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39\"/>
    </mc:Choice>
  </mc:AlternateContent>
  <bookViews>
    <workbookView xWindow="-47085" yWindow="1635" windowWidth="42600" windowHeight="23805"/>
  </bookViews>
  <sheets>
    <sheet name="UAE Exhibit 1.1, p. 1" sheetId="1" r:id="rId1"/>
    <sheet name="UAE Exhibit 1.1, p. 2" sheetId="2" r:id="rId2"/>
    <sheet name="UAE Exhibit 1.2, p. 1" sheetId="3" r:id="rId3"/>
    <sheet name="UAE Exhibit 1.2, p. 2" sheetId="4" r:id="rId4"/>
    <sheet name="UAE Exhibit 1.2, p. 3" sheetId="5" r:id="rId5"/>
    <sheet name="UAE Exhibit 1.2, p. 4" sheetId="6" r:id="rId6"/>
    <sheet name="UAE Exhibit 1.2, p. 5" sheetId="7" r:id="rId7"/>
    <sheet name="UAE Exhibit 1.2, p. 6" sheetId="8" r:id="rId8"/>
  </sheets>
  <definedNames>
    <definedName name="_xlnm.Print_Area" localSheetId="0">'UAE Exhibit 1.1, p. 1'!$A$1:$W$45</definedName>
    <definedName name="_xlnm.Print_Area" localSheetId="1">'UAE Exhibit 1.1, p. 2'!$A$1:$U$45</definedName>
    <definedName name="_xlnm.Print_Titles" localSheetId="0">'UAE Exhibit 1.1, p. 1'!$A:$A,'UAE Exhibit 1.1, p. 1'!$1:$7</definedName>
    <definedName name="_xlnm.Print_Titles" localSheetId="1">'UAE Exhibit 1.1, p. 2'!$A:$A,'UAE Exhibit 1.1, p. 2'!$1:$7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12" i="1"/>
  <c r="H13" i="1"/>
  <c r="H14" i="1"/>
  <c r="H15" i="1"/>
  <c r="H16" i="1"/>
  <c r="H17" i="1"/>
  <c r="H18" i="1"/>
  <c r="H19" i="1"/>
  <c r="H20" i="1"/>
  <c r="H21" i="1"/>
  <c r="H11" i="1"/>
  <c r="F22" i="1"/>
  <c r="F12" i="1"/>
  <c r="F13" i="1"/>
  <c r="F14" i="1"/>
  <c r="F15" i="1"/>
  <c r="F16" i="1"/>
  <c r="F17" i="1"/>
  <c r="F18" i="1"/>
  <c r="F19" i="1"/>
  <c r="F20" i="1"/>
  <c r="F21" i="1"/>
  <c r="F11" i="1"/>
  <c r="F23" i="1"/>
  <c r="D12" i="1"/>
  <c r="D13" i="1"/>
  <c r="D14" i="1"/>
  <c r="D15" i="1"/>
  <c r="D16" i="1"/>
  <c r="D17" i="1"/>
  <c r="D18" i="1"/>
  <c r="D19" i="1"/>
  <c r="D20" i="1"/>
  <c r="D21" i="1"/>
  <c r="D22" i="1"/>
  <c r="D11" i="1"/>
  <c r="D23" i="1"/>
  <c r="B12" i="1"/>
  <c r="B13" i="1"/>
  <c r="B14" i="1"/>
  <c r="B15" i="1"/>
  <c r="B16" i="1"/>
  <c r="B17" i="1"/>
  <c r="B18" i="1"/>
  <c r="B19" i="1"/>
  <c r="B20" i="1"/>
  <c r="B21" i="1"/>
  <c r="B22" i="1"/>
  <c r="B11" i="1"/>
  <c r="B23" i="1"/>
  <c r="F41" i="8"/>
  <c r="G41" i="8"/>
  <c r="F40" i="8"/>
  <c r="G40" i="8"/>
  <c r="D42" i="8"/>
  <c r="N23" i="8"/>
  <c r="M23" i="8"/>
  <c r="L23" i="8"/>
  <c r="K23" i="8"/>
  <c r="J23" i="8"/>
  <c r="I23" i="8"/>
  <c r="H23" i="8"/>
  <c r="P9" i="8"/>
  <c r="O9" i="8"/>
  <c r="N9" i="8"/>
  <c r="M9" i="8"/>
  <c r="L9" i="8"/>
  <c r="K9" i="8"/>
  <c r="J9" i="8"/>
  <c r="I9" i="8"/>
  <c r="H9" i="8"/>
  <c r="P29" i="7"/>
  <c r="O29" i="7"/>
  <c r="N29" i="7"/>
  <c r="M29" i="7"/>
  <c r="L29" i="7"/>
  <c r="K29" i="7"/>
  <c r="J29" i="7"/>
  <c r="I29" i="7"/>
  <c r="H29" i="7"/>
  <c r="N15" i="7"/>
  <c r="J15" i="7"/>
  <c r="O15" i="7"/>
  <c r="K15" i="7"/>
  <c r="P15" i="7"/>
  <c r="M15" i="7"/>
  <c r="L15" i="7"/>
  <c r="I15" i="7"/>
  <c r="H15" i="7"/>
  <c r="F41" i="6"/>
  <c r="F40" i="6"/>
  <c r="F39" i="6"/>
  <c r="N23" i="6"/>
  <c r="J23" i="6"/>
  <c r="M23" i="6"/>
  <c r="L23" i="6"/>
  <c r="K23" i="6"/>
  <c r="I23" i="6"/>
  <c r="H23" i="6"/>
  <c r="P9" i="6"/>
  <c r="O9" i="6"/>
  <c r="N9" i="6"/>
  <c r="M9" i="6"/>
  <c r="L9" i="6"/>
  <c r="K9" i="6"/>
  <c r="J9" i="6"/>
  <c r="I9" i="6"/>
  <c r="H9" i="6"/>
  <c r="P29" i="5"/>
  <c r="O29" i="5"/>
  <c r="N29" i="5"/>
  <c r="M29" i="5"/>
  <c r="L29" i="5"/>
  <c r="K29" i="5"/>
  <c r="J29" i="5"/>
  <c r="I29" i="5"/>
  <c r="H29" i="5"/>
  <c r="P15" i="5"/>
  <c r="O15" i="5"/>
  <c r="N15" i="5"/>
  <c r="M15" i="5"/>
  <c r="L15" i="5"/>
  <c r="K15" i="5"/>
  <c r="J15" i="5"/>
  <c r="I15" i="5"/>
  <c r="H15" i="5"/>
  <c r="E41" i="4"/>
  <c r="D41" i="4"/>
  <c r="E40" i="4"/>
  <c r="D40" i="4"/>
  <c r="E39" i="4"/>
  <c r="D39" i="4"/>
  <c r="N22" i="4"/>
  <c r="M22" i="4"/>
  <c r="L22" i="4"/>
  <c r="K22" i="4"/>
  <c r="J22" i="4"/>
  <c r="I22" i="4"/>
  <c r="H22" i="4"/>
  <c r="N21" i="4"/>
  <c r="N23" i="4"/>
  <c r="M21" i="4"/>
  <c r="L21" i="4"/>
  <c r="K21" i="4"/>
  <c r="J21" i="4"/>
  <c r="J23" i="4"/>
  <c r="I21" i="4"/>
  <c r="H21" i="4"/>
  <c r="P8" i="4"/>
  <c r="O8" i="4"/>
  <c r="N8" i="4"/>
  <c r="M8" i="4"/>
  <c r="L8" i="4"/>
  <c r="K8" i="4"/>
  <c r="J8" i="4"/>
  <c r="I8" i="4"/>
  <c r="H8" i="4"/>
  <c r="P7" i="4"/>
  <c r="O7" i="4"/>
  <c r="N7" i="4"/>
  <c r="M7" i="4"/>
  <c r="M9" i="4"/>
  <c r="L7" i="4"/>
  <c r="K7" i="4"/>
  <c r="J7" i="4"/>
  <c r="I7" i="4"/>
  <c r="I9" i="4"/>
  <c r="H7" i="4"/>
  <c r="P28" i="3"/>
  <c r="O28" i="3"/>
  <c r="N28" i="3"/>
  <c r="M28" i="3"/>
  <c r="L28" i="3"/>
  <c r="K28" i="3"/>
  <c r="J28" i="3"/>
  <c r="I28" i="3"/>
  <c r="H28" i="3"/>
  <c r="P27" i="3"/>
  <c r="O27" i="3"/>
  <c r="N27" i="3"/>
  <c r="M27" i="3"/>
  <c r="L27" i="3"/>
  <c r="K27" i="3"/>
  <c r="K29" i="3"/>
  <c r="J27" i="3"/>
  <c r="I27" i="3"/>
  <c r="H27" i="3"/>
  <c r="P14" i="3"/>
  <c r="O14" i="3"/>
  <c r="N14" i="3"/>
  <c r="M14" i="3"/>
  <c r="L14" i="3"/>
  <c r="K14" i="3"/>
  <c r="J14" i="3"/>
  <c r="I14" i="3"/>
  <c r="H14" i="3"/>
  <c r="P13" i="3"/>
  <c r="O13" i="3"/>
  <c r="N13" i="3"/>
  <c r="M13" i="3"/>
  <c r="L13" i="3"/>
  <c r="K13" i="3"/>
  <c r="J13" i="3"/>
  <c r="I13" i="3"/>
  <c r="H13" i="3"/>
  <c r="D42" i="4"/>
  <c r="M15" i="3"/>
  <c r="O29" i="3"/>
  <c r="I15" i="3"/>
  <c r="I23" i="4"/>
  <c r="M23" i="4"/>
  <c r="O15" i="3"/>
  <c r="M29" i="3"/>
  <c r="K15" i="3"/>
  <c r="I29" i="3"/>
  <c r="K23" i="4"/>
  <c r="J9" i="4"/>
  <c r="N9" i="4"/>
  <c r="H23" i="4"/>
  <c r="L23" i="4"/>
  <c r="H9" i="4"/>
  <c r="L9" i="4"/>
  <c r="P9" i="4"/>
  <c r="K9" i="4"/>
  <c r="O9" i="4"/>
  <c r="J15" i="3"/>
  <c r="N15" i="3"/>
  <c r="H29" i="3"/>
  <c r="L29" i="3"/>
  <c r="P29" i="3"/>
  <c r="H15" i="3"/>
  <c r="L15" i="3"/>
  <c r="P15" i="3"/>
  <c r="J29" i="3"/>
  <c r="N29" i="3"/>
  <c r="F40" i="4"/>
  <c r="G40" i="6"/>
  <c r="G40" i="4"/>
  <c r="F42" i="6"/>
  <c r="G39" i="6"/>
  <c r="F41" i="4"/>
  <c r="G41" i="6"/>
  <c r="G41" i="4"/>
  <c r="D42" i="6"/>
  <c r="F39" i="8"/>
  <c r="G42" i="6"/>
  <c r="G39" i="8"/>
  <c r="G39" i="4"/>
  <c r="G42" i="4"/>
  <c r="F42" i="8"/>
  <c r="G42" i="8"/>
  <c r="M26" i="6"/>
  <c r="I26" i="6"/>
  <c r="N12" i="6"/>
  <c r="J12" i="6"/>
  <c r="M32" i="5"/>
  <c r="I32" i="5"/>
  <c r="P18" i="5"/>
  <c r="L18" i="5"/>
  <c r="H18" i="5"/>
  <c r="N26" i="6"/>
  <c r="J26" i="6"/>
  <c r="O12" i="6"/>
  <c r="K12" i="6"/>
  <c r="N32" i="5"/>
  <c r="J32" i="5"/>
  <c r="M18" i="5"/>
  <c r="I18" i="5"/>
  <c r="K26" i="6"/>
  <c r="P12" i="6"/>
  <c r="L12" i="6"/>
  <c r="H12" i="6"/>
  <c r="O32" i="5"/>
  <c r="K32" i="5"/>
  <c r="N18" i="5"/>
  <c r="J18" i="5"/>
  <c r="L26" i="6"/>
  <c r="H26" i="6"/>
  <c r="M12" i="6"/>
  <c r="I12" i="6"/>
  <c r="P32" i="5"/>
  <c r="L32" i="5"/>
  <c r="H32" i="5"/>
  <c r="O18" i="5"/>
  <c r="K18" i="5"/>
  <c r="F39" i="4"/>
  <c r="F42" i="4"/>
  <c r="N27" i="6"/>
  <c r="J27" i="6"/>
  <c r="J27" i="8"/>
  <c r="J27" i="4"/>
  <c r="M13" i="6"/>
  <c r="I13" i="6"/>
  <c r="P33" i="5"/>
  <c r="L33" i="5"/>
  <c r="H33" i="5"/>
  <c r="O19" i="5"/>
  <c r="K19" i="5"/>
  <c r="K27" i="6"/>
  <c r="K27" i="8"/>
  <c r="K27" i="4"/>
  <c r="N13" i="6"/>
  <c r="J13" i="6"/>
  <c r="M33" i="5"/>
  <c r="I33" i="5"/>
  <c r="P19" i="5"/>
  <c r="L19" i="5"/>
  <c r="H19" i="5"/>
  <c r="L27" i="6"/>
  <c r="L27" i="8"/>
  <c r="L27" i="4"/>
  <c r="H27" i="6"/>
  <c r="O13" i="6"/>
  <c r="K13" i="6"/>
  <c r="N33" i="5"/>
  <c r="J33" i="5"/>
  <c r="M19" i="5"/>
  <c r="I19" i="5"/>
  <c r="M27" i="6"/>
  <c r="M27" i="8"/>
  <c r="M27" i="4"/>
  <c r="I27" i="6"/>
  <c r="I27" i="8"/>
  <c r="I27" i="4"/>
  <c r="P13" i="6"/>
  <c r="P13" i="8"/>
  <c r="P13" i="4"/>
  <c r="L13" i="6"/>
  <c r="H13" i="6"/>
  <c r="H13" i="8"/>
  <c r="H13" i="4"/>
  <c r="O33" i="5"/>
  <c r="K33" i="5"/>
  <c r="N19" i="5"/>
  <c r="J19" i="5"/>
  <c r="I12" i="8"/>
  <c r="I12" i="4"/>
  <c r="E18" i="5"/>
  <c r="G18" i="5"/>
  <c r="D18" i="5"/>
  <c r="F18" i="5"/>
  <c r="L26" i="8"/>
  <c r="L26" i="4"/>
  <c r="H26" i="8"/>
  <c r="M12" i="8"/>
  <c r="P32" i="7"/>
  <c r="P32" i="3"/>
  <c r="L32" i="7"/>
  <c r="L32" i="3"/>
  <c r="H32" i="7"/>
  <c r="H32" i="3"/>
  <c r="O18" i="7"/>
  <c r="O18" i="3"/>
  <c r="K18" i="7"/>
  <c r="K18" i="3"/>
  <c r="M26" i="8"/>
  <c r="M26" i="4"/>
  <c r="I26" i="8"/>
  <c r="I26" i="4"/>
  <c r="N12" i="8"/>
  <c r="J12" i="8"/>
  <c r="M32" i="7"/>
  <c r="M32" i="3"/>
  <c r="I32" i="7"/>
  <c r="I32" i="3"/>
  <c r="P18" i="7"/>
  <c r="P18" i="3"/>
  <c r="L18" i="7"/>
  <c r="H18" i="7"/>
  <c r="N26" i="8"/>
  <c r="N26" i="4"/>
  <c r="J26" i="8"/>
  <c r="O12" i="8"/>
  <c r="K12" i="8"/>
  <c r="K12" i="4"/>
  <c r="N32" i="7"/>
  <c r="N32" i="3"/>
  <c r="J32" i="7"/>
  <c r="J32" i="3"/>
  <c r="M18" i="7"/>
  <c r="I18" i="7"/>
  <c r="I18" i="3"/>
  <c r="K26" i="8"/>
  <c r="K26" i="4"/>
  <c r="P12" i="8"/>
  <c r="L12" i="8"/>
  <c r="H12" i="8"/>
  <c r="H12" i="4"/>
  <c r="O32" i="7"/>
  <c r="O32" i="3"/>
  <c r="K32" i="7"/>
  <c r="N18" i="7"/>
  <c r="J18" i="7"/>
  <c r="L13" i="8"/>
  <c r="O33" i="7"/>
  <c r="K33" i="7"/>
  <c r="N19" i="7"/>
  <c r="J19" i="7"/>
  <c r="N27" i="8"/>
  <c r="M13" i="8"/>
  <c r="I13" i="8"/>
  <c r="P33" i="7"/>
  <c r="L33" i="7"/>
  <c r="H33" i="7"/>
  <c r="O19" i="7"/>
  <c r="K19" i="7"/>
  <c r="N13" i="8"/>
  <c r="J13" i="8"/>
  <c r="M33" i="7"/>
  <c r="I33" i="7"/>
  <c r="P19" i="7"/>
  <c r="L19" i="7"/>
  <c r="H19" i="7"/>
  <c r="H27" i="8"/>
  <c r="O13" i="8"/>
  <c r="K13" i="8"/>
  <c r="N33" i="7"/>
  <c r="J33" i="7"/>
  <c r="M19" i="7"/>
  <c r="I19" i="7"/>
  <c r="J18" i="3"/>
  <c r="H26" i="4"/>
  <c r="K32" i="3"/>
  <c r="P12" i="4"/>
  <c r="J26" i="4"/>
  <c r="N12" i="4"/>
  <c r="M12" i="4"/>
  <c r="N18" i="3"/>
  <c r="L12" i="4"/>
  <c r="M18" i="3"/>
  <c r="O12" i="4"/>
  <c r="L18" i="3"/>
  <c r="J12" i="4"/>
  <c r="K33" i="3"/>
  <c r="J19" i="3"/>
  <c r="N33" i="3"/>
  <c r="I33" i="3"/>
  <c r="L33" i="3"/>
  <c r="O33" i="3"/>
  <c r="G18" i="7"/>
  <c r="G18" i="3"/>
  <c r="E18" i="7"/>
  <c r="F18" i="7"/>
  <c r="H22" i="7"/>
  <c r="D18" i="7"/>
  <c r="D18" i="3"/>
  <c r="G19" i="7"/>
  <c r="E19" i="7"/>
  <c r="D19" i="7"/>
  <c r="F19" i="7"/>
  <c r="H23" i="7"/>
  <c r="H22" i="5"/>
  <c r="G19" i="5"/>
  <c r="H19" i="3"/>
  <c r="E19" i="5"/>
  <c r="E19" i="3"/>
  <c r="F19" i="5"/>
  <c r="D19" i="5"/>
  <c r="L19" i="3"/>
  <c r="N19" i="3"/>
  <c r="L13" i="4"/>
  <c r="I19" i="3"/>
  <c r="K13" i="4"/>
  <c r="M33" i="3"/>
  <c r="K19" i="3"/>
  <c r="P33" i="3"/>
  <c r="N27" i="4"/>
  <c r="H18" i="3"/>
  <c r="J33" i="3"/>
  <c r="H27" i="4"/>
  <c r="P19" i="3"/>
  <c r="N13" i="4"/>
  <c r="H33" i="3"/>
  <c r="M13" i="4"/>
  <c r="E18" i="3"/>
  <c r="M19" i="3"/>
  <c r="O13" i="4"/>
  <c r="J13" i="4"/>
  <c r="O19" i="3"/>
  <c r="I13" i="4"/>
  <c r="D19" i="3"/>
  <c r="G19" i="3"/>
  <c r="I23" i="7"/>
  <c r="J23" i="7"/>
  <c r="K23" i="7"/>
  <c r="L23" i="7"/>
  <c r="M23" i="7"/>
  <c r="N23" i="7"/>
  <c r="O23" i="7"/>
  <c r="P23" i="7"/>
  <c r="H37" i="7"/>
  <c r="I37" i="7"/>
  <c r="J37" i="7"/>
  <c r="K37" i="7"/>
  <c r="L37" i="7"/>
  <c r="M37" i="7"/>
  <c r="N37" i="7"/>
  <c r="O37" i="7"/>
  <c r="P37" i="7"/>
  <c r="H17" i="8"/>
  <c r="I17" i="8"/>
  <c r="J17" i="8"/>
  <c r="K17" i="8"/>
  <c r="L17" i="8"/>
  <c r="M17" i="8"/>
  <c r="N17" i="8"/>
  <c r="O17" i="8"/>
  <c r="P17" i="8"/>
  <c r="H31" i="8"/>
  <c r="I31" i="8"/>
  <c r="J31" i="8"/>
  <c r="K31" i="8"/>
  <c r="L31" i="8"/>
  <c r="M31" i="8"/>
  <c r="N31" i="8"/>
  <c r="F19" i="3"/>
  <c r="H23" i="5"/>
  <c r="H22" i="3"/>
  <c r="I22" i="5"/>
  <c r="F18" i="3"/>
  <c r="I22" i="7"/>
  <c r="J22" i="7"/>
  <c r="K22" i="7"/>
  <c r="L22" i="7"/>
  <c r="M22" i="7"/>
  <c r="N22" i="7"/>
  <c r="O22" i="7"/>
  <c r="P22" i="7"/>
  <c r="H36" i="7"/>
  <c r="I36" i="7"/>
  <c r="J36" i="7"/>
  <c r="K36" i="7"/>
  <c r="L36" i="7"/>
  <c r="M36" i="7"/>
  <c r="N36" i="7"/>
  <c r="O36" i="7"/>
  <c r="P36" i="7"/>
  <c r="H16" i="8"/>
  <c r="I16" i="8"/>
  <c r="J16" i="8"/>
  <c r="K16" i="8"/>
  <c r="L16" i="8"/>
  <c r="M16" i="8"/>
  <c r="N16" i="8"/>
  <c r="O16" i="8"/>
  <c r="P16" i="8"/>
  <c r="H30" i="8"/>
  <c r="I30" i="8"/>
  <c r="J30" i="8"/>
  <c r="K30" i="8"/>
  <c r="L30" i="8"/>
  <c r="M30" i="8"/>
  <c r="N30" i="8"/>
  <c r="D22" i="7"/>
  <c r="F22" i="7"/>
  <c r="I23" i="5"/>
  <c r="H23" i="3"/>
  <c r="J22" i="5"/>
  <c r="I22" i="3"/>
  <c r="D23" i="7"/>
  <c r="F23" i="7"/>
  <c r="K22" i="5"/>
  <c r="J22" i="3"/>
  <c r="J23" i="5"/>
  <c r="I23" i="3"/>
  <c r="J23" i="3"/>
  <c r="K23" i="5"/>
  <c r="K22" i="3"/>
  <c r="L22" i="5"/>
  <c r="L22" i="3"/>
  <c r="M22" i="5"/>
  <c r="K23" i="3"/>
  <c r="L23" i="5"/>
  <c r="M23" i="5"/>
  <c r="L23" i="3"/>
  <c r="N22" i="5"/>
  <c r="M22" i="3"/>
  <c r="O22" i="5"/>
  <c r="N22" i="3"/>
  <c r="N23" i="5"/>
  <c r="M23" i="3"/>
  <c r="N23" i="3"/>
  <c r="O23" i="5"/>
  <c r="O22" i="3"/>
  <c r="P22" i="5"/>
  <c r="H36" i="5"/>
  <c r="P22" i="3"/>
  <c r="O23" i="3"/>
  <c r="P23" i="5"/>
  <c r="H36" i="3"/>
  <c r="I36" i="5"/>
  <c r="H37" i="5"/>
  <c r="P23" i="3"/>
  <c r="I36" i="3"/>
  <c r="J36" i="5"/>
  <c r="H37" i="3"/>
  <c r="I37" i="5"/>
  <c r="J37" i="5"/>
  <c r="I37" i="3"/>
  <c r="K36" i="5"/>
  <c r="J36" i="3"/>
  <c r="L36" i="5"/>
  <c r="K36" i="3"/>
  <c r="K37" i="5"/>
  <c r="J37" i="3"/>
  <c r="L36" i="3"/>
  <c r="M36" i="5"/>
  <c r="K37" i="3"/>
  <c r="L37" i="5"/>
  <c r="L37" i="3"/>
  <c r="M37" i="5"/>
  <c r="M36" i="3"/>
  <c r="N36" i="5"/>
  <c r="O36" i="5"/>
  <c r="N36" i="3"/>
  <c r="N37" i="5"/>
  <c r="M37" i="3"/>
  <c r="O37" i="5"/>
  <c r="N37" i="3"/>
  <c r="P36" i="5"/>
  <c r="O36" i="3"/>
  <c r="O37" i="3"/>
  <c r="P37" i="5"/>
  <c r="H16" i="6"/>
  <c r="P36" i="3"/>
  <c r="H17" i="6"/>
  <c r="P37" i="3"/>
  <c r="I16" i="6"/>
  <c r="H16" i="4"/>
  <c r="I16" i="4"/>
  <c r="J16" i="6"/>
  <c r="D22" i="5"/>
  <c r="D22" i="3"/>
  <c r="H17" i="4"/>
  <c r="I17" i="6"/>
  <c r="J16" i="4"/>
  <c r="K16" i="6"/>
  <c r="I17" i="4"/>
  <c r="J17" i="6"/>
  <c r="D23" i="5"/>
  <c r="D23" i="3"/>
  <c r="L16" i="6"/>
  <c r="K16" i="4"/>
  <c r="K17" i="6"/>
  <c r="J17" i="4"/>
  <c r="M16" i="6"/>
  <c r="L16" i="4"/>
  <c r="L17" i="6"/>
  <c r="K17" i="4"/>
  <c r="M16" i="4"/>
  <c r="N16" i="6"/>
  <c r="L17" i="4"/>
  <c r="M17" i="6"/>
  <c r="N16" i="4"/>
  <c r="O16" i="6"/>
  <c r="M17" i="4"/>
  <c r="N17" i="6"/>
  <c r="P16" i="6"/>
  <c r="O16" i="4"/>
  <c r="O17" i="6"/>
  <c r="N17" i="4"/>
  <c r="H30" i="6"/>
  <c r="P16" i="4"/>
  <c r="P17" i="6"/>
  <c r="O17" i="4"/>
  <c r="H30" i="4"/>
  <c r="I30" i="6"/>
  <c r="H31" i="6"/>
  <c r="P17" i="4"/>
  <c r="I30" i="4"/>
  <c r="J30" i="6"/>
  <c r="I31" i="6"/>
  <c r="H31" i="4"/>
  <c r="K30" i="6"/>
  <c r="J30" i="4"/>
  <c r="I31" i="4"/>
  <c r="J31" i="6"/>
  <c r="J31" i="4"/>
  <c r="K31" i="6"/>
  <c r="L30" i="6"/>
  <c r="K30" i="4"/>
  <c r="L31" i="6"/>
  <c r="K31" i="4"/>
  <c r="L30" i="4"/>
  <c r="M30" i="6"/>
  <c r="M31" i="6"/>
  <c r="L31" i="4"/>
  <c r="M30" i="4"/>
  <c r="N30" i="6"/>
  <c r="M31" i="4"/>
  <c r="N31" i="6"/>
  <c r="N30" i="4"/>
  <c r="F22" i="5"/>
  <c r="F22" i="3"/>
  <c r="N31" i="4"/>
  <c r="F23" i="5"/>
  <c r="F23" i="3"/>
  <c r="C23" i="2"/>
  <c r="E23" i="2"/>
  <c r="T23" i="2"/>
  <c r="S23" i="2"/>
  <c r="R23" i="2"/>
  <c r="P23" i="2"/>
  <c r="O23" i="2"/>
  <c r="N23" i="2"/>
  <c r="L23" i="2"/>
  <c r="K23" i="2"/>
  <c r="J23" i="2"/>
  <c r="H23" i="2"/>
  <c r="G23" i="2"/>
  <c r="F23" i="2"/>
  <c r="B23" i="2"/>
  <c r="F52" i="1"/>
  <c r="D4" i="1"/>
  <c r="J32" i="1"/>
  <c r="J36" i="1"/>
  <c r="J29" i="1"/>
  <c r="J31" i="1"/>
  <c r="J35" i="1"/>
  <c r="J39" i="1"/>
  <c r="J30" i="1"/>
  <c r="J34" i="1"/>
  <c r="J38" i="1"/>
  <c r="J40" i="1"/>
  <c r="J33" i="1"/>
  <c r="J37" i="1"/>
  <c r="F51" i="1"/>
  <c r="B54" i="2"/>
  <c r="F52" i="2"/>
  <c r="F53" i="2"/>
  <c r="D23" i="2"/>
  <c r="I23" i="2"/>
  <c r="M23" i="2"/>
  <c r="Q23" i="2"/>
  <c r="U23" i="2"/>
  <c r="F51" i="2"/>
  <c r="B54" i="1"/>
  <c r="F53" i="1"/>
  <c r="F54" i="1"/>
  <c r="B24" i="1"/>
  <c r="M23" i="1"/>
  <c r="Q23" i="1"/>
  <c r="U23" i="1"/>
  <c r="O23" i="1"/>
  <c r="S23" i="1"/>
  <c r="W23" i="1"/>
  <c r="N23" i="1"/>
  <c r="R23" i="1"/>
  <c r="V23" i="1"/>
  <c r="L23" i="1"/>
  <c r="P23" i="1"/>
  <c r="T23" i="1"/>
  <c r="K23" i="1"/>
  <c r="K31" i="1"/>
  <c r="J23" i="1"/>
  <c r="I23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L31" i="1"/>
  <c r="M31" i="1"/>
  <c r="N31" i="1"/>
  <c r="O31" i="1"/>
  <c r="P31" i="1"/>
  <c r="Q31" i="1"/>
  <c r="R31" i="1"/>
  <c r="S31" i="1"/>
  <c r="T31" i="1"/>
  <c r="U31" i="1"/>
  <c r="V31" i="1"/>
  <c r="W31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H31" i="1"/>
  <c r="F54" i="2"/>
  <c r="D24" i="1"/>
  <c r="B42" i="1"/>
  <c r="J41" i="1"/>
  <c r="K29" i="1"/>
  <c r="K30" i="1"/>
  <c r="K33" i="1"/>
  <c r="K37" i="1"/>
  <c r="K38" i="1"/>
  <c r="K39" i="1"/>
  <c r="L39" i="1"/>
  <c r="H23" i="1"/>
  <c r="K36" i="1"/>
  <c r="K32" i="1"/>
  <c r="K34" i="1"/>
  <c r="B25" i="1"/>
  <c r="K35" i="1"/>
  <c r="F31" i="1"/>
  <c r="L38" i="1"/>
  <c r="L36" i="1"/>
  <c r="L30" i="1"/>
  <c r="B40" i="2"/>
  <c r="B31" i="1"/>
  <c r="L34" i="1"/>
  <c r="M39" i="1"/>
  <c r="L32" i="1"/>
  <c r="L33" i="1"/>
  <c r="M33" i="1"/>
  <c r="N33" i="1"/>
  <c r="O33" i="1"/>
  <c r="P33" i="1"/>
  <c r="Q33" i="1"/>
  <c r="R33" i="1"/>
  <c r="S33" i="1"/>
  <c r="T33" i="1"/>
  <c r="U33" i="1"/>
  <c r="V33" i="1"/>
  <c r="W33" i="1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L35" i="1"/>
  <c r="M35" i="1"/>
  <c r="N35" i="1"/>
  <c r="O35" i="1"/>
  <c r="P35" i="1"/>
  <c r="Q35" i="1"/>
  <c r="R35" i="1"/>
  <c r="S35" i="1"/>
  <c r="T35" i="1"/>
  <c r="U35" i="1"/>
  <c r="V35" i="1"/>
  <c r="W35" i="1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L37" i="1"/>
  <c r="D31" i="1"/>
  <c r="D42" i="1"/>
  <c r="F24" i="1"/>
  <c r="D25" i="1"/>
  <c r="K41" i="1"/>
  <c r="L29" i="1"/>
  <c r="M32" i="1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F40" i="1"/>
  <c r="H35" i="1"/>
  <c r="M38" i="1"/>
  <c r="N38" i="1"/>
  <c r="O38" i="1"/>
  <c r="P38" i="1"/>
  <c r="Q38" i="1"/>
  <c r="R38" i="1"/>
  <c r="S38" i="1"/>
  <c r="T38" i="1"/>
  <c r="U38" i="1"/>
  <c r="V38" i="1"/>
  <c r="W38" i="1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F38" i="1"/>
  <c r="F35" i="1"/>
  <c r="M34" i="1"/>
  <c r="N34" i="1"/>
  <c r="O34" i="1"/>
  <c r="P34" i="1"/>
  <c r="Q34" i="1"/>
  <c r="R34" i="1"/>
  <c r="S34" i="1"/>
  <c r="T34" i="1"/>
  <c r="U34" i="1"/>
  <c r="V34" i="1"/>
  <c r="W34" i="1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H34" i="1"/>
  <c r="M36" i="1"/>
  <c r="N36" i="1"/>
  <c r="O36" i="1"/>
  <c r="P36" i="1"/>
  <c r="Q36" i="1"/>
  <c r="R36" i="1"/>
  <c r="S36" i="1"/>
  <c r="T36" i="1"/>
  <c r="U36" i="1"/>
  <c r="V36" i="1"/>
  <c r="W36" i="1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M37" i="1"/>
  <c r="N37" i="1"/>
  <c r="O37" i="1"/>
  <c r="P37" i="1"/>
  <c r="Q37" i="1"/>
  <c r="R37" i="1"/>
  <c r="S37" i="1"/>
  <c r="T37" i="1"/>
  <c r="U37" i="1"/>
  <c r="V37" i="1"/>
  <c r="W37" i="1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H37" i="1"/>
  <c r="M30" i="1"/>
  <c r="N30" i="1"/>
  <c r="O30" i="1"/>
  <c r="P30" i="1"/>
  <c r="Q30" i="1"/>
  <c r="R30" i="1"/>
  <c r="S30" i="1"/>
  <c r="T30" i="1"/>
  <c r="U30" i="1"/>
  <c r="V30" i="1"/>
  <c r="W30" i="1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F33" i="1"/>
  <c r="F34" i="1"/>
  <c r="U41" i="2"/>
  <c r="H38" i="1"/>
  <c r="H33" i="1"/>
  <c r="N39" i="1"/>
  <c r="O39" i="1"/>
  <c r="P39" i="1"/>
  <c r="Q39" i="1"/>
  <c r="R39" i="1"/>
  <c r="S39" i="1"/>
  <c r="T39" i="1"/>
  <c r="U39" i="1"/>
  <c r="V39" i="1"/>
  <c r="W39" i="1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B33" i="1"/>
  <c r="D36" i="1"/>
  <c r="D39" i="1"/>
  <c r="B36" i="1"/>
  <c r="D38" i="1"/>
  <c r="B37" i="1"/>
  <c r="D35" i="1"/>
  <c r="D34" i="1"/>
  <c r="D40" i="1"/>
  <c r="B38" i="1"/>
  <c r="B35" i="1"/>
  <c r="D33" i="1"/>
  <c r="B34" i="1"/>
  <c r="B40" i="1"/>
  <c r="F42" i="1"/>
  <c r="H24" i="1"/>
  <c r="H25" i="1"/>
  <c r="F25" i="1"/>
  <c r="L41" i="1"/>
  <c r="M29" i="1"/>
  <c r="N32" i="1"/>
  <c r="D37" i="1"/>
  <c r="H39" i="1"/>
  <c r="H30" i="1"/>
  <c r="H36" i="1"/>
  <c r="F36" i="1"/>
  <c r="F37" i="1"/>
  <c r="H40" i="1"/>
  <c r="F30" i="1"/>
  <c r="F39" i="1"/>
  <c r="B39" i="1"/>
  <c r="D30" i="1"/>
  <c r="B30" i="1"/>
  <c r="H42" i="1"/>
  <c r="M41" i="1"/>
  <c r="N29" i="1"/>
  <c r="O32" i="1"/>
  <c r="N41" i="1"/>
  <c r="O29" i="1"/>
  <c r="P32" i="1"/>
  <c r="Q32" i="1"/>
  <c r="R32" i="1"/>
  <c r="S32" i="1"/>
  <c r="T32" i="1"/>
  <c r="U32" i="1"/>
  <c r="V32" i="1"/>
  <c r="W32" i="1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B32" i="1"/>
  <c r="O41" i="1"/>
  <c r="P29" i="1"/>
  <c r="F32" i="1"/>
  <c r="D32" i="1"/>
  <c r="H32" i="1"/>
  <c r="P41" i="1"/>
  <c r="Q29" i="1"/>
  <c r="Q41" i="1"/>
  <c r="R29" i="1"/>
  <c r="R41" i="1"/>
  <c r="S29" i="1"/>
  <c r="T29" i="1"/>
  <c r="S41" i="1"/>
  <c r="T41" i="1"/>
  <c r="U29" i="1"/>
  <c r="U41" i="1"/>
  <c r="V29" i="1"/>
  <c r="V41" i="1"/>
  <c r="W29" i="1"/>
  <c r="B29" i="2"/>
  <c r="C29" i="2"/>
  <c r="C41" i="2"/>
  <c r="W41" i="1"/>
  <c r="B41" i="2"/>
  <c r="D29" i="2"/>
  <c r="E29" i="2"/>
  <c r="E41" i="2"/>
  <c r="D41" i="2"/>
  <c r="F29" i="2"/>
  <c r="G29" i="2"/>
  <c r="B29" i="1"/>
  <c r="B41" i="1"/>
  <c r="F41" i="2"/>
  <c r="D29" i="1"/>
  <c r="D41" i="1"/>
  <c r="G41" i="2"/>
  <c r="H29" i="2"/>
  <c r="H41" i="2"/>
  <c r="I29" i="2"/>
  <c r="I41" i="2"/>
  <c r="J29" i="2"/>
  <c r="B43" i="1"/>
  <c r="D43" i="1"/>
  <c r="J41" i="2"/>
  <c r="K29" i="2"/>
  <c r="K41" i="2"/>
  <c r="L29" i="2"/>
  <c r="L41" i="2"/>
  <c r="M29" i="2"/>
  <c r="M41" i="2"/>
  <c r="N29" i="2"/>
  <c r="N41" i="2"/>
  <c r="O29" i="2"/>
  <c r="O41" i="2"/>
  <c r="P29" i="2"/>
  <c r="P41" i="2"/>
  <c r="Q29" i="2"/>
  <c r="Q41" i="2"/>
  <c r="R29" i="2"/>
  <c r="R41" i="2"/>
  <c r="S29" i="2"/>
  <c r="S41" i="2"/>
  <c r="T29" i="2"/>
  <c r="T41" i="2"/>
  <c r="F29" i="1"/>
  <c r="F41" i="1"/>
  <c r="F43" i="1"/>
  <c r="H29" i="1"/>
  <c r="H41" i="1"/>
  <c r="H43" i="1"/>
</calcChain>
</file>

<file path=xl/sharedStrings.xml><?xml version="1.0" encoding="utf-8"?>
<sst xmlns="http://schemas.openxmlformats.org/spreadsheetml/2006/main" count="420" uniqueCount="77">
  <si>
    <t>Discount Rate (%):</t>
  </si>
  <si>
    <t>Real Discount Rate (%):</t>
  </si>
  <si>
    <t>Inflation Rate (%)</t>
  </si>
  <si>
    <t>20 Year</t>
  </si>
  <si>
    <t>Lifecycle</t>
  </si>
  <si>
    <t>NPV</t>
  </si>
  <si>
    <t>Total</t>
  </si>
  <si>
    <t>Repower</t>
  </si>
  <si>
    <t>Non-Levelized Rate of Return @ 7.54% Revenue Requirement - ($000s)</t>
  </si>
  <si>
    <t>Leaning Juniper</t>
  </si>
  <si>
    <t>Goodnoe</t>
  </si>
  <si>
    <t>Marengo 1</t>
  </si>
  <si>
    <t>Marengo 2</t>
  </si>
  <si>
    <t>Glenrock 1</t>
  </si>
  <si>
    <t>Glenrock 3</t>
  </si>
  <si>
    <t>Rolling Hills</t>
  </si>
  <si>
    <t>Seven Mill Hill 1</t>
  </si>
  <si>
    <t>Seven Mile Hill 2</t>
  </si>
  <si>
    <t>High Plains</t>
  </si>
  <si>
    <t>McFadden</t>
  </si>
  <si>
    <t>Dunlap</t>
  </si>
  <si>
    <t>Total Non-Levelized</t>
  </si>
  <si>
    <t>Real Levelized Rate of Return @ 7.54% Revenue Requirement - ($000s)</t>
  </si>
  <si>
    <t>Total Levelized</t>
  </si>
  <si>
    <t>Weighted Average Cost of Capital:</t>
  </si>
  <si>
    <t>After-Tax</t>
  </si>
  <si>
    <t>Capital</t>
  </si>
  <si>
    <t>Weighted</t>
  </si>
  <si>
    <t>Structure</t>
  </si>
  <si>
    <t>Cost</t>
  </si>
  <si>
    <t>Debt</t>
  </si>
  <si>
    <t>Preferred</t>
  </si>
  <si>
    <t>Common</t>
  </si>
  <si>
    <t>Common Equity Share (%)</t>
  </si>
  <si>
    <t>Total Non-Levelized - Equity Share</t>
  </si>
  <si>
    <t>Difference in Total Company Return on Rate Base for Equipment to be Replaced by Wind Repowering - UAE (ROE = 7.74%) vs. RMP (ROE = 9.74%)</t>
  </si>
  <si>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</si>
  <si>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</si>
  <si>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</si>
  <si>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</si>
  <si>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</si>
  <si>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</si>
  <si>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</si>
  <si>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</si>
  <si>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</si>
  <si>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</si>
  <si>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</si>
  <si>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</si>
  <si>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</si>
  <si>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</si>
  <si>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</si>
  <si>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</si>
  <si>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r>
      <t>Discount Rate (%):</t>
    </r>
    <r>
      <rPr>
        <b/>
        <vertAlign val="superscript"/>
        <sz val="11"/>
        <color theme="1"/>
        <rFont val="Times New Roman"/>
        <family val="1"/>
      </rPr>
      <t>2</t>
    </r>
  </si>
  <si>
    <r>
      <t>Real Discount Rate (%):</t>
    </r>
    <r>
      <rPr>
        <b/>
        <vertAlign val="superscript"/>
        <sz val="11"/>
        <color theme="1"/>
        <rFont val="Times New Roman"/>
        <family val="1"/>
      </rPr>
      <t>2</t>
    </r>
  </si>
  <si>
    <r>
      <t>Inflation Rate (%):</t>
    </r>
    <r>
      <rPr>
        <b/>
        <vertAlign val="superscript"/>
        <sz val="11"/>
        <color theme="1"/>
        <rFont val="Times New Roman"/>
        <family val="1"/>
      </rPr>
      <t>2</t>
    </r>
  </si>
  <si>
    <t>20-Year</t>
  </si>
  <si>
    <t>2017-2036</t>
  </si>
  <si>
    <t>2017-2050</t>
  </si>
  <si>
    <r>
      <t>Average Rate Base ($000s)</t>
    </r>
    <r>
      <rPr>
        <b/>
        <u/>
        <vertAlign val="superscript"/>
        <sz val="11"/>
        <color theme="1"/>
        <rFont val="Times New Roman"/>
        <family val="1"/>
      </rPr>
      <t>1</t>
    </r>
  </si>
  <si>
    <t>Total Replaced Wind Plant Assets</t>
  </si>
  <si>
    <t>Accumulated Deferred Income Taxes</t>
  </si>
  <si>
    <t>Total Rate Base</t>
  </si>
  <si>
    <t>Return on Rate Base ($000s)</t>
  </si>
  <si>
    <t>After-Tax Return on Rate Base</t>
  </si>
  <si>
    <t>Pre-Tax Return on Rate Base</t>
  </si>
  <si>
    <t xml:space="preserve">Real Levelized Return on Rate Base ($000s) </t>
  </si>
  <si>
    <t>Derivation of Estimated RMP Total Company Return on Rate Base (ROE = 9.74%) for Equipment to be Replaced by Wind Repowering</t>
  </si>
  <si>
    <r>
      <t>Weighted Average Cost of Capital:</t>
    </r>
    <r>
      <rPr>
        <b/>
        <u/>
        <vertAlign val="superscript"/>
        <sz val="11"/>
        <color theme="1"/>
        <rFont val="Times New Roman"/>
        <family val="1"/>
      </rPr>
      <t>2</t>
    </r>
  </si>
  <si>
    <t>Pre-Tax</t>
  </si>
  <si>
    <t>Tax Gross-Up Factor</t>
  </si>
  <si>
    <t>Data Sources:</t>
  </si>
  <si>
    <t>1.  The average rate base amounts are derived using data provided in RMP Responses to DPU Data Request 1.10 &amp; OCS Data Request 2.2.</t>
  </si>
  <si>
    <t>2.  This information is included in RMP Witness Rick Link workpapers.</t>
  </si>
  <si>
    <t>Derivation of Estimated RMP Total Company Return on Rate Base (ROE = 7.74%) for Equipment to be Replaced by Wind Repowering</t>
  </si>
  <si>
    <t>Data Source:  RMP Witness Rick Link IRP Repower LGIA Limit v13 WIC workpaper for each repowered resource.</t>
  </si>
  <si>
    <t>2.  This information is included in RMP Witness Rick Link workpapers.  Common equity cost represents UAE recommended amount.</t>
  </si>
  <si>
    <t>Summary of RMP Projected Returns on Repowered Wind Plants - Total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</si>
</sst>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00%"/>
    <numFmt numFmtId="165" formatCode="0.0%"/>
    <numFmt numFmtId="166" formatCode="0.00000"/>
  </numFmts>
  <fonts count="1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Times New Roman"/>
      <family val="1"/>
    </font>
    <font>
      <sz val="11"/>
      <color rgb="FF0000FF"/>
      <name val="Times New Roman"/>
      <family val="2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2"/>
    </font>
    <font>
      <sz val="11"/>
      <name val="Times New Roman"/>
      <family val="2"/>
    </font>
    <font>
      <u/>
      <sz val="11"/>
      <color rgb="FF0000FF"/>
      <name val="Times New Roman"/>
      <family val="2"/>
    </font>
    <font>
      <b/>
      <sz val="18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u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0" fontId="4" fillId="0" borderId="0" xfId="2" applyNumberFormat="1" applyFont="1" applyAlignment="1">
      <alignment horizontal="center"/>
    </xf>
    <xf numFmtId="5" fontId="0" fillId="0" borderId="0" xfId="0" applyNumberFormat="1"/>
    <xf numFmtId="0" fontId="0" fillId="0" borderId="0" xfId="0" applyFill="1"/>
    <xf numFmtId="5" fontId="0" fillId="0" borderId="0" xfId="0" applyNumberFormat="1" applyFill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indent="1"/>
    </xf>
    <xf numFmtId="164" fontId="4" fillId="0" borderId="0" xfId="0" applyNumberFormat="1" applyFont="1" applyAlignment="1">
      <alignment horizontal="center"/>
    </xf>
    <xf numFmtId="10" fontId="0" fillId="0" borderId="0" xfId="2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0" fontId="7" fillId="0" borderId="0" xfId="2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3" fillId="2" borderId="0" xfId="0" applyFont="1" applyFill="1"/>
    <xf numFmtId="0" fontId="0" fillId="2" borderId="0" xfId="0" applyFill="1"/>
    <xf numFmtId="10" fontId="4" fillId="2" borderId="0" xfId="2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5" fontId="3" fillId="2" borderId="0" xfId="0" applyNumberFormat="1" applyFont="1" applyFill="1"/>
    <xf numFmtId="5" fontId="0" fillId="2" borderId="0" xfId="0" applyNumberFormat="1" applyFill="1"/>
    <xf numFmtId="5" fontId="7" fillId="2" borderId="0" xfId="0" applyNumberFormat="1" applyFont="1" applyFill="1"/>
    <xf numFmtId="165" fontId="3" fillId="2" borderId="0" xfId="2" applyNumberFormat="1" applyFont="1" applyFill="1"/>
    <xf numFmtId="165" fontId="0" fillId="2" borderId="0" xfId="0" applyNumberFormat="1" applyFill="1"/>
    <xf numFmtId="5" fontId="8" fillId="2" borderId="0" xfId="0" applyNumberFormat="1" applyFont="1" applyFill="1"/>
    <xf numFmtId="0" fontId="10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/>
    </xf>
    <xf numFmtId="5" fontId="13" fillId="2" borderId="0" xfId="0" applyNumberFormat="1" applyFont="1" applyFill="1"/>
    <xf numFmtId="0" fontId="14" fillId="2" borderId="0" xfId="0" applyFont="1" applyFill="1"/>
    <xf numFmtId="0" fontId="2" fillId="2" borderId="0" xfId="0" applyFont="1" applyFill="1" applyAlignment="1">
      <alignment horizontal="center"/>
    </xf>
    <xf numFmtId="5" fontId="2" fillId="2" borderId="0" xfId="1" applyNumberFormat="1" applyFont="1" applyFill="1"/>
    <xf numFmtId="0" fontId="3" fillId="2" borderId="0" xfId="0" applyFont="1" applyFill="1" applyAlignment="1">
      <alignment horizontal="right" indent="1"/>
    </xf>
    <xf numFmtId="164" fontId="0" fillId="2" borderId="0" xfId="2" applyNumberFormat="1" applyFont="1" applyFill="1" applyAlignment="1">
      <alignment horizontal="center"/>
    </xf>
    <xf numFmtId="10" fontId="0" fillId="2" borderId="0" xfId="2" applyNumberFormat="1" applyFont="1" applyFill="1" applyAlignment="1">
      <alignment horizontal="center"/>
    </xf>
    <xf numFmtId="164" fontId="7" fillId="2" borderId="0" xfId="2" applyNumberFormat="1" applyFont="1" applyFill="1" applyAlignment="1">
      <alignment horizontal="center"/>
    </xf>
    <xf numFmtId="10" fontId="7" fillId="2" borderId="0" xfId="2" applyNumberFormat="1" applyFont="1" applyFill="1" applyAlignment="1">
      <alignment horizontal="center"/>
    </xf>
    <xf numFmtId="10" fontId="7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10" fontId="8" fillId="2" borderId="0" xfId="2" applyNumberFormat="1" applyFont="1" applyFill="1" applyAlignment="1">
      <alignment horizontal="center"/>
    </xf>
    <xf numFmtId="5" fontId="3" fillId="2" borderId="1" xfId="0" applyNumberFormat="1" applyFont="1" applyFill="1" applyBorder="1"/>
    <xf numFmtId="5" fontId="0" fillId="2" borderId="1" xfId="0" applyNumberFormat="1" applyFill="1" applyBorder="1"/>
    <xf numFmtId="5" fontId="8" fillId="2" borderId="1" xfId="0" applyNumberFormat="1" applyFont="1" applyFill="1" applyBorder="1"/>
    <xf numFmtId="5" fontId="3" fillId="2" borderId="0" xfId="0" applyNumberFormat="1" applyFont="1" applyFill="1" applyBorder="1"/>
    <xf numFmtId="165" fontId="0" fillId="2" borderId="0" xfId="0" applyNumberFormat="1" applyFill="1" applyBorder="1"/>
    <xf numFmtId="0" fontId="1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130" zoomScaleNormal="130" workbookViewId="0">
      <selection activeCell="D57" sqref="D57"/>
    </sheetView>
  </sheetViews>
  <sheetFormatPr defaultColWidth="8.85546875" defaultRowHeight="15" x14ac:dyDescent="0.25"/>
  <cols>
    <col min="1" max="1" width="30.85546875" customWidth="1"/>
    <col min="2" max="2" width="14.140625" bestFit="1" customWidth="1"/>
    <col min="3" max="3" width="1.7109375" customWidth="1"/>
    <col min="4" max="4" width="12.42578125" customWidth="1"/>
    <col min="5" max="5" width="1.7109375" customWidth="1"/>
    <col min="6" max="6" width="14.140625" bestFit="1" customWidth="1"/>
    <col min="7" max="7" width="1.7109375" customWidth="1"/>
    <col min="8" max="8" width="13.42578125" bestFit="1" customWidth="1"/>
    <col min="9" max="9" width="9.42578125" hidden="1" customWidth="1"/>
    <col min="10" max="12" width="10.28515625" bestFit="1" customWidth="1"/>
    <col min="13" max="13" width="10.140625" bestFit="1" customWidth="1"/>
    <col min="14" max="22" width="10.28515625" bestFit="1" customWidth="1"/>
    <col min="23" max="23" width="10.140625" bestFit="1" customWidth="1"/>
  </cols>
  <sheetData>
    <row r="1" spans="1:23" ht="20.25" x14ac:dyDescent="0.3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x14ac:dyDescent="0.25">
      <c r="A3" s="17" t="s">
        <v>0</v>
      </c>
      <c r="B3" s="17"/>
      <c r="C3" s="17"/>
      <c r="D3" s="48">
        <v>6.5699999999999995E-2</v>
      </c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7" t="s">
        <v>1</v>
      </c>
      <c r="B4" s="17"/>
      <c r="C4" s="17"/>
      <c r="D4" s="48">
        <f>+(1+D3)/(1+D5)-1</f>
        <v>4.2555272940716149E-2</v>
      </c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A5" s="17" t="s">
        <v>2</v>
      </c>
      <c r="B5" s="17"/>
      <c r="C5" s="17"/>
      <c r="D5" s="48">
        <v>2.2200000000000001E-2</v>
      </c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7"/>
      <c r="B7" s="19" t="s">
        <v>3</v>
      </c>
      <c r="C7" s="17"/>
      <c r="D7" s="19" t="s">
        <v>3</v>
      </c>
      <c r="E7" s="17"/>
      <c r="F7" s="19" t="s">
        <v>4</v>
      </c>
      <c r="G7" s="17"/>
      <c r="H7" s="19" t="s">
        <v>4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x14ac:dyDescent="0.25">
      <c r="A8" s="17"/>
      <c r="B8" s="20" t="s">
        <v>5</v>
      </c>
      <c r="C8" s="17"/>
      <c r="D8" s="20" t="s">
        <v>6</v>
      </c>
      <c r="E8" s="17"/>
      <c r="F8" s="20" t="s">
        <v>5</v>
      </c>
      <c r="G8" s="17"/>
      <c r="H8" s="20" t="s">
        <v>6</v>
      </c>
      <c r="I8" s="20">
        <v>2016</v>
      </c>
      <c r="J8" s="20">
        <v>2017</v>
      </c>
      <c r="K8" s="20">
        <v>2018</v>
      </c>
      <c r="L8" s="20">
        <v>2019</v>
      </c>
      <c r="M8" s="20">
        <v>2020</v>
      </c>
      <c r="N8" s="20">
        <v>2021</v>
      </c>
      <c r="O8" s="20">
        <v>2022</v>
      </c>
      <c r="P8" s="20">
        <v>2023</v>
      </c>
      <c r="Q8" s="20">
        <v>2024</v>
      </c>
      <c r="R8" s="20">
        <v>2025</v>
      </c>
      <c r="S8" s="20">
        <v>2026</v>
      </c>
      <c r="T8" s="20">
        <v>2027</v>
      </c>
      <c r="U8" s="20">
        <v>2028</v>
      </c>
      <c r="V8" s="20">
        <v>2029</v>
      </c>
      <c r="W8" s="20">
        <v>2030</v>
      </c>
    </row>
    <row r="9" spans="1:23" x14ac:dyDescent="0.25">
      <c r="A9" s="21" t="s">
        <v>7</v>
      </c>
      <c r="B9" s="21"/>
      <c r="C9" s="21"/>
      <c r="D9" s="21"/>
      <c r="E9" s="21"/>
      <c r="F9" s="21"/>
      <c r="G9" s="2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x14ac:dyDescent="0.25">
      <c r="A10" s="22" t="s">
        <v>8</v>
      </c>
      <c r="B10" s="22"/>
      <c r="C10" s="22"/>
      <c r="D10" s="22"/>
      <c r="E10" s="22"/>
      <c r="F10" s="22"/>
      <c r="G10" s="2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x14ac:dyDescent="0.25">
      <c r="A11" s="17" t="s">
        <v>9</v>
      </c>
      <c r="B11" s="23">
        <f>+NPV($D$3,J11:W11, 'UAE Exhibit 1.1, p. 2'!B11:G11)</f>
        <v>35802.506448656633</v>
      </c>
      <c r="C11" s="17"/>
      <c r="D11" s="24">
        <f>SUM(J11:W11,'UAE Exhibit 1.1, p. 2'!B11:G11)</f>
        <v>67488.13703624811</v>
      </c>
      <c r="E11" s="17"/>
      <c r="F11" s="23">
        <f>+NPV($D$3,J11:W11, 'UAE Exhibit 1.1, p. 2'!B11:T11)</f>
        <v>40684.288490513587</v>
      </c>
      <c r="G11" s="17"/>
      <c r="H11" s="24">
        <f>SUM(I11:W11,'UAE Exhibit 1.1, p. 2'!B11:T11)</f>
        <v>91424.120398589381</v>
      </c>
      <c r="I11" s="24">
        <v>0</v>
      </c>
      <c r="J11" s="24">
        <v>-30.26013161527705</v>
      </c>
      <c r="K11" s="24">
        <v>-106.37436790816473</v>
      </c>
      <c r="L11" s="24">
        <v>1220.2130744803646</v>
      </c>
      <c r="M11" s="24">
        <v>6635.5729521655758</v>
      </c>
      <c r="N11" s="24">
        <v>5720.3511218385702</v>
      </c>
      <c r="O11" s="24">
        <v>5088.7773719068837</v>
      </c>
      <c r="P11" s="24">
        <v>4590.3182107817784</v>
      </c>
      <c r="Q11" s="24">
        <v>4177.2572127225285</v>
      </c>
      <c r="R11" s="24">
        <v>3932.790930638906</v>
      </c>
      <c r="S11" s="24">
        <v>3788.7803010567136</v>
      </c>
      <c r="T11" s="24">
        <v>3661.8051542242765</v>
      </c>
      <c r="U11" s="24">
        <v>3541.5601797013264</v>
      </c>
      <c r="V11" s="24">
        <v>3427.4667446668855</v>
      </c>
      <c r="W11" s="24">
        <v>3320.3804330926832</v>
      </c>
    </row>
    <row r="12" spans="1:23" x14ac:dyDescent="0.25">
      <c r="A12" s="17" t="s">
        <v>10</v>
      </c>
      <c r="B12" s="23">
        <f>+NPV($D$3,J12:W12, 'UAE Exhibit 1.1, p. 2'!B12:G12)</f>
        <v>26360.817149008475</v>
      </c>
      <c r="C12" s="17"/>
      <c r="D12" s="24">
        <f>SUM(J12:W12,'UAE Exhibit 1.1, p. 2'!B12:G12)</f>
        <v>48175.421679599494</v>
      </c>
      <c r="E12" s="17"/>
      <c r="F12" s="23">
        <f>+NPV($D$3,J12:W12, 'UAE Exhibit 1.1, p. 2'!B12:T12)</f>
        <v>30154.69015248058</v>
      </c>
      <c r="G12" s="17"/>
      <c r="H12" s="24">
        <f>SUM(I12:W12,'UAE Exhibit 1.1, p. 2'!B12:T12)</f>
        <v>67003.150523312899</v>
      </c>
      <c r="I12" s="24">
        <v>0</v>
      </c>
      <c r="J12" s="24">
        <v>-30.32819405316954</v>
      </c>
      <c r="K12" s="24">
        <v>-98.215724159572744</v>
      </c>
      <c r="L12" s="24">
        <v>951.08681342391401</v>
      </c>
      <c r="M12" s="24">
        <v>5235.2094229018248</v>
      </c>
      <c r="N12" s="24">
        <v>4517.9417851378994</v>
      </c>
      <c r="O12" s="24">
        <v>4017.7187153191858</v>
      </c>
      <c r="P12" s="24">
        <v>3608.0484392904846</v>
      </c>
      <c r="Q12" s="24">
        <v>3250.2875003803856</v>
      </c>
      <c r="R12" s="24">
        <v>3006.4347674813057</v>
      </c>
      <c r="S12" s="24">
        <v>2831.960634531581</v>
      </c>
      <c r="T12" s="24">
        <v>2664.5585523903815</v>
      </c>
      <c r="U12" s="24">
        <v>2503.8096613468283</v>
      </c>
      <c r="V12" s="24">
        <v>2351.1502600480298</v>
      </c>
      <c r="W12" s="24">
        <v>2208.282078889446</v>
      </c>
    </row>
    <row r="13" spans="1:23" x14ac:dyDescent="0.25">
      <c r="A13" s="17" t="s">
        <v>11</v>
      </c>
      <c r="B13" s="23">
        <f>+NPV($D$3,J13:W13, 'UAE Exhibit 1.1, p. 2'!B13:G13)</f>
        <v>43994.773732516849</v>
      </c>
      <c r="C13" s="17"/>
      <c r="D13" s="24">
        <f>SUM(J13:W13,'UAE Exhibit 1.1, p. 2'!B13:G13)</f>
        <v>82892.361154001963</v>
      </c>
      <c r="E13" s="17"/>
      <c r="F13" s="23">
        <f>+NPV($D$3,J13:W13, 'UAE Exhibit 1.1, p. 2'!B13:T13)</f>
        <v>50061.688786881867</v>
      </c>
      <c r="G13" s="17"/>
      <c r="H13" s="24">
        <f>SUM(I13:W13,'UAE Exhibit 1.1, p. 2'!B13:T13)</f>
        <v>112814.76874194556</v>
      </c>
      <c r="I13" s="24">
        <v>0</v>
      </c>
      <c r="J13" s="24">
        <v>-5.4925907590578582</v>
      </c>
      <c r="K13" s="24">
        <v>-31.220134503338247</v>
      </c>
      <c r="L13" s="24">
        <v>791.62293254883207</v>
      </c>
      <c r="M13" s="24">
        <v>8064.9353611052102</v>
      </c>
      <c r="N13" s="24">
        <v>7050.5942696345801</v>
      </c>
      <c r="O13" s="24">
        <v>6354.3520295980361</v>
      </c>
      <c r="P13" s="24">
        <v>5801.8416738423757</v>
      </c>
      <c r="Q13" s="24">
        <v>5335.2016986357285</v>
      </c>
      <c r="R13" s="24">
        <v>5043.5620793364278</v>
      </c>
      <c r="S13" s="24">
        <v>4854.1906512112364</v>
      </c>
      <c r="T13" s="24">
        <v>4671.9518047498705</v>
      </c>
      <c r="U13" s="24">
        <v>4492.2649422527056</v>
      </c>
      <c r="V13" s="24">
        <v>4316.47965833935</v>
      </c>
      <c r="W13" s="24">
        <v>4146.3595383298662</v>
      </c>
    </row>
    <row r="14" spans="1:23" x14ac:dyDescent="0.25">
      <c r="A14" s="17" t="s">
        <v>12</v>
      </c>
      <c r="B14" s="23">
        <f>+NPV($D$3,J14:W14, 'UAE Exhibit 1.1, p. 2'!B14:G14)</f>
        <v>21953.334323190262</v>
      </c>
      <c r="C14" s="17"/>
      <c r="D14" s="24">
        <f>SUM(J14:W14,'UAE Exhibit 1.1, p. 2'!B14:G14)</f>
        <v>41264.096425945187</v>
      </c>
      <c r="E14" s="17"/>
      <c r="F14" s="23">
        <f>+NPV($D$3,J14:W14, 'UAE Exhibit 1.1, p. 2'!B14:T14)</f>
        <v>24942.966444110389</v>
      </c>
      <c r="G14" s="17"/>
      <c r="H14" s="24">
        <f>SUM(I14:W14,'UAE Exhibit 1.1, p. 2'!B14:T14)</f>
        <v>56055.127342653315</v>
      </c>
      <c r="I14" s="24">
        <v>0</v>
      </c>
      <c r="J14" s="24">
        <v>-2.7472755090531646</v>
      </c>
      <c r="K14" s="24">
        <v>-15.625673918079945</v>
      </c>
      <c r="L14" s="24">
        <v>396.72320369061686</v>
      </c>
      <c r="M14" s="24">
        <v>4041.5005416741028</v>
      </c>
      <c r="N14" s="24">
        <v>3532.9377690244573</v>
      </c>
      <c r="O14" s="24">
        <v>3183.6356893761176</v>
      </c>
      <c r="P14" s="24">
        <v>2906.2001079983893</v>
      </c>
      <c r="Q14" s="24">
        <v>2671.6142756769204</v>
      </c>
      <c r="R14" s="24">
        <v>2524.5047434865464</v>
      </c>
      <c r="S14" s="24">
        <v>2428.389615108732</v>
      </c>
      <c r="T14" s="24">
        <v>2335.554685836607</v>
      </c>
      <c r="U14" s="24">
        <v>2243.6546482649551</v>
      </c>
      <c r="V14" s="24">
        <v>2153.2775268412561</v>
      </c>
      <c r="W14" s="24">
        <v>2065.1694417243762</v>
      </c>
    </row>
    <row r="15" spans="1:23" x14ac:dyDescent="0.25">
      <c r="A15" s="17" t="s">
        <v>13</v>
      </c>
      <c r="B15" s="23">
        <f>+NPV($D$3,J15:W15, 'UAE Exhibit 1.1, p. 2'!B15:G15)</f>
        <v>31236.204802544191</v>
      </c>
      <c r="C15" s="17"/>
      <c r="D15" s="24">
        <f>SUM(J15:W15,'UAE Exhibit 1.1, p. 2'!B15:G15)</f>
        <v>58478.098360792945</v>
      </c>
      <c r="E15" s="17"/>
      <c r="F15" s="23">
        <f>+NPV($D$3,J15:W15, 'UAE Exhibit 1.1, p. 2'!B15:T15)</f>
        <v>35514.815424398359</v>
      </c>
      <c r="G15" s="17"/>
      <c r="H15" s="24">
        <f>SUM(I15:W15,'UAE Exhibit 1.1, p. 2'!B15:T15)</f>
        <v>79384.609124110182</v>
      </c>
      <c r="I15" s="24">
        <v>0</v>
      </c>
      <c r="J15" s="24">
        <v>-56.389372979523664</v>
      </c>
      <c r="K15" s="24">
        <v>-187.74753520687023</v>
      </c>
      <c r="L15" s="24">
        <v>1020.5597975334849</v>
      </c>
      <c r="M15" s="24">
        <v>6133.3785827785432</v>
      </c>
      <c r="N15" s="24">
        <v>5197.3168538501932</v>
      </c>
      <c r="O15" s="24">
        <v>4544.1729438587799</v>
      </c>
      <c r="P15" s="24">
        <v>4029.1058076009012</v>
      </c>
      <c r="Q15" s="24">
        <v>3607.9681861183822</v>
      </c>
      <c r="R15" s="24">
        <v>3368.7167654593741</v>
      </c>
      <c r="S15" s="24">
        <v>3237.9255205762338</v>
      </c>
      <c r="T15" s="24">
        <v>3131.1075906243468</v>
      </c>
      <c r="U15" s="24">
        <v>3032.2570942879597</v>
      </c>
      <c r="V15" s="24">
        <v>2940.051864442773</v>
      </c>
      <c r="W15" s="24">
        <v>2849.5853381161819</v>
      </c>
    </row>
    <row r="16" spans="1:23" x14ac:dyDescent="0.25">
      <c r="A16" s="17" t="s">
        <v>14</v>
      </c>
      <c r="B16" s="23">
        <f>+NPV($D$3,J16:W16, 'UAE Exhibit 1.1, p. 2'!B16:G16)</f>
        <v>10989.688540554858</v>
      </c>
      <c r="C16" s="17"/>
      <c r="D16" s="24">
        <f>SUM(J16:W16,'UAE Exhibit 1.1, p. 2'!B16:G16)</f>
        <v>20626.865358581763</v>
      </c>
      <c r="E16" s="17"/>
      <c r="F16" s="23">
        <f>+NPV($D$3,J16:W16, 'UAE Exhibit 1.1, p. 2'!B16:T16)</f>
        <v>12560.292555524078</v>
      </c>
      <c r="G16" s="17"/>
      <c r="H16" s="24">
        <f>SUM(I16:W16,'UAE Exhibit 1.1, p. 2'!B16:T16)</f>
        <v>28305.178292958593</v>
      </c>
      <c r="I16" s="24">
        <v>0</v>
      </c>
      <c r="J16" s="24">
        <v>-18.113890201839329</v>
      </c>
      <c r="K16" s="24">
        <v>-61.146706034021008</v>
      </c>
      <c r="L16" s="24">
        <v>359.71858131265742</v>
      </c>
      <c r="M16" s="24">
        <v>2131.9787914364524</v>
      </c>
      <c r="N16" s="24">
        <v>1811.2717875408678</v>
      </c>
      <c r="O16" s="24">
        <v>1586.4239727363199</v>
      </c>
      <c r="P16" s="24">
        <v>1410.0737124734817</v>
      </c>
      <c r="Q16" s="24">
        <v>1266.8347912050453</v>
      </c>
      <c r="R16" s="24">
        <v>1186.9879626968018</v>
      </c>
      <c r="S16" s="24">
        <v>1144.8024981493716</v>
      </c>
      <c r="T16" s="24">
        <v>1108.5871063974619</v>
      </c>
      <c r="U16" s="24">
        <v>1072.8667600896608</v>
      </c>
      <c r="V16" s="24">
        <v>1040.0702372403418</v>
      </c>
      <c r="W16" s="24">
        <v>1009.901299042397</v>
      </c>
    </row>
    <row r="17" spans="1:23" x14ac:dyDescent="0.25">
      <c r="A17" s="17" t="s">
        <v>15</v>
      </c>
      <c r="B17" s="23">
        <f>+NPV($D$3,J17:W17, 'UAE Exhibit 1.1, p. 2'!B17:G17)</f>
        <v>26721.566932174974</v>
      </c>
      <c r="C17" s="17"/>
      <c r="D17" s="24">
        <f>SUM(J17:W17,'UAE Exhibit 1.1, p. 2'!B17:G17)</f>
        <v>50232.209259179923</v>
      </c>
      <c r="E17" s="17"/>
      <c r="F17" s="23">
        <f>+NPV($D$3,J17:W17, 'UAE Exhibit 1.1, p. 2'!B17:T17)</f>
        <v>30602.391195787623</v>
      </c>
      <c r="G17" s="17"/>
      <c r="H17" s="24">
        <f>SUM(I17:W17,'UAE Exhibit 1.1, p. 2'!B17:T17)</f>
        <v>69201.223374272158</v>
      </c>
      <c r="I17" s="24">
        <v>0</v>
      </c>
      <c r="J17" s="24">
        <v>-40.824919909303219</v>
      </c>
      <c r="K17" s="24">
        <v>-139.28521074708473</v>
      </c>
      <c r="L17" s="24">
        <v>876.5708130176414</v>
      </c>
      <c r="M17" s="24">
        <v>5134.3458673379664</v>
      </c>
      <c r="N17" s="24">
        <v>4373.3850385627711</v>
      </c>
      <c r="O17" s="24">
        <v>3836.7829631021832</v>
      </c>
      <c r="P17" s="24">
        <v>3417.7041528459345</v>
      </c>
      <c r="Q17" s="24">
        <v>3078.9950259567918</v>
      </c>
      <c r="R17" s="24">
        <v>2893.2749676671428</v>
      </c>
      <c r="S17" s="24">
        <v>2798.747707342196</v>
      </c>
      <c r="T17" s="24">
        <v>2713.4029282475435</v>
      </c>
      <c r="U17" s="24">
        <v>2623.4970527212486</v>
      </c>
      <c r="V17" s="24">
        <v>2542.0663601726083</v>
      </c>
      <c r="W17" s="24">
        <v>2467.9391196068709</v>
      </c>
    </row>
    <row r="18" spans="1:23" x14ac:dyDescent="0.25">
      <c r="A18" s="17" t="s">
        <v>16</v>
      </c>
      <c r="B18" s="23">
        <f>+NPV($D$3,J18:W18, 'UAE Exhibit 1.1, p. 2'!B18:G18)</f>
        <v>37959.061700068567</v>
      </c>
      <c r="C18" s="17"/>
      <c r="D18" s="24">
        <f>SUM(J18:W18,'UAE Exhibit 1.1, p. 2'!B18:G18)</f>
        <v>69674.333271213778</v>
      </c>
      <c r="E18" s="17"/>
      <c r="F18" s="23">
        <f>+NPV($D$3,J18:W18, 'UAE Exhibit 1.1, p. 2'!B18:T18)</f>
        <v>42615.679330109364</v>
      </c>
      <c r="G18" s="17"/>
      <c r="H18" s="24">
        <f>SUM(I18:W18,'UAE Exhibit 1.1, p. 2'!B18:T18)</f>
        <v>92393.002601073735</v>
      </c>
      <c r="I18" s="24">
        <v>0</v>
      </c>
      <c r="J18" s="24">
        <v>-53.795990102945623</v>
      </c>
      <c r="K18" s="24">
        <v>-179.94047190079883</v>
      </c>
      <c r="L18" s="24">
        <v>3442.8069949827591</v>
      </c>
      <c r="M18" s="24">
        <v>7024.9352610247015</v>
      </c>
      <c r="N18" s="24">
        <v>5984.3762528451034</v>
      </c>
      <c r="O18" s="24">
        <v>5260.5292896198443</v>
      </c>
      <c r="P18" s="24">
        <v>4687.3679576687891</v>
      </c>
      <c r="Q18" s="24">
        <v>4214.0636734676345</v>
      </c>
      <c r="R18" s="24">
        <v>3937.7611919690298</v>
      </c>
      <c r="S18" s="24">
        <v>3779.325829493082</v>
      </c>
      <c r="T18" s="24">
        <v>3645.8727631586116</v>
      </c>
      <c r="U18" s="24">
        <v>3521.1781564068701</v>
      </c>
      <c r="V18" s="24">
        <v>3402.5217489268075</v>
      </c>
      <c r="W18" s="24">
        <v>3289.6769426779492</v>
      </c>
    </row>
    <row r="19" spans="1:23" x14ac:dyDescent="0.25">
      <c r="A19" s="17" t="s">
        <v>17</v>
      </c>
      <c r="B19" s="23">
        <f>+NPV($D$3,J19:W19, 'UAE Exhibit 1.1, p. 2'!B19:G19)</f>
        <v>7697.851590591511</v>
      </c>
      <c r="C19" s="17"/>
      <c r="D19" s="24">
        <f>SUM(J19:W19,'UAE Exhibit 1.1, p. 2'!B19:G19)</f>
        <v>14132.091317437067</v>
      </c>
      <c r="E19" s="17"/>
      <c r="F19" s="23">
        <f>+NPV($D$3,J19:W19, 'UAE Exhibit 1.1, p. 2'!B19:T19)</f>
        <v>8638.8922990027895</v>
      </c>
      <c r="G19" s="17"/>
      <c r="H19" s="24">
        <f>SUM(I19:W19,'UAE Exhibit 1.1, p. 2'!B19:T19)</f>
        <v>18731.372138748226</v>
      </c>
      <c r="I19" s="24">
        <v>0</v>
      </c>
      <c r="J19" s="24">
        <v>-8.748253548506101</v>
      </c>
      <c r="K19" s="24">
        <v>-29.671306063040745</v>
      </c>
      <c r="L19" s="24">
        <v>692.47750251082414</v>
      </c>
      <c r="M19" s="24">
        <v>1406.725886574885</v>
      </c>
      <c r="N19" s="24">
        <v>1204.7275447057327</v>
      </c>
      <c r="O19" s="24">
        <v>1064.5144750076645</v>
      </c>
      <c r="P19" s="24">
        <v>953.3795014805055</v>
      </c>
      <c r="Q19" s="24">
        <v>861.15502467438057</v>
      </c>
      <c r="R19" s="24">
        <v>806.53043570884142</v>
      </c>
      <c r="S19" s="24">
        <v>774.30294442416221</v>
      </c>
      <c r="T19" s="24">
        <v>746.26559239759342</v>
      </c>
      <c r="U19" s="24">
        <v>719.68356007997829</v>
      </c>
      <c r="V19" s="24">
        <v>694.16073748874646</v>
      </c>
      <c r="W19" s="24">
        <v>669.70848821541381</v>
      </c>
    </row>
    <row r="20" spans="1:23" x14ac:dyDescent="0.25">
      <c r="A20" s="17" t="s">
        <v>18</v>
      </c>
      <c r="B20" s="23">
        <f>+NPV($D$3,J20:W20, 'UAE Exhibit 1.1, p. 2'!B20:G20)</f>
        <v>38746.936365226218</v>
      </c>
      <c r="C20" s="17"/>
      <c r="D20" s="24">
        <f>SUM(J20:W20,'UAE Exhibit 1.1, p. 2'!B20:G20)</f>
        <v>72816.011146848003</v>
      </c>
      <c r="E20" s="17"/>
      <c r="F20" s="23">
        <f>+NPV($D$3,J20:W20, 'UAE Exhibit 1.1, p. 2'!B20:T20)</f>
        <v>43890.245659866705</v>
      </c>
      <c r="G20" s="17"/>
      <c r="H20" s="24">
        <f>SUM(I20:W20,'UAE Exhibit 1.1, p. 2'!B20:T20)</f>
        <v>98150.903060133875</v>
      </c>
      <c r="I20" s="24">
        <v>0</v>
      </c>
      <c r="J20" s="24">
        <v>-20.228154193709713</v>
      </c>
      <c r="K20" s="24">
        <v>-75.100122942166976</v>
      </c>
      <c r="L20" s="24">
        <v>648.00084378545887</v>
      </c>
      <c r="M20" s="24">
        <v>7274.7874306573021</v>
      </c>
      <c r="N20" s="24">
        <v>6315.6384615609168</v>
      </c>
      <c r="O20" s="24">
        <v>5653.7990757968983</v>
      </c>
      <c r="P20" s="24">
        <v>5128.1397878520211</v>
      </c>
      <c r="Q20" s="24">
        <v>4686.6031378657863</v>
      </c>
      <c r="R20" s="24">
        <v>4415.5750455535035</v>
      </c>
      <c r="S20" s="24">
        <v>4244.8619985319565</v>
      </c>
      <c r="T20" s="24">
        <v>4085.8595066966832</v>
      </c>
      <c r="U20" s="24">
        <v>3930.7139495493038</v>
      </c>
      <c r="V20" s="24">
        <v>3779.2427159147474</v>
      </c>
      <c r="W20" s="24">
        <v>3632.2363925872819</v>
      </c>
    </row>
    <row r="21" spans="1:23" x14ac:dyDescent="0.25">
      <c r="A21" s="17" t="s">
        <v>19</v>
      </c>
      <c r="B21" s="23">
        <f>+NPV($D$3,J21:W21, 'UAE Exhibit 1.1, p. 2'!B21:G21)</f>
        <v>11729.078014977231</v>
      </c>
      <c r="C21" s="17"/>
      <c r="D21" s="24">
        <f>SUM(J21:W21,'UAE Exhibit 1.1, p. 2'!B21:G21)</f>
        <v>22028.027944570535</v>
      </c>
      <c r="E21" s="17"/>
      <c r="F21" s="23">
        <f>+NPV($D$3,J21:W21, 'UAE Exhibit 1.1, p. 2'!B21:T21)</f>
        <v>13276.798800725617</v>
      </c>
      <c r="G21" s="17"/>
      <c r="H21" s="24">
        <f>SUM(I21:W21,'UAE Exhibit 1.1, p. 2'!B21:T21)</f>
        <v>29677.478909639882</v>
      </c>
      <c r="I21" s="24">
        <v>0</v>
      </c>
      <c r="J21" s="24">
        <v>0.29693983475739255</v>
      </c>
      <c r="K21" s="24">
        <v>-2.5049010621055907</v>
      </c>
      <c r="L21" s="24">
        <v>219.20725652978263</v>
      </c>
      <c r="M21" s="24">
        <v>2143.3291737550899</v>
      </c>
      <c r="N21" s="24">
        <v>1880.2196282625468</v>
      </c>
      <c r="O21" s="24">
        <v>1699.7290611868777</v>
      </c>
      <c r="P21" s="24">
        <v>1556.0335663003098</v>
      </c>
      <c r="Q21" s="24">
        <v>1433.8164695535986</v>
      </c>
      <c r="R21" s="24">
        <v>1356.1621640190358</v>
      </c>
      <c r="S21" s="24">
        <v>1304.3635861433561</v>
      </c>
      <c r="T21" s="24">
        <v>1253.5164819905779</v>
      </c>
      <c r="U21" s="24">
        <v>1202.8860456585396</v>
      </c>
      <c r="V21" s="24">
        <v>1152.8823796564823</v>
      </c>
      <c r="W21" s="24">
        <v>1103.9185335793927</v>
      </c>
    </row>
    <row r="22" spans="1:23" x14ac:dyDescent="0.25">
      <c r="A22" s="17" t="s">
        <v>20</v>
      </c>
      <c r="B22" s="49">
        <f>+NPV($D$3,J22:W22, 'UAE Exhibit 1.1, p. 2'!B22:G22)</f>
        <v>42547.121995688416</v>
      </c>
      <c r="C22" s="17"/>
      <c r="D22" s="50">
        <f>SUM(J22:W22,'UAE Exhibit 1.1, p. 2'!B22:G22)</f>
        <v>83205.861801353574</v>
      </c>
      <c r="E22" s="17"/>
      <c r="F22" s="49">
        <f>+NPV($D$3,J22:W22, 'UAE Exhibit 1.1, p. 2'!B22:U22)</f>
        <v>49118.884141742674</v>
      </c>
      <c r="G22" s="17"/>
      <c r="H22" s="50">
        <f>SUM(I22:W22,'UAE Exhibit 1.1, p. 2'!B22:U22)</f>
        <v>116577.05356563769</v>
      </c>
      <c r="I22" s="25">
        <v>0</v>
      </c>
      <c r="J22" s="25">
        <v>-2.2016462618194232</v>
      </c>
      <c r="K22" s="25">
        <v>-20.266749860403728</v>
      </c>
      <c r="L22" s="25">
        <v>-64.829446618012838</v>
      </c>
      <c r="M22" s="25">
        <v>364.68863152483777</v>
      </c>
      <c r="N22" s="25">
        <v>9108.7500176424346</v>
      </c>
      <c r="O22" s="25">
        <v>7766.9209497496231</v>
      </c>
      <c r="P22" s="25">
        <v>6877.8981386870037</v>
      </c>
      <c r="Q22" s="25">
        <v>6185.2450698512102</v>
      </c>
      <c r="R22" s="25">
        <v>5602.822426243185</v>
      </c>
      <c r="S22" s="25">
        <v>5262.8150292705386</v>
      </c>
      <c r="T22" s="25">
        <v>5063.2380355577188</v>
      </c>
      <c r="U22" s="25">
        <v>4864.1444955188636</v>
      </c>
      <c r="V22" s="25">
        <v>4666.6732929725631</v>
      </c>
      <c r="W22" s="25">
        <v>4472.0078139982852</v>
      </c>
    </row>
    <row r="23" spans="1:23" x14ac:dyDescent="0.25">
      <c r="A23" s="17" t="s">
        <v>21</v>
      </c>
      <c r="B23" s="23">
        <f>SUM(B11:B22)</f>
        <v>335738.94159519818</v>
      </c>
      <c r="C23" s="17"/>
      <c r="D23" s="35">
        <f>SUM(D11:D22)</f>
        <v>631013.51475577243</v>
      </c>
      <c r="E23" s="17"/>
      <c r="F23" s="52">
        <f>SUM(F11:F22)</f>
        <v>382061.63328114362</v>
      </c>
      <c r="G23" s="24"/>
      <c r="H23" s="24">
        <f t="shared" ref="H23" si="0">SUM(H11:H22)</f>
        <v>859717.98807307542</v>
      </c>
      <c r="I23" s="24">
        <f t="shared" ref="I23:W23" si="1">SUM(I11:I22)</f>
        <v>0</v>
      </c>
      <c r="J23" s="24">
        <f t="shared" si="1"/>
        <v>-268.83347929944728</v>
      </c>
      <c r="K23" s="24">
        <f t="shared" si="1"/>
        <v>-947.09890430564747</v>
      </c>
      <c r="L23" s="24">
        <f t="shared" si="1"/>
        <v>10554.158367198324</v>
      </c>
      <c r="M23" s="24">
        <f t="shared" si="1"/>
        <v>55591.387902936498</v>
      </c>
      <c r="N23" s="24">
        <f t="shared" si="1"/>
        <v>56697.510530606065</v>
      </c>
      <c r="O23" s="24">
        <f t="shared" si="1"/>
        <v>50057.356537258413</v>
      </c>
      <c r="P23" s="24">
        <f t="shared" si="1"/>
        <v>44966.111056821974</v>
      </c>
      <c r="Q23" s="24">
        <f t="shared" si="1"/>
        <v>40769.042066108392</v>
      </c>
      <c r="R23" s="24">
        <f t="shared" si="1"/>
        <v>38075.123480260103</v>
      </c>
      <c r="S23" s="24">
        <f t="shared" si="1"/>
        <v>36450.466315839163</v>
      </c>
      <c r="T23" s="24">
        <f t="shared" si="1"/>
        <v>35081.720202271674</v>
      </c>
      <c r="U23" s="24">
        <f t="shared" si="1"/>
        <v>33748.516545878243</v>
      </c>
      <c r="V23" s="24">
        <f t="shared" si="1"/>
        <v>32466.04352671059</v>
      </c>
      <c r="W23" s="24">
        <f t="shared" si="1"/>
        <v>31235.165419860139</v>
      </c>
    </row>
    <row r="24" spans="1:23" x14ac:dyDescent="0.25">
      <c r="A24" s="17" t="s">
        <v>33</v>
      </c>
      <c r="B24" s="26">
        <f>+F53/F54</f>
        <v>0.66372824110020601</v>
      </c>
      <c r="C24" s="17"/>
      <c r="D24" s="27">
        <f>+B24</f>
        <v>0.66372824110020601</v>
      </c>
      <c r="E24" s="17"/>
      <c r="F24" s="53">
        <f>+D24</f>
        <v>0.66372824110020601</v>
      </c>
      <c r="G24" s="17"/>
      <c r="H24" s="27">
        <f>+F24</f>
        <v>0.66372824110020601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5">
      <c r="A25" s="17" t="s">
        <v>34</v>
      </c>
      <c r="B25" s="23">
        <f>+B24*B23</f>
        <v>222839.41717382567</v>
      </c>
      <c r="C25" s="17"/>
      <c r="D25" s="24">
        <f>+D24*D23</f>
        <v>418821.49025930773</v>
      </c>
      <c r="E25" s="17"/>
      <c r="F25" s="23">
        <f>+F24*F23</f>
        <v>253585.09584956538</v>
      </c>
      <c r="G25" s="17"/>
      <c r="H25" s="24">
        <f>+H24*H23</f>
        <v>570619.10806595022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25">
      <c r="A27" s="21" t="s">
        <v>7</v>
      </c>
      <c r="B27" s="21"/>
      <c r="C27" s="21"/>
      <c r="D27" s="21"/>
      <c r="E27" s="21"/>
      <c r="F27" s="21"/>
      <c r="G27" s="21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5">
      <c r="A28" s="22" t="s">
        <v>22</v>
      </c>
      <c r="B28" s="22"/>
      <c r="C28" s="22"/>
      <c r="D28" s="22"/>
      <c r="E28" s="22"/>
      <c r="F28" s="22"/>
      <c r="G28" s="22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5">
      <c r="A29" s="17" t="s">
        <v>9</v>
      </c>
      <c r="B29" s="23">
        <f>+NPV($D$3,J29:W29, 'UAE Exhibit 1.1, p. 2'!B29:G29)</f>
        <v>30788.229620655889</v>
      </c>
      <c r="C29" s="17"/>
      <c r="D29" s="24">
        <f>SUM(J29:W29,'UAE Exhibit 1.1, p. 2'!B29:G29)</f>
        <v>58824.657010490933</v>
      </c>
      <c r="E29" s="17"/>
      <c r="F29" s="23">
        <f>+NPV($D$3,J29:W29, 'UAE Exhibit 1.1, p. 2'!B29:T29)</f>
        <v>40684.288490513558</v>
      </c>
      <c r="G29" s="17"/>
      <c r="H29" s="24">
        <f>SUM(I29:W29,'UAE Exhibit 1.1, p. 2'!B29:T29)</f>
        <v>113501.57483636441</v>
      </c>
      <c r="I29" s="17"/>
      <c r="J29" s="28">
        <f>+PMT($D$4,COUNT($J$8:$W$8, 'UAE Exhibit 1.1, p. 2'!$B$8:$T$8),-F11)*(1+$D$5)^(J$8-I$8)</f>
        <v>2368.4445124304716</v>
      </c>
      <c r="K29" s="24">
        <f t="shared" ref="K29:W29" si="2">+J29*(1+$D$5)</f>
        <v>2421.0239806064283</v>
      </c>
      <c r="L29" s="24">
        <f t="shared" si="2"/>
        <v>2474.770712975891</v>
      </c>
      <c r="M29" s="24">
        <f t="shared" si="2"/>
        <v>2529.7106228039556</v>
      </c>
      <c r="N29" s="24">
        <f t="shared" si="2"/>
        <v>2585.8701986302035</v>
      </c>
      <c r="O29" s="24">
        <f t="shared" si="2"/>
        <v>2643.2765170397938</v>
      </c>
      <c r="P29" s="24">
        <f t="shared" si="2"/>
        <v>2701.9572557180772</v>
      </c>
      <c r="Q29" s="24">
        <f t="shared" si="2"/>
        <v>2761.9407067950187</v>
      </c>
      <c r="R29" s="24">
        <f t="shared" si="2"/>
        <v>2823.2557904858681</v>
      </c>
      <c r="S29" s="24">
        <f t="shared" si="2"/>
        <v>2885.9320690346544</v>
      </c>
      <c r="T29" s="24">
        <f t="shared" si="2"/>
        <v>2949.9997609672237</v>
      </c>
      <c r="U29" s="24">
        <f t="shared" si="2"/>
        <v>3015.4897556606961</v>
      </c>
      <c r="V29" s="24">
        <f t="shared" si="2"/>
        <v>3082.4336282363633</v>
      </c>
      <c r="W29" s="24">
        <f t="shared" si="2"/>
        <v>3150.8636547832107</v>
      </c>
    </row>
    <row r="30" spans="1:23" x14ac:dyDescent="0.25">
      <c r="A30" s="17" t="s">
        <v>10</v>
      </c>
      <c r="B30" s="23">
        <f>+NPV($D$3,J30:W30, 'UAE Exhibit 1.1, p. 2'!B30:G30)</f>
        <v>22819.85402720713</v>
      </c>
      <c r="C30" s="17"/>
      <c r="D30" s="24">
        <f>SUM(J30:W30,'UAE Exhibit 1.1, p. 2'!B30:G30)</f>
        <v>43600.106362703315</v>
      </c>
      <c r="E30" s="17"/>
      <c r="F30" s="23">
        <f>+NPV($D$3,J30:W30, 'UAE Exhibit 1.1, p. 2'!B30:T30)</f>
        <v>30154.690152480562</v>
      </c>
      <c r="G30" s="17"/>
      <c r="H30" s="24">
        <f>SUM(I30:W30,'UAE Exhibit 1.1, p. 2'!B30:T30)</f>
        <v>84125.959872868567</v>
      </c>
      <c r="I30" s="17"/>
      <c r="J30" s="28">
        <f>+PMT($D$4,COUNT($J$8:$W$8, 'UAE Exhibit 1.1, p. 2'!$B$8:$T$8),-F12)*(1+$D$5)^(J$8-I$8)</f>
        <v>1755.4617043957116</v>
      </c>
      <c r="K30" s="24">
        <f t="shared" ref="K30:W30" si="3">+J30*(1+$D$5)</f>
        <v>1794.4329542332964</v>
      </c>
      <c r="L30" s="24">
        <f t="shared" si="3"/>
        <v>1834.2693658172757</v>
      </c>
      <c r="M30" s="24">
        <f t="shared" si="3"/>
        <v>1874.9901457384192</v>
      </c>
      <c r="N30" s="24">
        <f t="shared" si="3"/>
        <v>1916.6149269738121</v>
      </c>
      <c r="O30" s="24">
        <f t="shared" si="3"/>
        <v>1959.1637783526307</v>
      </c>
      <c r="P30" s="24">
        <f t="shared" si="3"/>
        <v>2002.6572142320592</v>
      </c>
      <c r="Q30" s="24">
        <f t="shared" si="3"/>
        <v>2047.1162043880108</v>
      </c>
      <c r="R30" s="24">
        <f t="shared" si="3"/>
        <v>2092.5621841254247</v>
      </c>
      <c r="S30" s="24">
        <f t="shared" si="3"/>
        <v>2139.0170646130091</v>
      </c>
      <c r="T30" s="24">
        <f t="shared" si="3"/>
        <v>2186.5032434474178</v>
      </c>
      <c r="U30" s="24">
        <f t="shared" si="3"/>
        <v>2235.0436154519507</v>
      </c>
      <c r="V30" s="24">
        <f t="shared" si="3"/>
        <v>2284.6615837149839</v>
      </c>
      <c r="W30" s="24">
        <f t="shared" si="3"/>
        <v>2335.3810708734563</v>
      </c>
    </row>
    <row r="31" spans="1:23" x14ac:dyDescent="0.25">
      <c r="A31" s="17" t="s">
        <v>11</v>
      </c>
      <c r="B31" s="23">
        <f>+NPV($D$3,J31:W31, 'UAE Exhibit 1.1, p. 2'!B31:G31)</f>
        <v>37884.668179160195</v>
      </c>
      <c r="C31" s="17"/>
      <c r="D31" s="24">
        <f>SUM(J31:W31,'UAE Exhibit 1.1, p. 2'!B31:G31)</f>
        <v>72383.265912120434</v>
      </c>
      <c r="E31" s="17"/>
      <c r="F31" s="23">
        <f>+NPV($D$3,J31:W31, 'UAE Exhibit 1.1, p. 2'!B31:T31)</f>
        <v>50061.688786881845</v>
      </c>
      <c r="G31" s="17"/>
      <c r="H31" s="24">
        <f>SUM(I31:W31,'UAE Exhibit 1.1, p. 2'!B31:T31)</f>
        <v>139662.77221743608</v>
      </c>
      <c r="I31" s="17"/>
      <c r="J31" s="28">
        <f>+PMT($D$4,COUNT($J$8:$W$8, 'UAE Exhibit 1.1, p. 2'!$B$8:$T$8),-F13)*(1+$D$5)^(J$8-I$8)</f>
        <v>2914.3518662723864</v>
      </c>
      <c r="K31" s="24">
        <f t="shared" ref="K31:W31" si="4">+J31*(1+$D$5)</f>
        <v>2979.0504777036335</v>
      </c>
      <c r="L31" s="24">
        <f t="shared" si="4"/>
        <v>3045.1853983086544</v>
      </c>
      <c r="M31" s="24">
        <f t="shared" si="4"/>
        <v>3112.7885141511065</v>
      </c>
      <c r="N31" s="24">
        <f t="shared" si="4"/>
        <v>3181.8924191652609</v>
      </c>
      <c r="O31" s="24">
        <f t="shared" si="4"/>
        <v>3252.5304308707296</v>
      </c>
      <c r="P31" s="24">
        <f t="shared" si="4"/>
        <v>3324.7366064360599</v>
      </c>
      <c r="Q31" s="24">
        <f t="shared" si="4"/>
        <v>3398.5457590989404</v>
      </c>
      <c r="R31" s="24">
        <f t="shared" si="4"/>
        <v>3473.9934749509371</v>
      </c>
      <c r="S31" s="24">
        <f t="shared" si="4"/>
        <v>3551.1161300948479</v>
      </c>
      <c r="T31" s="24">
        <f t="shared" si="4"/>
        <v>3629.9509081829533</v>
      </c>
      <c r="U31" s="24">
        <f t="shared" si="4"/>
        <v>3710.5358183446147</v>
      </c>
      <c r="V31" s="24">
        <f t="shared" si="4"/>
        <v>3792.909713511865</v>
      </c>
      <c r="W31" s="24">
        <f t="shared" si="4"/>
        <v>3877.1123091518284</v>
      </c>
    </row>
    <row r="32" spans="1:23" x14ac:dyDescent="0.25">
      <c r="A32" s="17" t="s">
        <v>12</v>
      </c>
      <c r="B32" s="23">
        <f>+NPV($D$3,J32:W32, 'UAE Exhibit 1.1, p. 2'!B32:G32)</f>
        <v>18875.831599725519</v>
      </c>
      <c r="C32" s="17"/>
      <c r="D32" s="24">
        <f>SUM(J32:W32,'UAE Exhibit 1.1, p. 2'!B32:G32)</f>
        <v>36064.571861471821</v>
      </c>
      <c r="E32" s="17"/>
      <c r="F32" s="23">
        <f>+NPV($D$3,J32:W32, 'UAE Exhibit 1.1, p. 2'!B32:T32)</f>
        <v>24942.966444110374</v>
      </c>
      <c r="G32" s="17"/>
      <c r="H32" s="24">
        <f>SUM(I32:W32,'UAE Exhibit 1.1, p. 2'!B32:T32)</f>
        <v>69586.223024577281</v>
      </c>
      <c r="I32" s="17"/>
      <c r="J32" s="28">
        <f>+PMT($D$4,COUNT($J$8:$W$8, 'UAE Exhibit 1.1, p. 2'!$B$8:$T$8),-F14)*(1+$D$5)^(J$8-I$8)</f>
        <v>1452.0600996147564</v>
      </c>
      <c r="K32" s="24">
        <f t="shared" ref="K32:W32" si="5">+J32*(1+$D$5)</f>
        <v>1484.295833826204</v>
      </c>
      <c r="L32" s="24">
        <f t="shared" si="5"/>
        <v>1517.2472013371457</v>
      </c>
      <c r="M32" s="24">
        <f t="shared" si="5"/>
        <v>1550.9300892068304</v>
      </c>
      <c r="N32" s="24">
        <f t="shared" si="5"/>
        <v>1585.360737187222</v>
      </c>
      <c r="O32" s="24">
        <f t="shared" si="5"/>
        <v>1620.5557455527783</v>
      </c>
      <c r="P32" s="24">
        <f t="shared" si="5"/>
        <v>1656.5320831040499</v>
      </c>
      <c r="Q32" s="24">
        <f t="shared" si="5"/>
        <v>1693.3070953489598</v>
      </c>
      <c r="R32" s="24">
        <f t="shared" si="5"/>
        <v>1730.8985128657068</v>
      </c>
      <c r="S32" s="24">
        <f t="shared" si="5"/>
        <v>1769.3244598513256</v>
      </c>
      <c r="T32" s="24">
        <f t="shared" si="5"/>
        <v>1808.603462860025</v>
      </c>
      <c r="U32" s="24">
        <f t="shared" si="5"/>
        <v>1848.7544597355177</v>
      </c>
      <c r="V32" s="24">
        <f t="shared" si="5"/>
        <v>1889.7968087416461</v>
      </c>
      <c r="W32" s="24">
        <f t="shared" si="5"/>
        <v>1931.7502978957107</v>
      </c>
    </row>
    <row r="33" spans="1:23" x14ac:dyDescent="0.25">
      <c r="A33" s="17" t="s">
        <v>13</v>
      </c>
      <c r="B33" s="23">
        <f>+NPV($D$3,J33:W33, 'UAE Exhibit 1.1, p. 2'!B33:G33)</f>
        <v>26876.180776187022</v>
      </c>
      <c r="C33" s="17"/>
      <c r="D33" s="24">
        <f>SUM(J33:W33,'UAE Exhibit 1.1, p. 2'!B33:G33)</f>
        <v>51350.211928082637</v>
      </c>
      <c r="E33" s="17"/>
      <c r="F33" s="23">
        <f>+NPV($D$3,J33:W33, 'UAE Exhibit 1.1, p. 2'!B33:T33)</f>
        <v>35514.81542439833</v>
      </c>
      <c r="G33" s="17"/>
      <c r="H33" s="24">
        <f>SUM(I33:W33,'UAE Exhibit 1.1, p. 2'!B33:T33)</f>
        <v>99079.70939769363</v>
      </c>
      <c r="I33" s="17"/>
      <c r="J33" s="28">
        <f>+PMT($D$4,COUNT($J$8:$W$8, 'UAE Exhibit 1.1, p. 2'!$B$8:$T$8),-F15)*(1+$D$5)^(J$8-I$8)</f>
        <v>2067.5025377796774</v>
      </c>
      <c r="K33" s="24">
        <f t="shared" ref="K33:W33" si="6">+J33*(1+$D$5)</f>
        <v>2113.401094118386</v>
      </c>
      <c r="L33" s="24">
        <f t="shared" si="6"/>
        <v>2160.3185984078141</v>
      </c>
      <c r="M33" s="24">
        <f t="shared" si="6"/>
        <v>2208.2776712924674</v>
      </c>
      <c r="N33" s="24">
        <f t="shared" si="6"/>
        <v>2257.30143559516</v>
      </c>
      <c r="O33" s="24">
        <f t="shared" si="6"/>
        <v>2307.4135274653727</v>
      </c>
      <c r="P33" s="24">
        <f t="shared" si="6"/>
        <v>2358.6381077751039</v>
      </c>
      <c r="Q33" s="24">
        <f t="shared" si="6"/>
        <v>2410.9998737677111</v>
      </c>
      <c r="R33" s="24">
        <f t="shared" si="6"/>
        <v>2464.5240709653544</v>
      </c>
      <c r="S33" s="24">
        <f t="shared" si="6"/>
        <v>2519.2365053407852</v>
      </c>
      <c r="T33" s="24">
        <f t="shared" si="6"/>
        <v>2575.1635557593509</v>
      </c>
      <c r="U33" s="24">
        <f t="shared" si="6"/>
        <v>2632.3321866972083</v>
      </c>
      <c r="V33" s="24">
        <f t="shared" si="6"/>
        <v>2690.7699612418864</v>
      </c>
      <c r="W33" s="24">
        <f t="shared" si="6"/>
        <v>2750.5050543814564</v>
      </c>
    </row>
    <row r="34" spans="1:23" x14ac:dyDescent="0.25">
      <c r="A34" s="17" t="s">
        <v>14</v>
      </c>
      <c r="B34" s="23">
        <f>+NPV($D$3,J34:W34, 'UAE Exhibit 1.1, p. 2'!B34:G34)</f>
        <v>9505.1231236908461</v>
      </c>
      <c r="C34" s="17"/>
      <c r="D34" s="24">
        <f>SUM(J34:W34,'UAE Exhibit 1.1, p. 2'!B34:G34)</f>
        <v>18160.693696349299</v>
      </c>
      <c r="E34" s="17"/>
      <c r="F34" s="23">
        <f>+NPV($D$3,J34:W34, 'UAE Exhibit 1.1, p. 2'!B34:T34)</f>
        <v>12560.292555524067</v>
      </c>
      <c r="G34" s="17"/>
      <c r="H34" s="24">
        <f>SUM(I34:W34,'UAE Exhibit 1.1, p. 2'!B34:T34)</f>
        <v>35040.87298441655</v>
      </c>
      <c r="I34" s="17"/>
      <c r="J34" s="28">
        <f>+PMT($D$4,COUNT($J$8:$W$8, 'UAE Exhibit 1.1, p. 2'!$B$8:$T$8),-F16)*(1+$D$5)^(J$8-I$8)</f>
        <v>731.20010405463461</v>
      </c>
      <c r="K34" s="24">
        <f t="shared" ref="K34:W34" si="7">+J34*(1+$D$5)</f>
        <v>747.43274636464753</v>
      </c>
      <c r="L34" s="24">
        <f t="shared" si="7"/>
        <v>764.0257533339427</v>
      </c>
      <c r="M34" s="24">
        <f t="shared" si="7"/>
        <v>780.98712505795618</v>
      </c>
      <c r="N34" s="24">
        <f t="shared" si="7"/>
        <v>798.32503923424281</v>
      </c>
      <c r="O34" s="24">
        <f t="shared" si="7"/>
        <v>816.047855105243</v>
      </c>
      <c r="P34" s="24">
        <f t="shared" si="7"/>
        <v>834.16411748857945</v>
      </c>
      <c r="Q34" s="24">
        <f t="shared" si="7"/>
        <v>852.68256089682586</v>
      </c>
      <c r="R34" s="24">
        <f t="shared" si="7"/>
        <v>871.6121137487354</v>
      </c>
      <c r="S34" s="24">
        <f t="shared" si="7"/>
        <v>890.9619026739573</v>
      </c>
      <c r="T34" s="24">
        <f t="shared" si="7"/>
        <v>910.74125691331915</v>
      </c>
      <c r="U34" s="24">
        <f t="shared" si="7"/>
        <v>930.95971281679488</v>
      </c>
      <c r="V34" s="24">
        <f t="shared" si="7"/>
        <v>951.62701844132766</v>
      </c>
      <c r="W34" s="24">
        <f t="shared" si="7"/>
        <v>972.7531382507251</v>
      </c>
    </row>
    <row r="35" spans="1:23" x14ac:dyDescent="0.25">
      <c r="A35" s="17" t="s">
        <v>15</v>
      </c>
      <c r="B35" s="23">
        <f>+NPV($D$3,J35:W35, 'UAE Exhibit 1.1, p. 2'!B35:G35)</f>
        <v>23158.656130774911</v>
      </c>
      <c r="C35" s="17"/>
      <c r="D35" s="24">
        <f>SUM(J35:W35,'UAE Exhibit 1.1, p. 2'!B35:G35)</f>
        <v>44247.428985093924</v>
      </c>
      <c r="E35" s="17"/>
      <c r="F35" s="23">
        <f>+NPV($D$3,J35:W35, 'UAE Exhibit 1.1, p. 2'!B35:T35)</f>
        <v>30602.391195787608</v>
      </c>
      <c r="G35" s="17"/>
      <c r="H35" s="24">
        <f>SUM(I35:W35,'UAE Exhibit 1.1, p. 2'!B35:T35)</f>
        <v>85374.962260684231</v>
      </c>
      <c r="I35" s="17"/>
      <c r="J35" s="28">
        <f>+PMT($D$4,COUNT($J$8:$W$8, 'UAE Exhibit 1.1, p. 2'!$B$8:$T$8),-F17)*(1+$D$5)^(J$8-I$8)</f>
        <v>1781.5247159063395</v>
      </c>
      <c r="K35" s="24">
        <f t="shared" ref="K35:W35" si="8">+J35*(1+$D$5)</f>
        <v>1821.0745645994602</v>
      </c>
      <c r="L35" s="24">
        <f t="shared" si="8"/>
        <v>1861.5024199335683</v>
      </c>
      <c r="M35" s="24">
        <f t="shared" si="8"/>
        <v>1902.8277736560935</v>
      </c>
      <c r="N35" s="24">
        <f t="shared" si="8"/>
        <v>1945.0705502312587</v>
      </c>
      <c r="O35" s="24">
        <f t="shared" si="8"/>
        <v>1988.2511164463926</v>
      </c>
      <c r="P35" s="24">
        <f t="shared" si="8"/>
        <v>2032.3902912315025</v>
      </c>
      <c r="Q35" s="24">
        <f t="shared" si="8"/>
        <v>2077.5093556968418</v>
      </c>
      <c r="R35" s="24">
        <f t="shared" si="8"/>
        <v>2123.6300633933115</v>
      </c>
      <c r="S35" s="24">
        <f t="shared" si="8"/>
        <v>2170.774650800643</v>
      </c>
      <c r="T35" s="24">
        <f t="shared" si="8"/>
        <v>2218.9658480484172</v>
      </c>
      <c r="U35" s="24">
        <f t="shared" si="8"/>
        <v>2268.2268898750922</v>
      </c>
      <c r="V35" s="24">
        <f t="shared" si="8"/>
        <v>2318.581526830319</v>
      </c>
      <c r="W35" s="24">
        <f t="shared" si="8"/>
        <v>2370.0540367259523</v>
      </c>
    </row>
    <row r="36" spans="1:23" x14ac:dyDescent="0.25">
      <c r="A36" s="17" t="s">
        <v>16</v>
      </c>
      <c r="B36" s="23">
        <f>+NPV($D$3,J36:W36, 'UAE Exhibit 1.1, p. 2'!B36:G36)</f>
        <v>32249.828357243656</v>
      </c>
      <c r="C36" s="17"/>
      <c r="D36" s="24">
        <f>SUM(J36:W36,'UAE Exhibit 1.1, p. 2'!B36:G36)</f>
        <v>61617.21914953184</v>
      </c>
      <c r="E36" s="17"/>
      <c r="F36" s="23">
        <f>+NPV($D$3,J36:W36, 'UAE Exhibit 1.1, p. 2'!B36:T36)</f>
        <v>42615.679330109357</v>
      </c>
      <c r="G36" s="17"/>
      <c r="H36" s="24">
        <f>SUM(I36:W36,'UAE Exhibit 1.1, p. 2'!B36:T36)</f>
        <v>118889.79495897426</v>
      </c>
      <c r="I36" s="17"/>
      <c r="J36" s="28">
        <f>+PMT($D$4,COUNT($J$8:$W$8, 'UAE Exhibit 1.1, p. 2'!$B$8:$T$8),-F18)*(1+$D$5)^(J$8-I$8)</f>
        <v>2480.8808411735868</v>
      </c>
      <c r="K36" s="24">
        <f t="shared" ref="K36:W36" si="9">+J36*(1+$D$5)</f>
        <v>2535.9563958476406</v>
      </c>
      <c r="L36" s="24">
        <f t="shared" si="9"/>
        <v>2592.254627835458</v>
      </c>
      <c r="M36" s="24">
        <f t="shared" si="9"/>
        <v>2649.8026805734053</v>
      </c>
      <c r="N36" s="24">
        <f t="shared" si="9"/>
        <v>2708.628300082135</v>
      </c>
      <c r="O36" s="24">
        <f t="shared" si="9"/>
        <v>2768.7598483439583</v>
      </c>
      <c r="P36" s="24">
        <f t="shared" si="9"/>
        <v>2830.2263169771941</v>
      </c>
      <c r="Q36" s="24">
        <f t="shared" si="9"/>
        <v>2893.057341214088</v>
      </c>
      <c r="R36" s="24">
        <f t="shared" si="9"/>
        <v>2957.2832141890408</v>
      </c>
      <c r="S36" s="24">
        <f t="shared" si="9"/>
        <v>3022.9349015440375</v>
      </c>
      <c r="T36" s="24">
        <f t="shared" si="9"/>
        <v>3090.0440563583152</v>
      </c>
      <c r="U36" s="24">
        <f t="shared" si="9"/>
        <v>3158.6430344094697</v>
      </c>
      <c r="V36" s="24">
        <f t="shared" si="9"/>
        <v>3228.7649097733597</v>
      </c>
      <c r="W36" s="24">
        <f t="shared" si="9"/>
        <v>3300.4434907703285</v>
      </c>
    </row>
    <row r="37" spans="1:23" x14ac:dyDescent="0.25">
      <c r="A37" s="17" t="s">
        <v>17</v>
      </c>
      <c r="B37" s="23">
        <f>+NPV($D$3,J37:W37, 'UAE Exhibit 1.1, p. 2'!B37:G37)</f>
        <v>6537.5654739994279</v>
      </c>
      <c r="C37" s="17"/>
      <c r="D37" s="24">
        <f>SUM(J37:W37,'UAE Exhibit 1.1, p. 2'!B37:G37)</f>
        <v>12490.813906157009</v>
      </c>
      <c r="E37" s="17"/>
      <c r="F37" s="23">
        <f>+NPV($D$3,J37:W37, 'UAE Exhibit 1.1, p. 2'!B37:T37)</f>
        <v>8638.8922990027932</v>
      </c>
      <c r="G37" s="17"/>
      <c r="H37" s="24">
        <f>SUM(I37:W37,'UAE Exhibit 1.1, p. 2'!B37:T37)</f>
        <v>24100.897844316205</v>
      </c>
      <c r="I37" s="17"/>
      <c r="J37" s="28">
        <f>+PMT($D$4,COUNT($J$8:$W$8, 'UAE Exhibit 1.1, p. 2'!$B$8:$T$8),-F19)*(1+$D$5)^(J$8-I$8)</f>
        <v>502.91495361463382</v>
      </c>
      <c r="K37" s="24">
        <f t="shared" ref="K37:W37" si="10">+J37*(1+$D$5)</f>
        <v>514.07966558487874</v>
      </c>
      <c r="L37" s="24">
        <f t="shared" si="10"/>
        <v>525.49223416086306</v>
      </c>
      <c r="M37" s="24">
        <f t="shared" si="10"/>
        <v>537.15816175923419</v>
      </c>
      <c r="N37" s="24">
        <f t="shared" si="10"/>
        <v>549.08307295028919</v>
      </c>
      <c r="O37" s="24">
        <f t="shared" si="10"/>
        <v>561.27271716978566</v>
      </c>
      <c r="P37" s="24">
        <f t="shared" si="10"/>
        <v>573.73297149095492</v>
      </c>
      <c r="Q37" s="24">
        <f t="shared" si="10"/>
        <v>586.46984345805413</v>
      </c>
      <c r="R37" s="24">
        <f t="shared" si="10"/>
        <v>599.48947398282291</v>
      </c>
      <c r="S37" s="24">
        <f t="shared" si="10"/>
        <v>612.79814030524153</v>
      </c>
      <c r="T37" s="24">
        <f t="shared" si="10"/>
        <v>626.40225902001794</v>
      </c>
      <c r="U37" s="24">
        <f t="shared" si="10"/>
        <v>640.30838917026233</v>
      </c>
      <c r="V37" s="24">
        <f t="shared" si="10"/>
        <v>654.52323540984219</v>
      </c>
      <c r="W37" s="24">
        <f t="shared" si="10"/>
        <v>669.05365123594072</v>
      </c>
    </row>
    <row r="38" spans="1:23" x14ac:dyDescent="0.25">
      <c r="A38" s="17" t="s">
        <v>18</v>
      </c>
      <c r="B38" s="23">
        <f>+NPV($D$3,J38:W38, 'UAE Exhibit 1.1, p. 2'!B38:G38)</f>
        <v>33214.368780175602</v>
      </c>
      <c r="C38" s="17"/>
      <c r="D38" s="24">
        <f>SUM(J38:W38,'UAE Exhibit 1.1, p. 2'!B38:G38)</f>
        <v>63460.090930430189</v>
      </c>
      <c r="E38" s="17"/>
      <c r="F38" s="23">
        <f>+NPV($D$3,J38:W38, 'UAE Exhibit 1.1, p. 2'!B38:T38)</f>
        <v>43890.245659866669</v>
      </c>
      <c r="G38" s="17"/>
      <c r="H38" s="24">
        <f>SUM(I38:W38,'UAE Exhibit 1.1, p. 2'!B38:T38)</f>
        <v>122445.597236175</v>
      </c>
      <c r="I38" s="17"/>
      <c r="J38" s="28">
        <f>+PMT($D$4,COUNT($J$8:$W$8, 'UAE Exhibit 1.1, p. 2'!$B$8:$T$8),-F20)*(1+$D$5)^(J$8-I$8)</f>
        <v>2555.0799912987336</v>
      </c>
      <c r="K38" s="24">
        <f t="shared" ref="K38:W38" si="11">+J38*(1+$D$5)</f>
        <v>2611.8027671055656</v>
      </c>
      <c r="L38" s="24">
        <f t="shared" si="11"/>
        <v>2669.784788535309</v>
      </c>
      <c r="M38" s="24">
        <f t="shared" si="11"/>
        <v>2729.0540108407927</v>
      </c>
      <c r="N38" s="24">
        <f t="shared" si="11"/>
        <v>2789.6390098814582</v>
      </c>
      <c r="O38" s="24">
        <f t="shared" si="11"/>
        <v>2851.5689959008264</v>
      </c>
      <c r="P38" s="24">
        <f t="shared" si="11"/>
        <v>2914.8738276098247</v>
      </c>
      <c r="Q38" s="24">
        <f t="shared" si="11"/>
        <v>2979.5840265827628</v>
      </c>
      <c r="R38" s="24">
        <f t="shared" si="11"/>
        <v>3045.7307919729001</v>
      </c>
      <c r="S38" s="24">
        <f t="shared" si="11"/>
        <v>3113.3460155546986</v>
      </c>
      <c r="T38" s="24">
        <f t="shared" si="11"/>
        <v>3182.4622971000131</v>
      </c>
      <c r="U38" s="24">
        <f t="shared" si="11"/>
        <v>3253.1129600956333</v>
      </c>
      <c r="V38" s="24">
        <f t="shared" si="11"/>
        <v>3325.3320678097562</v>
      </c>
      <c r="W38" s="24">
        <f t="shared" si="11"/>
        <v>3399.1544397151329</v>
      </c>
    </row>
    <row r="39" spans="1:23" x14ac:dyDescent="0.25">
      <c r="A39" s="17" t="s">
        <v>19</v>
      </c>
      <c r="B39" s="23">
        <f>+NPV($D$3,J39:W39, 'UAE Exhibit 1.1, p. 2'!B39:G39)</f>
        <v>10047.346169008277</v>
      </c>
      <c r="C39" s="17"/>
      <c r="D39" s="24">
        <f>SUM(J39:W39,'UAE Exhibit 1.1, p. 2'!B39:G39)</f>
        <v>19196.676767054421</v>
      </c>
      <c r="E39" s="17"/>
      <c r="F39" s="23">
        <f>+NPV($D$3,J39:W39, 'UAE Exhibit 1.1, p. 2'!B39:T39)</f>
        <v>13276.798800725617</v>
      </c>
      <c r="G39" s="17"/>
      <c r="H39" s="24">
        <f>SUM(I39:W39,'UAE Exhibit 1.1, p. 2'!B39:T39)</f>
        <v>37039.791737276828</v>
      </c>
      <c r="I39" s="17"/>
      <c r="J39" s="28">
        <f>+PMT($D$4,COUNT($J$8:$W$8, 'UAE Exhibit 1.1, p. 2'!$B$8:$T$8),-F21)*(1+$D$5)^(J$8-I$8)</f>
        <v>772.91166759753503</v>
      </c>
      <c r="K39" s="24">
        <f t="shared" ref="K39:W40" si="12">+J39*(1+$D$5)</f>
        <v>790.07030661820033</v>
      </c>
      <c r="L39" s="24">
        <f t="shared" si="12"/>
        <v>807.60986742512443</v>
      </c>
      <c r="M39" s="24">
        <f t="shared" si="12"/>
        <v>825.53880648196218</v>
      </c>
      <c r="N39" s="24">
        <f t="shared" si="12"/>
        <v>843.86576798586179</v>
      </c>
      <c r="O39" s="24">
        <f t="shared" si="12"/>
        <v>862.59958803514792</v>
      </c>
      <c r="P39" s="24">
        <f t="shared" si="12"/>
        <v>881.74929888952818</v>
      </c>
      <c r="Q39" s="24">
        <f t="shared" si="12"/>
        <v>901.32413332487567</v>
      </c>
      <c r="R39" s="24">
        <f t="shared" si="12"/>
        <v>921.33352908468794</v>
      </c>
      <c r="S39" s="24">
        <f t="shared" si="12"/>
        <v>941.78713343036804</v>
      </c>
      <c r="T39" s="24">
        <f t="shared" si="12"/>
        <v>962.69480779252217</v>
      </c>
      <c r="U39" s="24">
        <f t="shared" si="12"/>
        <v>984.06663252551618</v>
      </c>
      <c r="V39" s="24">
        <f t="shared" si="12"/>
        <v>1005.9129117675826</v>
      </c>
      <c r="W39" s="24">
        <f t="shared" si="12"/>
        <v>1028.244178408823</v>
      </c>
    </row>
    <row r="40" spans="1:23" x14ac:dyDescent="0.25">
      <c r="A40" s="17" t="s">
        <v>20</v>
      </c>
      <c r="B40" s="49">
        <f>+NPV($D$3,J40:W40, 'UAE Exhibit 1.1, p. 2'!B40:G40)</f>
        <v>36664.921454903684</v>
      </c>
      <c r="C40" s="17"/>
      <c r="D40" s="50">
        <f>SUM(J40:W40,'UAE Exhibit 1.1, p. 2'!B40:G40)</f>
        <v>70052.791455546889</v>
      </c>
      <c r="E40" s="17"/>
      <c r="F40" s="49">
        <f>+NPV($D$3,J40:W40, 'UAE Exhibit 1.1, p. 2'!B40:U40)</f>
        <v>49118.884141742637</v>
      </c>
      <c r="G40" s="17"/>
      <c r="H40" s="50">
        <f>SUM(I40:W40,'UAE Exhibit 1.1, p. 2'!B40:U40)</f>
        <v>140987.35446403254</v>
      </c>
      <c r="I40" s="17"/>
      <c r="J40" s="51">
        <f>+PMT($D$4,COUNT($J$8:$W$8, 'UAE Exhibit 1.1, p. 2'!$B$8:$U$8),-F22)*(1+$D$5)^(J$8-I$8)</f>
        <v>2820.5204744965436</v>
      </c>
      <c r="K40" s="50">
        <f t="shared" si="12"/>
        <v>2883.1360290303669</v>
      </c>
      <c r="L40" s="50">
        <f t="shared" ref="L40" si="13">+K40*(1+$D$5)</f>
        <v>2947.1416488748409</v>
      </c>
      <c r="M40" s="50">
        <f t="shared" ref="M40" si="14">+L40*(1+$D$5)</f>
        <v>3012.5681934798622</v>
      </c>
      <c r="N40" s="50">
        <f t="shared" ref="N40" si="15">+M40*(1+$D$5)</f>
        <v>3079.4472073751153</v>
      </c>
      <c r="O40" s="50">
        <f t="shared" ref="O40" si="16">+N40*(1+$D$5)</f>
        <v>3147.8109353788427</v>
      </c>
      <c r="P40" s="50">
        <f t="shared" ref="P40" si="17">+O40*(1+$D$5)</f>
        <v>3217.692338144253</v>
      </c>
      <c r="Q40" s="50">
        <f t="shared" ref="Q40" si="18">+P40*(1+$D$5)</f>
        <v>3289.1251080510556</v>
      </c>
      <c r="R40" s="50">
        <f t="shared" ref="R40" si="19">+Q40*(1+$D$5)</f>
        <v>3362.1436854497888</v>
      </c>
      <c r="S40" s="50">
        <f t="shared" ref="S40" si="20">+R40*(1+$D$5)</f>
        <v>3436.7832752667741</v>
      </c>
      <c r="T40" s="50">
        <f t="shared" ref="T40" si="21">+S40*(1+$D$5)</f>
        <v>3513.0798639776963</v>
      </c>
      <c r="U40" s="50">
        <f t="shared" ref="U40" si="22">+T40*(1+$D$5)</f>
        <v>3591.0702369580013</v>
      </c>
      <c r="V40" s="50">
        <f t="shared" ref="V40" si="23">+U40*(1+$D$5)</f>
        <v>3670.7919962184687</v>
      </c>
      <c r="W40" s="50">
        <f t="shared" ref="W40" si="24">+V40*(1+$D$5)</f>
        <v>3752.2835785345187</v>
      </c>
    </row>
    <row r="41" spans="1:23" x14ac:dyDescent="0.25">
      <c r="A41" s="17" t="s">
        <v>23</v>
      </c>
      <c r="B41" s="23">
        <f>SUM(B29:B40)</f>
        <v>288622.57369273214</v>
      </c>
      <c r="C41" s="17"/>
      <c r="D41" s="35">
        <f>SUM(D29:D40)</f>
        <v>551448.52796503273</v>
      </c>
      <c r="E41" s="17"/>
      <c r="F41" s="23">
        <f>SUM(F29:F40)</f>
        <v>382061.63328114344</v>
      </c>
      <c r="G41" s="17"/>
      <c r="H41" s="24">
        <f t="shared" ref="H41" si="25">SUM(H29:H40)</f>
        <v>1069835.5108348154</v>
      </c>
      <c r="I41" s="17"/>
      <c r="J41" s="24">
        <f t="shared" ref="J41:W41" si="26">SUM(J29:J40)</f>
        <v>22202.853468635014</v>
      </c>
      <c r="K41" s="24">
        <f t="shared" si="26"/>
        <v>22695.756815638706</v>
      </c>
      <c r="L41" s="24">
        <f t="shared" si="26"/>
        <v>23199.602616945886</v>
      </c>
      <c r="M41" s="24">
        <f t="shared" si="26"/>
        <v>23714.633795042089</v>
      </c>
      <c r="N41" s="24">
        <f t="shared" si="26"/>
        <v>24241.098665292026</v>
      </c>
      <c r="O41" s="24">
        <f t="shared" si="26"/>
        <v>24779.251055661502</v>
      </c>
      <c r="P41" s="24">
        <f t="shared" si="26"/>
        <v>25329.350429097187</v>
      </c>
      <c r="Q41" s="24">
        <f t="shared" si="26"/>
        <v>25891.662008623145</v>
      </c>
      <c r="R41" s="24">
        <f t="shared" si="26"/>
        <v>26466.456905214578</v>
      </c>
      <c r="S41" s="24">
        <f t="shared" si="26"/>
        <v>27054.012248510342</v>
      </c>
      <c r="T41" s="24">
        <f t="shared" si="26"/>
        <v>27654.611320427273</v>
      </c>
      <c r="U41" s="24">
        <f t="shared" si="26"/>
        <v>28268.543691740757</v>
      </c>
      <c r="V41" s="24">
        <f t="shared" si="26"/>
        <v>28896.105361697399</v>
      </c>
      <c r="W41" s="24">
        <f t="shared" si="26"/>
        <v>29537.598900727084</v>
      </c>
    </row>
    <row r="42" spans="1:23" x14ac:dyDescent="0.25">
      <c r="A42" s="17" t="s">
        <v>33</v>
      </c>
      <c r="B42" s="26">
        <f>+F53/F54</f>
        <v>0.66372824110020601</v>
      </c>
      <c r="C42" s="17"/>
      <c r="D42" s="27">
        <f>+B42</f>
        <v>0.66372824110020601</v>
      </c>
      <c r="E42" s="17"/>
      <c r="F42" s="27">
        <f>+D42</f>
        <v>0.66372824110020601</v>
      </c>
      <c r="G42" s="17"/>
      <c r="H42" s="27">
        <f>+F42</f>
        <v>0.66372824110020601</v>
      </c>
      <c r="I42" s="17"/>
      <c r="J42" s="17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x14ac:dyDescent="0.25">
      <c r="A43" s="17" t="s">
        <v>34</v>
      </c>
      <c r="B43" s="23">
        <f>+B42*B41</f>
        <v>191566.95317889171</v>
      </c>
      <c r="C43" s="17"/>
      <c r="D43" s="24">
        <f>+D42*D41</f>
        <v>366011.96152352891</v>
      </c>
      <c r="E43" s="17"/>
      <c r="F43" s="23">
        <f>+F42*F41</f>
        <v>253585.09584956526</v>
      </c>
      <c r="G43" s="17"/>
      <c r="H43" s="24">
        <f>+H42*H41</f>
        <v>710080.04187293246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x14ac:dyDescent="0.25">
      <c r="A44" s="17"/>
      <c r="B44" s="17"/>
      <c r="C44" s="17"/>
      <c r="D44" s="17"/>
      <c r="E44" s="17"/>
      <c r="F44" s="24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x14ac:dyDescent="0.25">
      <c r="A45" s="16" t="s">
        <v>74</v>
      </c>
      <c r="B45" s="17"/>
      <c r="C45" s="17"/>
      <c r="D45" s="17"/>
      <c r="E45" s="17"/>
      <c r="F45" s="2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idden="1" x14ac:dyDescent="0.25">
      <c r="A46" s="5" t="s">
        <v>24</v>
      </c>
      <c r="B46" s="3"/>
      <c r="C46" s="3"/>
      <c r="D46" s="3"/>
      <c r="E46" s="3"/>
      <c r="F46" s="4"/>
    </row>
    <row r="47" spans="1:23" hidden="1" x14ac:dyDescent="0.25">
      <c r="A47" s="3"/>
      <c r="B47" s="3"/>
      <c r="C47" s="3"/>
      <c r="D47" s="3"/>
      <c r="E47" s="3"/>
      <c r="F47" s="4"/>
    </row>
    <row r="48" spans="1:23" hidden="1" x14ac:dyDescent="0.25">
      <c r="A48" s="3"/>
      <c r="B48" s="6"/>
      <c r="C48" s="3"/>
      <c r="D48" s="6"/>
      <c r="E48" s="3"/>
      <c r="F48" s="7" t="s">
        <v>25</v>
      </c>
    </row>
    <row r="49" spans="1:6" hidden="1" x14ac:dyDescent="0.25">
      <c r="A49" s="3"/>
      <c r="B49" s="7" t="s">
        <v>26</v>
      </c>
      <c r="C49" s="3"/>
      <c r="D49" s="7" t="s">
        <v>26</v>
      </c>
      <c r="E49" s="3"/>
      <c r="F49" s="7" t="s">
        <v>27</v>
      </c>
    </row>
    <row r="50" spans="1:6" hidden="1" x14ac:dyDescent="0.25">
      <c r="A50" s="3"/>
      <c r="B50" s="8" t="s">
        <v>28</v>
      </c>
      <c r="C50" s="3"/>
      <c r="D50" s="8" t="s">
        <v>29</v>
      </c>
      <c r="E50" s="3"/>
      <c r="F50" s="8" t="s">
        <v>29</v>
      </c>
    </row>
    <row r="51" spans="1:6" hidden="1" x14ac:dyDescent="0.25">
      <c r="A51" s="9" t="s">
        <v>30</v>
      </c>
      <c r="B51" s="10">
        <v>0.48620000000000002</v>
      </c>
      <c r="C51" s="3"/>
      <c r="D51" s="1">
        <v>5.21E-2</v>
      </c>
      <c r="E51" s="3"/>
      <c r="F51" s="11">
        <f>+B51*D51</f>
        <v>2.5331020000000003E-2</v>
      </c>
    </row>
    <row r="52" spans="1:6" hidden="1" x14ac:dyDescent="0.25">
      <c r="A52" s="9" t="s">
        <v>31</v>
      </c>
      <c r="B52" s="10">
        <v>2.0000000000000001E-4</v>
      </c>
      <c r="C52" s="3"/>
      <c r="D52" s="1">
        <v>6.7500000000000004E-2</v>
      </c>
      <c r="E52" s="3"/>
      <c r="F52" s="11">
        <f>+B52*D52</f>
        <v>1.3500000000000001E-5</v>
      </c>
    </row>
    <row r="53" spans="1:6" hidden="1" x14ac:dyDescent="0.25">
      <c r="A53" s="9" t="s">
        <v>32</v>
      </c>
      <c r="B53" s="12">
        <v>0.51359999999999995</v>
      </c>
      <c r="C53" s="3"/>
      <c r="D53" s="1">
        <v>9.74E-2</v>
      </c>
      <c r="E53" s="3"/>
      <c r="F53" s="13">
        <f>+B53*D53</f>
        <v>5.0024639999999995E-2</v>
      </c>
    </row>
    <row r="54" spans="1:6" hidden="1" x14ac:dyDescent="0.25">
      <c r="A54" s="9" t="s">
        <v>6</v>
      </c>
      <c r="B54" s="14">
        <f>SUM(B51:B53)</f>
        <v>1</v>
      </c>
      <c r="C54" s="3"/>
      <c r="D54" s="3"/>
      <c r="E54" s="3"/>
      <c r="F54" s="15">
        <f>SUM(F51:F53)</f>
        <v>7.5369159999999991E-2</v>
      </c>
    </row>
    <row r="55" spans="1:6" x14ac:dyDescent="0.25">
      <c r="F55" s="2"/>
    </row>
    <row r="56" spans="1:6" x14ac:dyDescent="0.25">
      <c r="F56" s="2"/>
    </row>
  </sheetData>
  <mergeCells count="1">
    <mergeCell ref="A1:W1"/>
  </mergeCells>
  <printOptions horizontalCentered="1"/>
  <pageMargins left="1" right="1" top="1.75" bottom="1" header="0.75" footer="0.3"/>
  <pageSetup scale="50" orientation="landscape" r:id="rId1"/>
  <headerFooter scaleWithDoc="0">
    <oddHeader>&amp;R&amp;"Times New Roman,Bold"&amp;8Utah Association of Energy Users
UAE Exhibit 1.1
Docket No. 17-035-39
Witness: Kevin C. Higgins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4" workbookViewId="0">
      <selection activeCell="C18" sqref="C18"/>
    </sheetView>
  </sheetViews>
  <sheetFormatPr defaultColWidth="8.85546875" defaultRowHeight="15" x14ac:dyDescent="0.25"/>
  <cols>
    <col min="1" max="1" width="18.42578125" customWidth="1"/>
    <col min="2" max="21" width="10.28515625" customWidth="1"/>
  </cols>
  <sheetData>
    <row r="1" spans="1:21" ht="20.25" x14ac:dyDescent="0.3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17"/>
      <c r="B3" s="17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7"/>
      <c r="B4" s="17"/>
      <c r="C4" s="17"/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17"/>
      <c r="B5" s="17"/>
      <c r="C5" s="17"/>
      <c r="D5" s="18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17"/>
      <c r="B8" s="20">
        <v>2031</v>
      </c>
      <c r="C8" s="20">
        <v>2032</v>
      </c>
      <c r="D8" s="20">
        <v>2033</v>
      </c>
      <c r="E8" s="20">
        <v>2034</v>
      </c>
      <c r="F8" s="20">
        <v>2035</v>
      </c>
      <c r="G8" s="20">
        <v>2036</v>
      </c>
      <c r="H8" s="20">
        <v>2037</v>
      </c>
      <c r="I8" s="20">
        <v>2038</v>
      </c>
      <c r="J8" s="20">
        <v>2039</v>
      </c>
      <c r="K8" s="20">
        <v>2040</v>
      </c>
      <c r="L8" s="20">
        <v>2041</v>
      </c>
      <c r="M8" s="20">
        <v>2042</v>
      </c>
      <c r="N8" s="20">
        <v>2043</v>
      </c>
      <c r="O8" s="20">
        <v>2044</v>
      </c>
      <c r="P8" s="20">
        <v>2045</v>
      </c>
      <c r="Q8" s="20">
        <v>2046</v>
      </c>
      <c r="R8" s="20">
        <v>2047</v>
      </c>
      <c r="S8" s="20">
        <v>2048</v>
      </c>
      <c r="T8" s="20">
        <v>2049</v>
      </c>
      <c r="U8" s="20">
        <v>2050</v>
      </c>
    </row>
    <row r="9" spans="1:21" x14ac:dyDescent="0.25">
      <c r="A9" s="21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22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7" t="s">
        <v>9</v>
      </c>
      <c r="B11" s="24">
        <v>3262.9147253072651</v>
      </c>
      <c r="C11" s="24">
        <v>3115.9090130850382</v>
      </c>
      <c r="D11" s="24">
        <v>2999.4170949244835</v>
      </c>
      <c r="E11" s="24">
        <v>3113.0771460135607</v>
      </c>
      <c r="F11" s="24">
        <v>2978.3675666958361</v>
      </c>
      <c r="G11" s="24">
        <v>3049.8123024688871</v>
      </c>
      <c r="H11" s="24">
        <v>2982.4845692223121</v>
      </c>
      <c r="I11" s="24">
        <v>2829.5461157744244</v>
      </c>
      <c r="J11" s="24">
        <v>2672.2686482868407</v>
      </c>
      <c r="K11" s="24">
        <v>2507.2798845691837</v>
      </c>
      <c r="L11" s="24">
        <v>2399.8504295119342</v>
      </c>
      <c r="M11" s="24">
        <v>2207.938926673999</v>
      </c>
      <c r="N11" s="24">
        <v>1997.2005579898514</v>
      </c>
      <c r="O11" s="24">
        <v>1782.9268230925602</v>
      </c>
      <c r="P11" s="24">
        <v>1543.5533112533685</v>
      </c>
      <c r="Q11" s="24">
        <v>1284.0617134026543</v>
      </c>
      <c r="R11" s="24">
        <v>994.74117205084497</v>
      </c>
      <c r="S11" s="24">
        <v>634.90199605250541</v>
      </c>
      <c r="T11" s="24">
        <v>99.229214460756566</v>
      </c>
      <c r="U11" s="24">
        <v>0</v>
      </c>
    </row>
    <row r="12" spans="1:21" x14ac:dyDescent="0.25">
      <c r="A12" s="17" t="s">
        <v>10</v>
      </c>
      <c r="B12" s="24">
        <v>2166.4042936538276</v>
      </c>
      <c r="C12" s="24">
        <v>1939.1394047630072</v>
      </c>
      <c r="D12" s="24">
        <v>1745.0132189933931</v>
      </c>
      <c r="E12" s="24">
        <v>1950.6046135146103</v>
      </c>
      <c r="F12" s="24">
        <v>1718.2858263042526</v>
      </c>
      <c r="G12" s="24">
        <v>1638.0296094418779</v>
      </c>
      <c r="H12" s="24">
        <v>1959.7005662149397</v>
      </c>
      <c r="I12" s="24">
        <v>2074.2779593127152</v>
      </c>
      <c r="J12" s="24">
        <v>2084.5896185251868</v>
      </c>
      <c r="K12" s="24">
        <v>2037.4038026949245</v>
      </c>
      <c r="L12" s="24">
        <v>1959.7044199717102</v>
      </c>
      <c r="M12" s="24">
        <v>1808.4445929078142</v>
      </c>
      <c r="N12" s="24">
        <v>1640.7545797292296</v>
      </c>
      <c r="O12" s="24">
        <v>1469.9693600395119</v>
      </c>
      <c r="P12" s="24">
        <v>1277.3517735182349</v>
      </c>
      <c r="Q12" s="24">
        <v>1067.2357935046239</v>
      </c>
      <c r="R12" s="24">
        <v>831.17301782520815</v>
      </c>
      <c r="S12" s="24">
        <v>533.77665297398948</v>
      </c>
      <c r="T12" s="24">
        <v>83.346706495335468</v>
      </c>
      <c r="U12" s="24">
        <v>0</v>
      </c>
    </row>
    <row r="13" spans="1:21" x14ac:dyDescent="0.25">
      <c r="A13" s="17" t="s">
        <v>11</v>
      </c>
      <c r="B13" s="24">
        <v>4039.1361553368315</v>
      </c>
      <c r="C13" s="24">
        <v>3810.9746463215797</v>
      </c>
      <c r="D13" s="24">
        <v>3614.6185365037768</v>
      </c>
      <c r="E13" s="24">
        <v>3723.7399215514602</v>
      </c>
      <c r="F13" s="24">
        <v>3448.6929107650062</v>
      </c>
      <c r="G13" s="24">
        <v>3368.5550692014785</v>
      </c>
      <c r="H13" s="24">
        <v>3530.6747707149875</v>
      </c>
      <c r="I13" s="24">
        <v>3449.5712443265434</v>
      </c>
      <c r="J13" s="24">
        <v>3293.5788194503698</v>
      </c>
      <c r="K13" s="24">
        <v>3107.906501479948</v>
      </c>
      <c r="L13" s="24">
        <v>3002.1723534153061</v>
      </c>
      <c r="M13" s="24">
        <v>2778.7264657691671</v>
      </c>
      <c r="N13" s="24">
        <v>2528.9980797757648</v>
      </c>
      <c r="O13" s="24">
        <v>2274.3208858226903</v>
      </c>
      <c r="P13" s="24">
        <v>1984.7018873168367</v>
      </c>
      <c r="Q13" s="24">
        <v>1667.0772372466913</v>
      </c>
      <c r="R13" s="24">
        <v>1307.926027948758</v>
      </c>
      <c r="S13" s="24">
        <v>850.61166449089899</v>
      </c>
      <c r="T13" s="24">
        <v>146.14165018563892</v>
      </c>
      <c r="U13" s="24">
        <v>0</v>
      </c>
    </row>
    <row r="14" spans="1:21" x14ac:dyDescent="0.25">
      <c r="A14" s="17" t="s">
        <v>12</v>
      </c>
      <c r="B14" s="24">
        <v>2007.8485277577952</v>
      </c>
      <c r="C14" s="24">
        <v>1889.6303459015733</v>
      </c>
      <c r="D14" s="24">
        <v>1783.3467504890043</v>
      </c>
      <c r="E14" s="24">
        <v>1829.617501248109</v>
      </c>
      <c r="F14" s="24">
        <v>1681.4589920392605</v>
      </c>
      <c r="G14" s="24">
        <v>1607.405009233498</v>
      </c>
      <c r="H14" s="24">
        <v>1671.8353495731635</v>
      </c>
      <c r="I14" s="24">
        <v>1662.406799155222</v>
      </c>
      <c r="J14" s="24">
        <v>1620.7249567175386</v>
      </c>
      <c r="K14" s="24">
        <v>1556.2379017197591</v>
      </c>
      <c r="L14" s="24">
        <v>1503.1248034697628</v>
      </c>
      <c r="M14" s="24">
        <v>1391.1558354290235</v>
      </c>
      <c r="N14" s="24">
        <v>1266.0456182146509</v>
      </c>
      <c r="O14" s="24">
        <v>1138.4609970204383</v>
      </c>
      <c r="P14" s="24">
        <v>993.40547354983755</v>
      </c>
      <c r="Q14" s="24">
        <v>834.34712429710078</v>
      </c>
      <c r="R14" s="24">
        <v>654.52549543046905</v>
      </c>
      <c r="S14" s="24">
        <v>425.62228948386576</v>
      </c>
      <c r="T14" s="24">
        <v>73.13827264729359</v>
      </c>
      <c r="U14" s="24">
        <v>0</v>
      </c>
    </row>
    <row r="15" spans="1:21" x14ac:dyDescent="0.25">
      <c r="A15" s="17" t="s">
        <v>13</v>
      </c>
      <c r="B15" s="24">
        <v>2799.5886660910796</v>
      </c>
      <c r="C15" s="24">
        <v>2679.9629651468063</v>
      </c>
      <c r="D15" s="24">
        <v>2569.6556162302168</v>
      </c>
      <c r="E15" s="24">
        <v>2650.3214575234397</v>
      </c>
      <c r="F15" s="24">
        <v>2498.6249892070055</v>
      </c>
      <c r="G15" s="24">
        <v>2431.9352295336407</v>
      </c>
      <c r="H15" s="24">
        <v>2525.8859282655258</v>
      </c>
      <c r="I15" s="24">
        <v>2527.3007605690354</v>
      </c>
      <c r="J15" s="24">
        <v>2422.9716854124576</v>
      </c>
      <c r="K15" s="24">
        <v>2283.637385206699</v>
      </c>
      <c r="L15" s="24">
        <v>2144.968290762331</v>
      </c>
      <c r="M15" s="24">
        <v>1950.1163673967471</v>
      </c>
      <c r="N15" s="24">
        <v>1743.2863712268895</v>
      </c>
      <c r="O15" s="24">
        <v>1534.6524785386694</v>
      </c>
      <c r="P15" s="24">
        <v>1309.3765817859289</v>
      </c>
      <c r="Q15" s="24">
        <v>1070.5573506377325</v>
      </c>
      <c r="R15" s="24">
        <v>811.40247368464748</v>
      </c>
      <c r="S15" s="24">
        <v>504.1641495421606</v>
      </c>
      <c r="T15" s="24">
        <v>78.190940288401578</v>
      </c>
      <c r="U15" s="24">
        <v>0</v>
      </c>
    </row>
    <row r="16" spans="1:21" x14ac:dyDescent="0.25">
      <c r="A16" s="17" t="s">
        <v>14</v>
      </c>
      <c r="B16" s="24">
        <v>996.4740201048686</v>
      </c>
      <c r="C16" s="24">
        <v>952.09212511747376</v>
      </c>
      <c r="D16" s="24">
        <v>912.1659892531269</v>
      </c>
      <c r="E16" s="24">
        <v>951.08985238844696</v>
      </c>
      <c r="F16" s="24">
        <v>893.39056976272991</v>
      </c>
      <c r="G16" s="24">
        <v>871.39589787011982</v>
      </c>
      <c r="H16" s="24">
        <v>916.63240689032955</v>
      </c>
      <c r="I16" s="24">
        <v>923.71785372292459</v>
      </c>
      <c r="J16" s="24">
        <v>892.06698774089068</v>
      </c>
      <c r="K16" s="24">
        <v>843.69743077790645</v>
      </c>
      <c r="L16" s="24">
        <v>791.19508220987791</v>
      </c>
      <c r="M16" s="24">
        <v>718.53405644865541</v>
      </c>
      <c r="N16" s="24">
        <v>641.7922179331639</v>
      </c>
      <c r="O16" s="24">
        <v>564.63509897985955</v>
      </c>
      <c r="P16" s="24">
        <v>481.54335041239443</v>
      </c>
      <c r="Q16" s="24">
        <v>393.53137789655989</v>
      </c>
      <c r="R16" s="24">
        <v>298.01840124601296</v>
      </c>
      <c r="S16" s="24">
        <v>184.77026602237129</v>
      </c>
      <c r="T16" s="24">
        <v>28.17840409588451</v>
      </c>
      <c r="U16" s="24">
        <v>0</v>
      </c>
    </row>
    <row r="17" spans="1:21" x14ac:dyDescent="0.25">
      <c r="A17" s="17" t="s">
        <v>15</v>
      </c>
      <c r="B17" s="24">
        <v>2437.2559311645764</v>
      </c>
      <c r="C17" s="24">
        <v>2327.4152872921136</v>
      </c>
      <c r="D17" s="24">
        <v>2229.4187724799267</v>
      </c>
      <c r="E17" s="24">
        <v>2333.9970809258266</v>
      </c>
      <c r="F17" s="24">
        <v>2189.8112504232568</v>
      </c>
      <c r="G17" s="24">
        <v>2137.7090709697145</v>
      </c>
      <c r="H17" s="24">
        <v>2258.9245883816498</v>
      </c>
      <c r="I17" s="24">
        <v>2282.1742466639835</v>
      </c>
      <c r="J17" s="24">
        <v>2209.4332279498244</v>
      </c>
      <c r="K17" s="24">
        <v>2091.474293158848</v>
      </c>
      <c r="L17" s="24">
        <v>1958.4658914169499</v>
      </c>
      <c r="M17" s="24">
        <v>1776.8733875951061</v>
      </c>
      <c r="N17" s="24">
        <v>1585.7000600099952</v>
      </c>
      <c r="O17" s="24">
        <v>1393.79639392889</v>
      </c>
      <c r="P17" s="24">
        <v>1187.631052401066</v>
      </c>
      <c r="Q17" s="24">
        <v>969.53583798268176</v>
      </c>
      <c r="R17" s="24">
        <v>733.12353048451541</v>
      </c>
      <c r="S17" s="24">
        <v>453.40335431540609</v>
      </c>
      <c r="T17" s="24">
        <v>68.478250803323036</v>
      </c>
      <c r="U17" s="24">
        <v>0</v>
      </c>
    </row>
    <row r="18" spans="1:21" x14ac:dyDescent="0.25">
      <c r="A18" s="17" t="s">
        <v>16</v>
      </c>
      <c r="B18" s="24">
        <v>3217.723557383772</v>
      </c>
      <c r="C18" s="24">
        <v>3068.5610857966908</v>
      </c>
      <c r="D18" s="24">
        <v>2929.7691217231622</v>
      </c>
      <c r="E18" s="24">
        <v>2986.410450142685</v>
      </c>
      <c r="F18" s="24">
        <v>2804.5990023900749</v>
      </c>
      <c r="G18" s="24">
        <v>2710.5904535399432</v>
      </c>
      <c r="H18" s="24">
        <v>2782.0584449352477</v>
      </c>
      <c r="I18" s="24">
        <v>2758.9024794737766</v>
      </c>
      <c r="J18" s="24">
        <v>2633.1438594901006</v>
      </c>
      <c r="K18" s="24">
        <v>2477.7228127362441</v>
      </c>
      <c r="L18" s="24">
        <v>2335.0708651829364</v>
      </c>
      <c r="M18" s="24">
        <v>2124.7875206615045</v>
      </c>
      <c r="N18" s="24">
        <v>1899.4730553427707</v>
      </c>
      <c r="O18" s="24">
        <v>1671.3467913573227</v>
      </c>
      <c r="P18" s="24">
        <v>1423.1024879388112</v>
      </c>
      <c r="Q18" s="24">
        <v>1158.7322290316667</v>
      </c>
      <c r="R18" s="24">
        <v>870.45436746298856</v>
      </c>
      <c r="S18" s="24">
        <v>525.64860685977908</v>
      </c>
      <c r="T18" s="24">
        <v>58.225809386833284</v>
      </c>
      <c r="U18" s="24">
        <v>0</v>
      </c>
    </row>
    <row r="19" spans="1:21" x14ac:dyDescent="0.25">
      <c r="A19" s="17" t="s">
        <v>17</v>
      </c>
      <c r="B19" s="24">
        <v>653.73210559474421</v>
      </c>
      <c r="C19" s="24">
        <v>621.57598989880626</v>
      </c>
      <c r="D19" s="24">
        <v>591.83202742736239</v>
      </c>
      <c r="E19" s="24">
        <v>602.94137060875835</v>
      </c>
      <c r="F19" s="24">
        <v>563.67686835436916</v>
      </c>
      <c r="G19" s="24">
        <v>543.12082189584339</v>
      </c>
      <c r="H19" s="24">
        <v>557.74859721773635</v>
      </c>
      <c r="I19" s="24">
        <v>552.59647801862593</v>
      </c>
      <c r="J19" s="24">
        <v>529.04031123357527</v>
      </c>
      <c r="K19" s="24">
        <v>499.30573774840326</v>
      </c>
      <c r="L19" s="24">
        <v>472.32990645077217</v>
      </c>
      <c r="M19" s="24">
        <v>430.83063021473663</v>
      </c>
      <c r="N19" s="24">
        <v>386.09965979446872</v>
      </c>
      <c r="O19" s="24">
        <v>340.76312541050044</v>
      </c>
      <c r="P19" s="24">
        <v>291.10869662294039</v>
      </c>
      <c r="Q19" s="24">
        <v>237.9932673341269</v>
      </c>
      <c r="R19" s="24">
        <v>179.746505293117</v>
      </c>
      <c r="S19" s="24">
        <v>109.36780610199304</v>
      </c>
      <c r="T19" s="24">
        <v>12.350099870159694</v>
      </c>
      <c r="U19" s="24">
        <v>0</v>
      </c>
    </row>
    <row r="20" spans="1:21" x14ac:dyDescent="0.25">
      <c r="A20" s="17" t="s">
        <v>18</v>
      </c>
      <c r="B20" s="24">
        <v>3533.7780204892306</v>
      </c>
      <c r="C20" s="24">
        <v>3340.4561782927899</v>
      </c>
      <c r="D20" s="24">
        <v>3164.216453281575</v>
      </c>
      <c r="E20" s="24">
        <v>3226.2592053536305</v>
      </c>
      <c r="F20" s="24">
        <v>2987.9810045955533</v>
      </c>
      <c r="G20" s="24">
        <v>2863.19021561924</v>
      </c>
      <c r="H20" s="24">
        <v>2950.9229066086123</v>
      </c>
      <c r="I20" s="24">
        <v>2923.2899161774981</v>
      </c>
      <c r="J20" s="24">
        <v>2825.8526294214312</v>
      </c>
      <c r="K20" s="24">
        <v>2692.6529266670041</v>
      </c>
      <c r="L20" s="24">
        <v>2576.6476519490648</v>
      </c>
      <c r="M20" s="24">
        <v>2371.1745017265298</v>
      </c>
      <c r="N20" s="24">
        <v>2145.7471355339239</v>
      </c>
      <c r="O20" s="24">
        <v>1916.568381976401</v>
      </c>
      <c r="P20" s="24">
        <v>1660.8184188920818</v>
      </c>
      <c r="Q20" s="24">
        <v>1383.7713227786014</v>
      </c>
      <c r="R20" s="24">
        <v>1075.1462220645806</v>
      </c>
      <c r="S20" s="24">
        <v>691.8706999879721</v>
      </c>
      <c r="T20" s="24">
        <v>120.42919950219155</v>
      </c>
      <c r="U20" s="24">
        <v>0</v>
      </c>
    </row>
    <row r="21" spans="1:21" x14ac:dyDescent="0.25">
      <c r="A21" s="17" t="s">
        <v>19</v>
      </c>
      <c r="B21" s="24">
        <v>1070.326576204295</v>
      </c>
      <c r="C21" s="24">
        <v>1006.2066337232078</v>
      </c>
      <c r="D21" s="24">
        <v>948.22795280123808</v>
      </c>
      <c r="E21" s="24">
        <v>966.65814439165865</v>
      </c>
      <c r="F21" s="24">
        <v>887.35229816050776</v>
      </c>
      <c r="G21" s="24">
        <v>845.39995388138811</v>
      </c>
      <c r="H21" s="24">
        <v>873.20636153128464</v>
      </c>
      <c r="I21" s="24">
        <v>864.01973838462652</v>
      </c>
      <c r="J21" s="24">
        <v>840.71784170462786</v>
      </c>
      <c r="K21" s="24">
        <v>806.00853430218433</v>
      </c>
      <c r="L21" s="24">
        <v>777.05597825861662</v>
      </c>
      <c r="M21" s="24">
        <v>718.3662213113696</v>
      </c>
      <c r="N21" s="24">
        <v>653.03447423265277</v>
      </c>
      <c r="O21" s="24">
        <v>586.45147345794533</v>
      </c>
      <c r="P21" s="24">
        <v>511.04262226196983</v>
      </c>
      <c r="Q21" s="24">
        <v>428.55995242016047</v>
      </c>
      <c r="R21" s="24">
        <v>335.5881524155804</v>
      </c>
      <c r="S21" s="24">
        <v>217.82192274580558</v>
      </c>
      <c r="T21" s="24">
        <v>37.577692042519551</v>
      </c>
      <c r="U21" s="24">
        <v>0</v>
      </c>
    </row>
    <row r="22" spans="1:21" x14ac:dyDescent="0.25">
      <c r="A22" s="17" t="s">
        <v>20</v>
      </c>
      <c r="B22" s="25">
        <v>4334.8864524986475</v>
      </c>
      <c r="C22" s="25">
        <v>4079.8322873523621</v>
      </c>
      <c r="D22" s="25">
        <v>3838.7974084538846</v>
      </c>
      <c r="E22" s="25">
        <v>3891.1617096217733</v>
      </c>
      <c r="F22" s="25">
        <v>3565.6845382079023</v>
      </c>
      <c r="G22" s="25">
        <v>3347.5933469429656</v>
      </c>
      <c r="H22" s="25">
        <v>3395.4200515456496</v>
      </c>
      <c r="I22" s="25">
        <v>3410.1905173536784</v>
      </c>
      <c r="J22" s="25">
        <v>3407.1265429210184</v>
      </c>
      <c r="K22" s="25">
        <v>3125.9034975273694</v>
      </c>
      <c r="L22" s="25">
        <v>3148.8108317728015</v>
      </c>
      <c r="M22" s="25">
        <v>3065.9247858506014</v>
      </c>
      <c r="N22" s="25">
        <v>2824.4516850584164</v>
      </c>
      <c r="O22" s="25">
        <v>2583.8105068875616</v>
      </c>
      <c r="P22" s="25">
        <v>2310.939519928655</v>
      </c>
      <c r="Q22" s="25">
        <v>2023.3666703779986</v>
      </c>
      <c r="R22" s="25">
        <v>1700.6015817114896</v>
      </c>
      <c r="S22" s="25">
        <v>1326.0963079971525</v>
      </c>
      <c r="T22" s="25">
        <v>845.11131037617486</v>
      </c>
      <c r="U22" s="25">
        <v>203.43795497554669</v>
      </c>
    </row>
    <row r="23" spans="1:21" x14ac:dyDescent="0.25">
      <c r="A23" s="17" t="s">
        <v>21</v>
      </c>
      <c r="B23" s="24">
        <f t="shared" ref="B23:U23" si="0">SUM(B11:B22)</f>
        <v>30520.069031586929</v>
      </c>
      <c r="C23" s="24">
        <f t="shared" si="0"/>
        <v>28831.755962691444</v>
      </c>
      <c r="D23" s="24">
        <f t="shared" si="0"/>
        <v>27326.478942561149</v>
      </c>
      <c r="E23" s="24">
        <f t="shared" si="0"/>
        <v>28225.87845328396</v>
      </c>
      <c r="F23" s="24">
        <f t="shared" si="0"/>
        <v>26217.925816905754</v>
      </c>
      <c r="G23" s="24">
        <f t="shared" si="0"/>
        <v>25414.736980598595</v>
      </c>
      <c r="H23" s="24">
        <f t="shared" si="0"/>
        <v>26405.494541101438</v>
      </c>
      <c r="I23" s="24">
        <f t="shared" si="0"/>
        <v>26257.994108933057</v>
      </c>
      <c r="J23" s="24">
        <f t="shared" si="0"/>
        <v>25431.515128853858</v>
      </c>
      <c r="K23" s="24">
        <f t="shared" si="0"/>
        <v>24029.230708588475</v>
      </c>
      <c r="L23" s="24">
        <f t="shared" si="0"/>
        <v>23069.396504372064</v>
      </c>
      <c r="M23" s="24">
        <f t="shared" si="0"/>
        <v>21342.873291985259</v>
      </c>
      <c r="N23" s="24">
        <f t="shared" si="0"/>
        <v>19312.583494841776</v>
      </c>
      <c r="O23" s="24">
        <f t="shared" si="0"/>
        <v>17257.70231651235</v>
      </c>
      <c r="P23" s="24">
        <f t="shared" si="0"/>
        <v>14974.575175882126</v>
      </c>
      <c r="Q23" s="24">
        <f t="shared" si="0"/>
        <v>12518.769876910597</v>
      </c>
      <c r="R23" s="24">
        <f t="shared" si="0"/>
        <v>9792.4469476182112</v>
      </c>
      <c r="S23" s="24">
        <f t="shared" si="0"/>
        <v>6458.0557165738992</v>
      </c>
      <c r="T23" s="24">
        <f t="shared" si="0"/>
        <v>1650.3975501545126</v>
      </c>
      <c r="U23" s="24">
        <f t="shared" si="0"/>
        <v>203.43795497554669</v>
      </c>
    </row>
    <row r="24" spans="1:2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21" t="s">
        <v>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22" t="s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7" t="s">
        <v>9</v>
      </c>
      <c r="B29" s="24">
        <f>+'UAE Exhibit 1.1, p. 1'!W29*(1+'UAE Exhibit 1.1, p. 1'!$D$5)</f>
        <v>3220.8128279193979</v>
      </c>
      <c r="C29" s="24">
        <f>+B29*(1+'UAE Exhibit 1.1, p. 1'!$D$5)</f>
        <v>3292.3148726992085</v>
      </c>
      <c r="D29" s="24">
        <f>+C29*(1+'UAE Exhibit 1.1, p. 1'!$D$5)</f>
        <v>3365.4042628731308</v>
      </c>
      <c r="E29" s="24">
        <f>+D29*(1+'UAE Exhibit 1.1, p. 1'!$D$5)</f>
        <v>3440.1162375089143</v>
      </c>
      <c r="F29" s="24">
        <f>+E29*(1+'UAE Exhibit 1.1, p. 1'!$D$5)</f>
        <v>3516.4868179816121</v>
      </c>
      <c r="G29" s="24">
        <f>+F29*(1+'UAE Exhibit 1.1, p. 1'!$D$5)</f>
        <v>3594.5528253408038</v>
      </c>
      <c r="H29" s="24">
        <f>+G29*(1+'UAE Exhibit 1.1, p. 1'!$D$5)</f>
        <v>3674.3518980633698</v>
      </c>
      <c r="I29" s="24">
        <f>+H29*(1+'UAE Exhibit 1.1, p. 1'!$D$5)</f>
        <v>3755.9225102003766</v>
      </c>
      <c r="J29" s="24">
        <f>+I29*(1+'UAE Exhibit 1.1, p. 1'!$D$5)</f>
        <v>3839.3039899268251</v>
      </c>
      <c r="K29" s="24">
        <f>+J29*(1+'UAE Exhibit 1.1, p. 1'!$D$5)</f>
        <v>3924.5365385032005</v>
      </c>
      <c r="L29" s="24">
        <f>+K29*(1+'UAE Exhibit 1.1, p. 1'!$D$5)</f>
        <v>4011.6612496579714</v>
      </c>
      <c r="M29" s="24">
        <f>+L29*(1+'UAE Exhibit 1.1, p. 1'!$D$5)</f>
        <v>4100.720129400378</v>
      </c>
      <c r="N29" s="24">
        <f>+M29*(1+'UAE Exhibit 1.1, p. 1'!$D$5)</f>
        <v>4191.7561162730663</v>
      </c>
      <c r="O29" s="24">
        <f>+N29*(1+'UAE Exhibit 1.1, p. 1'!$D$5)</f>
        <v>4284.8131020543287</v>
      </c>
      <c r="P29" s="24">
        <f>+O29*(1+'UAE Exhibit 1.1, p. 1'!$D$5)</f>
        <v>4379.9359529199346</v>
      </c>
      <c r="Q29" s="24">
        <f>+P29*(1+'UAE Exhibit 1.1, p. 1'!$D$5)</f>
        <v>4477.1705310747575</v>
      </c>
      <c r="R29" s="24">
        <f>+Q29*(1+'UAE Exhibit 1.1, p. 1'!$D$5)</f>
        <v>4576.5637168646172</v>
      </c>
      <c r="S29" s="24">
        <f>+R29*(1+'UAE Exhibit 1.1, p. 1'!$D$5)</f>
        <v>4678.1634313790119</v>
      </c>
      <c r="T29" s="24">
        <f>+S29*(1+'UAE Exhibit 1.1, p. 1'!$D$5)</f>
        <v>4782.0186595556261</v>
      </c>
      <c r="U29" s="24"/>
    </row>
    <row r="30" spans="1:21" x14ac:dyDescent="0.25">
      <c r="A30" s="17" t="s">
        <v>10</v>
      </c>
      <c r="B30" s="24">
        <f>+'UAE Exhibit 1.1, p. 1'!W30*(1+'UAE Exhibit 1.1, p. 1'!$D$5)</f>
        <v>2387.2265306468471</v>
      </c>
      <c r="C30" s="24">
        <f>+B30*(1+'UAE Exhibit 1.1, p. 1'!$D$5)</f>
        <v>2440.2229596272073</v>
      </c>
      <c r="D30" s="24">
        <f>+C30*(1+'UAE Exhibit 1.1, p. 1'!$D$5)</f>
        <v>2494.3959093309313</v>
      </c>
      <c r="E30" s="24">
        <f>+D30*(1+'UAE Exhibit 1.1, p. 1'!$D$5)</f>
        <v>2549.7714985180778</v>
      </c>
      <c r="F30" s="24">
        <f>+E30*(1+'UAE Exhibit 1.1, p. 1'!$D$5)</f>
        <v>2606.376425785179</v>
      </c>
      <c r="G30" s="24">
        <f>+F30*(1+'UAE Exhibit 1.1, p. 1'!$D$5)</f>
        <v>2664.2379824376098</v>
      </c>
      <c r="H30" s="24">
        <f>+G30*(1+'UAE Exhibit 1.1, p. 1'!$D$5)</f>
        <v>2723.3840656477246</v>
      </c>
      <c r="I30" s="24">
        <f>+H30*(1+'UAE Exhibit 1.1, p. 1'!$D$5)</f>
        <v>2783.843191905104</v>
      </c>
      <c r="J30" s="24">
        <f>+I30*(1+'UAE Exhibit 1.1, p. 1'!$D$5)</f>
        <v>2845.6445107653972</v>
      </c>
      <c r="K30" s="24">
        <f>+J30*(1+'UAE Exhibit 1.1, p. 1'!$D$5)</f>
        <v>2908.8178189043888</v>
      </c>
      <c r="L30" s="24">
        <f>+K30*(1+'UAE Exhibit 1.1, p. 1'!$D$5)</f>
        <v>2973.393574484066</v>
      </c>
      <c r="M30" s="24">
        <f>+L30*(1+'UAE Exhibit 1.1, p. 1'!$D$5)</f>
        <v>3039.4029118376125</v>
      </c>
      <c r="N30" s="24">
        <f>+M30*(1+'UAE Exhibit 1.1, p. 1'!$D$5)</f>
        <v>3106.8776564804075</v>
      </c>
      <c r="O30" s="24">
        <f>+N30*(1+'UAE Exhibit 1.1, p. 1'!$D$5)</f>
        <v>3175.8503404542726</v>
      </c>
      <c r="P30" s="24">
        <f>+O30*(1+'UAE Exhibit 1.1, p. 1'!$D$5)</f>
        <v>3246.3542180123573</v>
      </c>
      <c r="Q30" s="24">
        <f>+P30*(1+'UAE Exhibit 1.1, p. 1'!$D$5)</f>
        <v>3318.4232816522317</v>
      </c>
      <c r="R30" s="24">
        <f>+Q30*(1+'UAE Exhibit 1.1, p. 1'!$D$5)</f>
        <v>3392.0922785049111</v>
      </c>
      <c r="S30" s="24">
        <f>+R30*(1+'UAE Exhibit 1.1, p. 1'!$D$5)</f>
        <v>3467.3967270877201</v>
      </c>
      <c r="T30" s="24">
        <f>+S30*(1+'UAE Exhibit 1.1, p. 1'!$D$5)</f>
        <v>3544.3729344290673</v>
      </c>
      <c r="U30" s="17"/>
    </row>
    <row r="31" spans="1:21" x14ac:dyDescent="0.25">
      <c r="A31" s="17" t="s">
        <v>11</v>
      </c>
      <c r="B31" s="24">
        <f>+'UAE Exhibit 1.1, p. 1'!W31*(1+'UAE Exhibit 1.1, p. 1'!$D$5)</f>
        <v>3963.1842024149992</v>
      </c>
      <c r="C31" s="24">
        <f>+B31*(1+'UAE Exhibit 1.1, p. 1'!$D$5)</f>
        <v>4051.1668917086122</v>
      </c>
      <c r="D31" s="24">
        <f>+C31*(1+'UAE Exhibit 1.1, p. 1'!$D$5)</f>
        <v>4141.1027967045429</v>
      </c>
      <c r="E31" s="24">
        <f>+D31*(1+'UAE Exhibit 1.1, p. 1'!$D$5)</f>
        <v>4233.0352787913835</v>
      </c>
      <c r="F31" s="24">
        <f>+E31*(1+'UAE Exhibit 1.1, p. 1'!$D$5)</f>
        <v>4327.0086619805525</v>
      </c>
      <c r="G31" s="24">
        <f>+F31*(1+'UAE Exhibit 1.1, p. 1'!$D$5)</f>
        <v>4423.0682542765207</v>
      </c>
      <c r="H31" s="24">
        <f>+G31*(1+'UAE Exhibit 1.1, p. 1'!$D$5)</f>
        <v>4521.2603695214593</v>
      </c>
      <c r="I31" s="24">
        <f>+H31*(1+'UAE Exhibit 1.1, p. 1'!$D$5)</f>
        <v>4621.6323497248359</v>
      </c>
      <c r="J31" s="24">
        <f>+I31*(1+'UAE Exhibit 1.1, p. 1'!$D$5)</f>
        <v>4724.2325878887268</v>
      </c>
      <c r="K31" s="24">
        <f>+J31*(1+'UAE Exhibit 1.1, p. 1'!$D$5)</f>
        <v>4829.1105513398561</v>
      </c>
      <c r="L31" s="24">
        <f>+K31*(1+'UAE Exhibit 1.1, p. 1'!$D$5)</f>
        <v>4936.3168055796004</v>
      </c>
      <c r="M31" s="24">
        <f>+L31*(1+'UAE Exhibit 1.1, p. 1'!$D$5)</f>
        <v>5045.9030386634677</v>
      </c>
      <c r="N31" s="24">
        <f>+M31*(1+'UAE Exhibit 1.1, p. 1'!$D$5)</f>
        <v>5157.9220861217964</v>
      </c>
      <c r="O31" s="24">
        <f>+N31*(1+'UAE Exhibit 1.1, p. 1'!$D$5)</f>
        <v>5272.4279564337003</v>
      </c>
      <c r="P31" s="24">
        <f>+O31*(1+'UAE Exhibit 1.1, p. 1'!$D$5)</f>
        <v>5389.4758570665281</v>
      </c>
      <c r="Q31" s="24">
        <f>+P31*(1+'UAE Exhibit 1.1, p. 1'!$D$5)</f>
        <v>5509.1222210934047</v>
      </c>
      <c r="R31" s="24">
        <f>+Q31*(1+'UAE Exhibit 1.1, p. 1'!$D$5)</f>
        <v>5631.4247344016785</v>
      </c>
      <c r="S31" s="24">
        <f>+R31*(1+'UAE Exhibit 1.1, p. 1'!$D$5)</f>
        <v>5756.4423635053954</v>
      </c>
      <c r="T31" s="24">
        <f>+S31*(1+'UAE Exhibit 1.1, p. 1'!$D$5)</f>
        <v>5884.235383975215</v>
      </c>
      <c r="U31" s="17"/>
    </row>
    <row r="32" spans="1:21" x14ac:dyDescent="0.25">
      <c r="A32" s="17" t="s">
        <v>12</v>
      </c>
      <c r="B32" s="24">
        <f>+'UAE Exhibit 1.1, p. 1'!W32*(1+'UAE Exhibit 1.1, p. 1'!$D$5)</f>
        <v>1974.6351545089954</v>
      </c>
      <c r="C32" s="24">
        <f>+B32*(1+'UAE Exhibit 1.1, p. 1'!$D$5)</f>
        <v>2018.472054939095</v>
      </c>
      <c r="D32" s="24">
        <f>+C32*(1+'UAE Exhibit 1.1, p. 1'!$D$5)</f>
        <v>2063.2821345587427</v>
      </c>
      <c r="E32" s="24">
        <f>+D32*(1+'UAE Exhibit 1.1, p. 1'!$D$5)</f>
        <v>2109.0869979459467</v>
      </c>
      <c r="F32" s="24">
        <f>+E32*(1+'UAE Exhibit 1.1, p. 1'!$D$5)</f>
        <v>2155.9087293003467</v>
      </c>
      <c r="G32" s="24">
        <f>+F32*(1+'UAE Exhibit 1.1, p. 1'!$D$5)</f>
        <v>2203.7699030908143</v>
      </c>
      <c r="H32" s="24">
        <f>+G32*(1+'UAE Exhibit 1.1, p. 1'!$D$5)</f>
        <v>2252.6935949394306</v>
      </c>
      <c r="I32" s="24">
        <f>+H32*(1+'UAE Exhibit 1.1, p. 1'!$D$5)</f>
        <v>2302.7033927470861</v>
      </c>
      <c r="J32" s="24">
        <f>+I32*(1+'UAE Exhibit 1.1, p. 1'!$D$5)</f>
        <v>2353.8234080660714</v>
      </c>
      <c r="K32" s="24">
        <f>+J32*(1+'UAE Exhibit 1.1, p. 1'!$D$5)</f>
        <v>2406.0782877251381</v>
      </c>
      <c r="L32" s="24">
        <f>+K32*(1+'UAE Exhibit 1.1, p. 1'!$D$5)</f>
        <v>2459.4932257126361</v>
      </c>
      <c r="M32" s="24">
        <f>+L32*(1+'UAE Exhibit 1.1, p. 1'!$D$5)</f>
        <v>2514.0939753234566</v>
      </c>
      <c r="N32" s="24">
        <f>+M32*(1+'UAE Exhibit 1.1, p. 1'!$D$5)</f>
        <v>2569.9068615756373</v>
      </c>
      <c r="O32" s="24">
        <f>+N32*(1+'UAE Exhibit 1.1, p. 1'!$D$5)</f>
        <v>2626.9587939026164</v>
      </c>
      <c r="P32" s="24">
        <f>+O32*(1+'UAE Exhibit 1.1, p. 1'!$D$5)</f>
        <v>2685.2772791272546</v>
      </c>
      <c r="Q32" s="24">
        <f>+P32*(1+'UAE Exhibit 1.1, p. 1'!$D$5)</f>
        <v>2744.8904347238795</v>
      </c>
      <c r="R32" s="24">
        <f>+Q32*(1+'UAE Exhibit 1.1, p. 1'!$D$5)</f>
        <v>2805.8270023747496</v>
      </c>
      <c r="S32" s="24">
        <f>+R32*(1+'UAE Exhibit 1.1, p. 1'!$D$5)</f>
        <v>2868.1163618274691</v>
      </c>
      <c r="T32" s="24">
        <f>+S32*(1+'UAE Exhibit 1.1, p. 1'!$D$5)</f>
        <v>2931.7885450600388</v>
      </c>
      <c r="U32" s="17"/>
    </row>
    <row r="33" spans="1:21" x14ac:dyDescent="0.25">
      <c r="A33" s="17" t="s">
        <v>13</v>
      </c>
      <c r="B33" s="24">
        <f>+'UAE Exhibit 1.1, p. 1'!W33*(1+'UAE Exhibit 1.1, p. 1'!$D$5)</f>
        <v>2811.5662665887248</v>
      </c>
      <c r="C33" s="24">
        <f>+B33*(1+'UAE Exhibit 1.1, p. 1'!$D$5)</f>
        <v>2873.9830377069943</v>
      </c>
      <c r="D33" s="24">
        <f>+C33*(1+'UAE Exhibit 1.1, p. 1'!$D$5)</f>
        <v>2937.7854611440894</v>
      </c>
      <c r="E33" s="24">
        <f>+D33*(1+'UAE Exhibit 1.1, p. 1'!$D$5)</f>
        <v>3003.0042983814883</v>
      </c>
      <c r="F33" s="24">
        <f>+E33*(1+'UAE Exhibit 1.1, p. 1'!$D$5)</f>
        <v>3069.6709938055574</v>
      </c>
      <c r="G33" s="24">
        <f>+F33*(1+'UAE Exhibit 1.1, p. 1'!$D$5)</f>
        <v>3137.8176898680408</v>
      </c>
      <c r="H33" s="24">
        <f>+G33*(1+'UAE Exhibit 1.1, p. 1'!$D$5)</f>
        <v>3207.4772425831111</v>
      </c>
      <c r="I33" s="24">
        <f>+H33*(1+'UAE Exhibit 1.1, p. 1'!$D$5)</f>
        <v>3278.683237368456</v>
      </c>
      <c r="J33" s="24">
        <f>+I33*(1+'UAE Exhibit 1.1, p. 1'!$D$5)</f>
        <v>3351.4700052380358</v>
      </c>
      <c r="K33" s="24">
        <f>+J33*(1+'UAE Exhibit 1.1, p. 1'!$D$5)</f>
        <v>3425.8726393543202</v>
      </c>
      <c r="L33" s="24">
        <f>+K33*(1+'UAE Exhibit 1.1, p. 1'!$D$5)</f>
        <v>3501.9270119479861</v>
      </c>
      <c r="M33" s="24">
        <f>+L33*(1+'UAE Exhibit 1.1, p. 1'!$D$5)</f>
        <v>3579.6697916132316</v>
      </c>
      <c r="N33" s="24">
        <f>+M33*(1+'UAE Exhibit 1.1, p. 1'!$D$5)</f>
        <v>3659.1384609870452</v>
      </c>
      <c r="O33" s="24">
        <f>+N33*(1+'UAE Exhibit 1.1, p. 1'!$D$5)</f>
        <v>3740.3713348209576</v>
      </c>
      <c r="P33" s="24">
        <f>+O33*(1+'UAE Exhibit 1.1, p. 1'!$D$5)</f>
        <v>3823.4075784539828</v>
      </c>
      <c r="Q33" s="24">
        <f>+P33*(1+'UAE Exhibit 1.1, p. 1'!$D$5)</f>
        <v>3908.287226695661</v>
      </c>
      <c r="R33" s="24">
        <f>+Q33*(1+'UAE Exhibit 1.1, p. 1'!$D$5)</f>
        <v>3995.0512031283047</v>
      </c>
      <c r="S33" s="24">
        <f>+R33*(1+'UAE Exhibit 1.1, p. 1'!$D$5)</f>
        <v>4083.741339837753</v>
      </c>
      <c r="T33" s="24">
        <f>+S33*(1+'UAE Exhibit 1.1, p. 1'!$D$5)</f>
        <v>4174.4003975821515</v>
      </c>
      <c r="U33" s="17"/>
    </row>
    <row r="34" spans="1:21" x14ac:dyDescent="0.25">
      <c r="A34" s="17" t="s">
        <v>14</v>
      </c>
      <c r="B34" s="24">
        <f>+'UAE Exhibit 1.1, p. 1'!W34*(1+'UAE Exhibit 1.1, p. 1'!$D$5)</f>
        <v>994.34825791989124</v>
      </c>
      <c r="C34" s="24">
        <f>+B34*(1+'UAE Exhibit 1.1, p. 1'!$D$5)</f>
        <v>1016.4227892457128</v>
      </c>
      <c r="D34" s="24">
        <f>+C34*(1+'UAE Exhibit 1.1, p. 1'!$D$5)</f>
        <v>1038.9873751669677</v>
      </c>
      <c r="E34" s="24">
        <f>+D34*(1+'UAE Exhibit 1.1, p. 1'!$D$5)</f>
        <v>1062.0528948956744</v>
      </c>
      <c r="F34" s="24">
        <f>+E34*(1+'UAE Exhibit 1.1, p. 1'!$D$5)</f>
        <v>1085.6304691623584</v>
      </c>
      <c r="G34" s="24">
        <f>+F34*(1+'UAE Exhibit 1.1, p. 1'!$D$5)</f>
        <v>1109.7314655777627</v>
      </c>
      <c r="H34" s="24">
        <f>+G34*(1+'UAE Exhibit 1.1, p. 1'!$D$5)</f>
        <v>1134.3675041135891</v>
      </c>
      <c r="I34" s="24">
        <f>+H34*(1+'UAE Exhibit 1.1, p. 1'!$D$5)</f>
        <v>1159.5504627049108</v>
      </c>
      <c r="J34" s="24">
        <f>+I34*(1+'UAE Exhibit 1.1, p. 1'!$D$5)</f>
        <v>1185.2924829769599</v>
      </c>
      <c r="K34" s="24">
        <f>+J34*(1+'UAE Exhibit 1.1, p. 1'!$D$5)</f>
        <v>1211.6059760990483</v>
      </c>
      <c r="L34" s="24">
        <f>+K34*(1+'UAE Exhibit 1.1, p. 1'!$D$5)</f>
        <v>1238.5036287684472</v>
      </c>
      <c r="M34" s="24">
        <f>+L34*(1+'UAE Exhibit 1.1, p. 1'!$D$5)</f>
        <v>1265.9984093271069</v>
      </c>
      <c r="N34" s="24">
        <f>+M34*(1+'UAE Exhibit 1.1, p. 1'!$D$5)</f>
        <v>1294.1035740141685</v>
      </c>
      <c r="O34" s="24">
        <f>+N34*(1+'UAE Exhibit 1.1, p. 1'!$D$5)</f>
        <v>1322.8326733572831</v>
      </c>
      <c r="P34" s="24">
        <f>+O34*(1+'UAE Exhibit 1.1, p. 1'!$D$5)</f>
        <v>1352.1995587058148</v>
      </c>
      <c r="Q34" s="24">
        <f>+P34*(1+'UAE Exhibit 1.1, p. 1'!$D$5)</f>
        <v>1382.2183889090838</v>
      </c>
      <c r="R34" s="24">
        <f>+Q34*(1+'UAE Exhibit 1.1, p. 1'!$D$5)</f>
        <v>1412.9036371428656</v>
      </c>
      <c r="S34" s="24">
        <f>+R34*(1+'UAE Exhibit 1.1, p. 1'!$D$5)</f>
        <v>1444.2700978874373</v>
      </c>
      <c r="T34" s="24">
        <f>+S34*(1+'UAE Exhibit 1.1, p. 1'!$D$5)</f>
        <v>1476.3328940605384</v>
      </c>
      <c r="U34" s="17"/>
    </row>
    <row r="35" spans="1:21" x14ac:dyDescent="0.25">
      <c r="A35" s="17" t="s">
        <v>15</v>
      </c>
      <c r="B35" s="24">
        <f>+'UAE Exhibit 1.1, p. 1'!W35*(1+'UAE Exhibit 1.1, p. 1'!$D$5)</f>
        <v>2422.6692363412685</v>
      </c>
      <c r="C35" s="24">
        <f>+B35*(1+'UAE Exhibit 1.1, p. 1'!$D$5)</f>
        <v>2476.4524933880448</v>
      </c>
      <c r="D35" s="24">
        <f>+C35*(1+'UAE Exhibit 1.1, p. 1'!$D$5)</f>
        <v>2531.4297387412594</v>
      </c>
      <c r="E35" s="24">
        <f>+D35*(1+'UAE Exhibit 1.1, p. 1'!$D$5)</f>
        <v>2587.6274789413155</v>
      </c>
      <c r="F35" s="24">
        <f>+E35*(1+'UAE Exhibit 1.1, p. 1'!$D$5)</f>
        <v>2645.0728089738127</v>
      </c>
      <c r="G35" s="24">
        <f>+F35*(1+'UAE Exhibit 1.1, p. 1'!$D$5)</f>
        <v>2703.7934253330313</v>
      </c>
      <c r="H35" s="24">
        <f>+G35*(1+'UAE Exhibit 1.1, p. 1'!$D$5)</f>
        <v>2763.8176393754247</v>
      </c>
      <c r="I35" s="24">
        <f>+H35*(1+'UAE Exhibit 1.1, p. 1'!$D$5)</f>
        <v>2825.1743909695592</v>
      </c>
      <c r="J35" s="24">
        <f>+I35*(1+'UAE Exhibit 1.1, p. 1'!$D$5)</f>
        <v>2887.8932624490835</v>
      </c>
      <c r="K35" s="24">
        <f>+J35*(1+'UAE Exhibit 1.1, p. 1'!$D$5)</f>
        <v>2952.0044928754533</v>
      </c>
      <c r="L35" s="24">
        <f>+K35*(1+'UAE Exhibit 1.1, p. 1'!$D$5)</f>
        <v>3017.5389926172884</v>
      </c>
      <c r="M35" s="24">
        <f>+L35*(1+'UAE Exhibit 1.1, p. 1'!$D$5)</f>
        <v>3084.5283582533921</v>
      </c>
      <c r="N35" s="24">
        <f>+M35*(1+'UAE Exhibit 1.1, p. 1'!$D$5)</f>
        <v>3153.0048878066173</v>
      </c>
      <c r="O35" s="24">
        <f>+N35*(1+'UAE Exhibit 1.1, p. 1'!$D$5)</f>
        <v>3223.001596315924</v>
      </c>
      <c r="P35" s="24">
        <f>+O35*(1+'UAE Exhibit 1.1, p. 1'!$D$5)</f>
        <v>3294.5522317541377</v>
      </c>
      <c r="Q35" s="24">
        <f>+P35*(1+'UAE Exhibit 1.1, p. 1'!$D$5)</f>
        <v>3367.6912912990797</v>
      </c>
      <c r="R35" s="24">
        <f>+Q35*(1+'UAE Exhibit 1.1, p. 1'!$D$5)</f>
        <v>3442.4540379659193</v>
      </c>
      <c r="S35" s="24">
        <f>+R35*(1+'UAE Exhibit 1.1, p. 1'!$D$5)</f>
        <v>3518.8765176087627</v>
      </c>
      <c r="T35" s="24">
        <f>+S35*(1+'UAE Exhibit 1.1, p. 1'!$D$5)</f>
        <v>3596.9955762996774</v>
      </c>
      <c r="U35" s="17"/>
    </row>
    <row r="36" spans="1:21" x14ac:dyDescent="0.25">
      <c r="A36" s="17" t="s">
        <v>16</v>
      </c>
      <c r="B36" s="24">
        <f>+'UAE Exhibit 1.1, p. 1'!W36*(1+'UAE Exhibit 1.1, p. 1'!$D$5)</f>
        <v>3373.7133362654299</v>
      </c>
      <c r="C36" s="24">
        <f>+B36*(1+'UAE Exhibit 1.1, p. 1'!$D$5)</f>
        <v>3448.6097723305224</v>
      </c>
      <c r="D36" s="24">
        <f>+C36*(1+'UAE Exhibit 1.1, p. 1'!$D$5)</f>
        <v>3525.1689092762599</v>
      </c>
      <c r="E36" s="24">
        <f>+D36*(1+'UAE Exhibit 1.1, p. 1'!$D$5)</f>
        <v>3603.427659062193</v>
      </c>
      <c r="F36" s="24">
        <f>+E36*(1+'UAE Exhibit 1.1, p. 1'!$D$5)</f>
        <v>3683.4237530933738</v>
      </c>
      <c r="G36" s="24">
        <f>+F36*(1+'UAE Exhibit 1.1, p. 1'!$D$5)</f>
        <v>3765.1957604120466</v>
      </c>
      <c r="H36" s="24">
        <f>+G36*(1+'UAE Exhibit 1.1, p. 1'!$D$5)</f>
        <v>3848.7831062931941</v>
      </c>
      <c r="I36" s="24">
        <f>+H36*(1+'UAE Exhibit 1.1, p. 1'!$D$5)</f>
        <v>3934.2260912529032</v>
      </c>
      <c r="J36" s="24">
        <f>+I36*(1+'UAE Exhibit 1.1, p. 1'!$D$5)</f>
        <v>4021.5659104787178</v>
      </c>
      <c r="K36" s="24">
        <f>+J36*(1+'UAE Exhibit 1.1, p. 1'!$D$5)</f>
        <v>4110.8446736913456</v>
      </c>
      <c r="L36" s="24">
        <f>+K36*(1+'UAE Exhibit 1.1, p. 1'!$D$5)</f>
        <v>4202.1054254472938</v>
      </c>
      <c r="M36" s="24">
        <f>+L36*(1+'UAE Exhibit 1.1, p. 1'!$D$5)</f>
        <v>4295.3921658922236</v>
      </c>
      <c r="N36" s="24">
        <f>+M36*(1+'UAE Exhibit 1.1, p. 1'!$D$5)</f>
        <v>4390.7498719750311</v>
      </c>
      <c r="O36" s="24">
        <f>+N36*(1+'UAE Exhibit 1.1, p. 1'!$D$5)</f>
        <v>4488.2245191328766</v>
      </c>
      <c r="P36" s="24">
        <f>+O36*(1+'UAE Exhibit 1.1, p. 1'!$D$5)</f>
        <v>4587.8631034576265</v>
      </c>
      <c r="Q36" s="24">
        <f>+P36*(1+'UAE Exhibit 1.1, p. 1'!$D$5)</f>
        <v>4689.7136643543854</v>
      </c>
      <c r="R36" s="24">
        <f>+Q36*(1+'UAE Exhibit 1.1, p. 1'!$D$5)</f>
        <v>4793.8253077030531</v>
      </c>
      <c r="S36" s="24">
        <f>+R36*(1+'UAE Exhibit 1.1, p. 1'!$D$5)</f>
        <v>4900.2482295340606</v>
      </c>
      <c r="T36" s="24">
        <f>+S36*(1+'UAE Exhibit 1.1, p. 1'!$D$5)</f>
        <v>5009.0337402297164</v>
      </c>
      <c r="U36" s="17"/>
    </row>
    <row r="37" spans="1:21" x14ac:dyDescent="0.25">
      <c r="A37" s="17" t="s">
        <v>17</v>
      </c>
      <c r="B37" s="24">
        <f>+'UAE Exhibit 1.1, p. 1'!W37*(1+'UAE Exhibit 1.1, p. 1'!$D$5)</f>
        <v>683.90664229337858</v>
      </c>
      <c r="C37" s="24">
        <f>+B37*(1+'UAE Exhibit 1.1, p. 1'!$D$5)</f>
        <v>699.08936975229153</v>
      </c>
      <c r="D37" s="24">
        <f>+C37*(1+'UAE Exhibit 1.1, p. 1'!$D$5)</f>
        <v>714.60915376079242</v>
      </c>
      <c r="E37" s="24">
        <f>+D37*(1+'UAE Exhibit 1.1, p. 1'!$D$5)</f>
        <v>730.47347697428199</v>
      </c>
      <c r="F37" s="24">
        <f>+E37*(1+'UAE Exhibit 1.1, p. 1'!$D$5)</f>
        <v>746.68998816311102</v>
      </c>
      <c r="G37" s="24">
        <f>+F37*(1+'UAE Exhibit 1.1, p. 1'!$D$5)</f>
        <v>763.26650590033205</v>
      </c>
      <c r="H37" s="24">
        <f>+G37*(1+'UAE Exhibit 1.1, p. 1'!$D$5)</f>
        <v>780.21102233131944</v>
      </c>
      <c r="I37" s="24">
        <f>+H37*(1+'UAE Exhibit 1.1, p. 1'!$D$5)</f>
        <v>797.53170702707473</v>
      </c>
      <c r="J37" s="24">
        <f>+I37*(1+'UAE Exhibit 1.1, p. 1'!$D$5)</f>
        <v>815.23691092307581</v>
      </c>
      <c r="K37" s="24">
        <f>+J37*(1+'UAE Exhibit 1.1, p. 1'!$D$5)</f>
        <v>833.33517034556814</v>
      </c>
      <c r="L37" s="24">
        <f>+K37*(1+'UAE Exhibit 1.1, p. 1'!$D$5)</f>
        <v>851.83521112723975</v>
      </c>
      <c r="M37" s="24">
        <f>+L37*(1+'UAE Exhibit 1.1, p. 1'!$D$5)</f>
        <v>870.74595281426446</v>
      </c>
      <c r="N37" s="24">
        <f>+M37*(1+'UAE Exhibit 1.1, p. 1'!$D$5)</f>
        <v>890.07651296674112</v>
      </c>
      <c r="O37" s="24">
        <f>+N37*(1+'UAE Exhibit 1.1, p. 1'!$D$5)</f>
        <v>909.83621155460276</v>
      </c>
      <c r="P37" s="24">
        <f>+O37*(1+'UAE Exhibit 1.1, p. 1'!$D$5)</f>
        <v>930.03457545111496</v>
      </c>
      <c r="Q37" s="24">
        <f>+P37*(1+'UAE Exhibit 1.1, p. 1'!$D$5)</f>
        <v>950.68134302612975</v>
      </c>
      <c r="R37" s="24">
        <f>+Q37*(1+'UAE Exhibit 1.1, p. 1'!$D$5)</f>
        <v>971.78646884130978</v>
      </c>
      <c r="S37" s="24">
        <f>+R37*(1+'UAE Exhibit 1.1, p. 1'!$D$5)</f>
        <v>993.36012844958691</v>
      </c>
      <c r="T37" s="24">
        <f>+S37*(1+'UAE Exhibit 1.1, p. 1'!$D$5)</f>
        <v>1015.4127233011677</v>
      </c>
      <c r="U37" s="17"/>
    </row>
    <row r="38" spans="1:21" x14ac:dyDescent="0.25">
      <c r="A38" s="17" t="s">
        <v>18</v>
      </c>
      <c r="B38" s="24">
        <f>+'UAE Exhibit 1.1, p. 1'!W38*(1+'UAE Exhibit 1.1, p. 1'!$D$5)</f>
        <v>3474.6156682768087</v>
      </c>
      <c r="C38" s="24">
        <f>+B38*(1+'UAE Exhibit 1.1, p. 1'!$D$5)</f>
        <v>3551.7521361125537</v>
      </c>
      <c r="D38" s="24">
        <f>+C38*(1+'UAE Exhibit 1.1, p. 1'!$D$5)</f>
        <v>3630.6010335342526</v>
      </c>
      <c r="E38" s="24">
        <f>+D38*(1+'UAE Exhibit 1.1, p. 1'!$D$5)</f>
        <v>3711.2003764787128</v>
      </c>
      <c r="F38" s="24">
        <f>+E38*(1+'UAE Exhibit 1.1, p. 1'!$D$5)</f>
        <v>3793.5890248365404</v>
      </c>
      <c r="G38" s="24">
        <f>+F38*(1+'UAE Exhibit 1.1, p. 1'!$D$5)</f>
        <v>3877.8067011879116</v>
      </c>
      <c r="H38" s="24">
        <f>+G38*(1+'UAE Exhibit 1.1, p. 1'!$D$5)</f>
        <v>3963.8940099542833</v>
      </c>
      <c r="I38" s="24">
        <f>+H38*(1+'UAE Exhibit 1.1, p. 1'!$D$5)</f>
        <v>4051.8924569752685</v>
      </c>
      <c r="J38" s="24">
        <f>+I38*(1+'UAE Exhibit 1.1, p. 1'!$D$5)</f>
        <v>4141.8444695201197</v>
      </c>
      <c r="K38" s="24">
        <f>+J38*(1+'UAE Exhibit 1.1, p. 1'!$D$5)</f>
        <v>4233.793416743466</v>
      </c>
      <c r="L38" s="24">
        <f>+K38*(1+'UAE Exhibit 1.1, p. 1'!$D$5)</f>
        <v>4327.7836305951705</v>
      </c>
      <c r="M38" s="24">
        <f>+L38*(1+'UAE Exhibit 1.1, p. 1'!$D$5)</f>
        <v>4423.8604271943832</v>
      </c>
      <c r="N38" s="24">
        <f>+M38*(1+'UAE Exhibit 1.1, p. 1'!$D$5)</f>
        <v>4522.0701286780986</v>
      </c>
      <c r="O38" s="24">
        <f>+N38*(1+'UAE Exhibit 1.1, p. 1'!$D$5)</f>
        <v>4622.4600855347526</v>
      </c>
      <c r="P38" s="24">
        <f>+O38*(1+'UAE Exhibit 1.1, p. 1'!$D$5)</f>
        <v>4725.078699433624</v>
      </c>
      <c r="Q38" s="24">
        <f>+P38*(1+'UAE Exhibit 1.1, p. 1'!$D$5)</f>
        <v>4829.9754465610504</v>
      </c>
      <c r="R38" s="24">
        <f>+Q38*(1+'UAE Exhibit 1.1, p. 1'!$D$5)</f>
        <v>4937.2009014747055</v>
      </c>
      <c r="S38" s="24">
        <f>+R38*(1+'UAE Exhibit 1.1, p. 1'!$D$5)</f>
        <v>5046.8067614874435</v>
      </c>
      <c r="T38" s="24">
        <f>+S38*(1+'UAE Exhibit 1.1, p. 1'!$D$5)</f>
        <v>5158.8458715924644</v>
      </c>
      <c r="U38" s="17"/>
    </row>
    <row r="39" spans="1:21" x14ac:dyDescent="0.25">
      <c r="A39" s="17" t="s">
        <v>19</v>
      </c>
      <c r="B39" s="24">
        <f>+'UAE Exhibit 1.1, p. 1'!W39*(1+'UAE Exhibit 1.1, p. 1'!$D$5)</f>
        <v>1051.0711991694989</v>
      </c>
      <c r="C39" s="24">
        <f>+B39*(1+'UAE Exhibit 1.1, p. 1'!$D$5)</f>
        <v>1074.4049797910618</v>
      </c>
      <c r="D39" s="24">
        <f>+C39*(1+'UAE Exhibit 1.1, p. 1'!$D$5)</f>
        <v>1098.2567703424234</v>
      </c>
      <c r="E39" s="24">
        <f>+D39*(1+'UAE Exhibit 1.1, p. 1'!$D$5)</f>
        <v>1122.6380706440252</v>
      </c>
      <c r="F39" s="24">
        <f>+E39*(1+'UAE Exhibit 1.1, p. 1'!$D$5)</f>
        <v>1147.5606358123225</v>
      </c>
      <c r="G39" s="24">
        <f>+F39*(1+'UAE Exhibit 1.1, p. 1'!$D$5)</f>
        <v>1173.0364819273561</v>
      </c>
      <c r="H39" s="24">
        <f>+G39*(1+'UAE Exhibit 1.1, p. 1'!$D$5)</f>
        <v>1199.0778918261435</v>
      </c>
      <c r="I39" s="24">
        <f>+H39*(1+'UAE Exhibit 1.1, p. 1'!$D$5)</f>
        <v>1225.697421024684</v>
      </c>
      <c r="J39" s="24">
        <f>+I39*(1+'UAE Exhibit 1.1, p. 1'!$D$5)</f>
        <v>1252.9079037714321</v>
      </c>
      <c r="K39" s="24">
        <f>+J39*(1+'UAE Exhibit 1.1, p. 1'!$D$5)</f>
        <v>1280.7224592351579</v>
      </c>
      <c r="L39" s="24">
        <f>+K39*(1+'UAE Exhibit 1.1, p. 1'!$D$5)</f>
        <v>1309.1544978301783</v>
      </c>
      <c r="M39" s="24">
        <f>+L39*(1+'UAE Exhibit 1.1, p. 1'!$D$5)</f>
        <v>1338.2177276820082</v>
      </c>
      <c r="N39" s="24">
        <f>+M39*(1+'UAE Exhibit 1.1, p. 1'!$D$5)</f>
        <v>1367.9261612365488</v>
      </c>
      <c r="O39" s="24">
        <f>+N39*(1+'UAE Exhibit 1.1, p. 1'!$D$5)</f>
        <v>1398.2941220160001</v>
      </c>
      <c r="P39" s="24">
        <f>+O39*(1+'UAE Exhibit 1.1, p. 1'!$D$5)</f>
        <v>1429.3362515247552</v>
      </c>
      <c r="Q39" s="24">
        <f>+P39*(1+'UAE Exhibit 1.1, p. 1'!$D$5)</f>
        <v>1461.0675163086048</v>
      </c>
      <c r="R39" s="24">
        <f>+Q39*(1+'UAE Exhibit 1.1, p. 1'!$D$5)</f>
        <v>1493.5032151706557</v>
      </c>
      <c r="S39" s="24">
        <f>+R39*(1+'UAE Exhibit 1.1, p. 1'!$D$5)</f>
        <v>1526.6589865474443</v>
      </c>
      <c r="T39" s="24">
        <f>+S39*(1+'UAE Exhibit 1.1, p. 1'!$D$5)</f>
        <v>1560.5508160487975</v>
      </c>
      <c r="U39" s="17"/>
    </row>
    <row r="40" spans="1:21" x14ac:dyDescent="0.25">
      <c r="A40" s="17" t="s">
        <v>20</v>
      </c>
      <c r="B40" s="25">
        <f>+'UAE Exhibit 1.1, p. 1'!W40*(1+'UAE Exhibit 1.1, p. 1'!$D$5)</f>
        <v>3835.584273977985</v>
      </c>
      <c r="C40" s="25">
        <f>+B40*(1+'UAE Exhibit 1.1, p. 1'!$D$5)</f>
        <v>3920.7342448602963</v>
      </c>
      <c r="D40" s="25">
        <f>+C40*(1+'UAE Exhibit 1.1, p. 1'!$D$5)</f>
        <v>4007.7745450961947</v>
      </c>
      <c r="E40" s="25">
        <f>+D40*(1+'UAE Exhibit 1.1, p. 1'!$D$5)</f>
        <v>4096.7471399973301</v>
      </c>
      <c r="F40" s="25">
        <f>+E40*(1+'UAE Exhibit 1.1, p. 1'!$D$5)</f>
        <v>4187.6949265052708</v>
      </c>
      <c r="G40" s="25">
        <f>+F40*(1+'UAE Exhibit 1.1, p. 1'!$D$5)</f>
        <v>4280.6617538736882</v>
      </c>
      <c r="H40" s="25">
        <f>+G40*(1+'UAE Exhibit 1.1, p. 1'!$D$5)</f>
        <v>4375.6924448096843</v>
      </c>
      <c r="I40" s="25">
        <f>+H40*(1+'UAE Exhibit 1.1, p. 1'!$D$5)</f>
        <v>4472.8328170844588</v>
      </c>
      <c r="J40" s="25">
        <f>+I40*(1+'UAE Exhibit 1.1, p. 1'!$D$5)</f>
        <v>4572.1297056237336</v>
      </c>
      <c r="K40" s="25">
        <f>+J40*(1+'UAE Exhibit 1.1, p. 1'!$D$5)</f>
        <v>4673.63098508858</v>
      </c>
      <c r="L40" s="25">
        <f>+K40*(1+'UAE Exhibit 1.1, p. 1'!$D$5)</f>
        <v>4777.3855929575466</v>
      </c>
      <c r="M40" s="25">
        <f>+L40*(1+'UAE Exhibit 1.1, p. 1'!$D$5)</f>
        <v>4883.4435531212039</v>
      </c>
      <c r="N40" s="25">
        <f>+M40*(1+'UAE Exhibit 1.1, p. 1'!$D$5)</f>
        <v>4991.8560000004945</v>
      </c>
      <c r="O40" s="25">
        <f>+N40*(1+'UAE Exhibit 1.1, p. 1'!$D$5)</f>
        <v>5102.6752032005052</v>
      </c>
      <c r="P40" s="25">
        <f>+O40*(1+'UAE Exhibit 1.1, p. 1'!$D$5)</f>
        <v>5215.954592711556</v>
      </c>
      <c r="Q40" s="25">
        <f>+P40*(1+'UAE Exhibit 1.1, p. 1'!$D$5)</f>
        <v>5331.7487846697522</v>
      </c>
      <c r="R40" s="25">
        <f>+Q40*(1+'UAE Exhibit 1.1, p. 1'!$D$5)</f>
        <v>5450.1136076894209</v>
      </c>
      <c r="S40" s="25">
        <f>+R40*(1+'UAE Exhibit 1.1, p. 1'!$D$5)</f>
        <v>5571.1061297801261</v>
      </c>
      <c r="T40" s="25">
        <f>+S40*(1+'UAE Exhibit 1.1, p. 1'!$D$5)</f>
        <v>5694.7846858612447</v>
      </c>
      <c r="U40" s="25">
        <f>+T40*(1+'UAE Exhibit 1.1, p. 1'!$D$5)</f>
        <v>5821.2089058873644</v>
      </c>
    </row>
    <row r="41" spans="1:21" x14ac:dyDescent="0.25">
      <c r="A41" s="17" t="s">
        <v>23</v>
      </c>
      <c r="B41" s="24">
        <f t="shared" ref="B41:U41" si="1">SUM(B29:B40)</f>
        <v>30193.333596323228</v>
      </c>
      <c r="C41" s="24">
        <f t="shared" si="1"/>
        <v>30863.625602161603</v>
      </c>
      <c r="D41" s="24">
        <f t="shared" si="1"/>
        <v>31548.798090529595</v>
      </c>
      <c r="E41" s="24">
        <f t="shared" si="1"/>
        <v>32249.181408139342</v>
      </c>
      <c r="F41" s="24">
        <f t="shared" si="1"/>
        <v>32965.113235400037</v>
      </c>
      <c r="G41" s="24">
        <f t="shared" si="1"/>
        <v>33696.938749225919</v>
      </c>
      <c r="H41" s="24">
        <f t="shared" si="1"/>
        <v>34445.010789458735</v>
      </c>
      <c r="I41" s="24">
        <f t="shared" si="1"/>
        <v>35209.690028984718</v>
      </c>
      <c r="J41" s="24">
        <f t="shared" si="1"/>
        <v>35991.345147628184</v>
      </c>
      <c r="K41" s="24">
        <f t="shared" si="1"/>
        <v>36790.353009905521</v>
      </c>
      <c r="L41" s="24">
        <f t="shared" si="1"/>
        <v>37607.098846725428</v>
      </c>
      <c r="M41" s="24">
        <f t="shared" si="1"/>
        <v>38441.976441122722</v>
      </c>
      <c r="N41" s="24">
        <f t="shared" si="1"/>
        <v>39295.388318115649</v>
      </c>
      <c r="O41" s="24">
        <f t="shared" si="1"/>
        <v>40167.745938777822</v>
      </c>
      <c r="P41" s="24">
        <f t="shared" si="1"/>
        <v>41059.469898618685</v>
      </c>
      <c r="Q41" s="24">
        <f t="shared" si="1"/>
        <v>41970.990130368024</v>
      </c>
      <c r="R41" s="24">
        <f t="shared" si="1"/>
        <v>42902.746111262182</v>
      </c>
      <c r="S41" s="24">
        <f t="shared" si="1"/>
        <v>43855.187074932212</v>
      </c>
      <c r="T41" s="24">
        <f t="shared" si="1"/>
        <v>44828.772227995702</v>
      </c>
      <c r="U41" s="24">
        <f t="shared" si="1"/>
        <v>5821.2089058873644</v>
      </c>
    </row>
    <row r="42" spans="1:21" x14ac:dyDescent="0.25">
      <c r="A42" s="17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7"/>
    </row>
    <row r="43" spans="1:2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17"/>
      <c r="B44" s="17"/>
      <c r="C44" s="17"/>
      <c r="D44" s="17"/>
      <c r="E44" s="17"/>
      <c r="F44" s="24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17"/>
      <c r="B45" s="17"/>
      <c r="C45" s="17"/>
      <c r="D45" s="17"/>
      <c r="E45" s="17"/>
      <c r="F45" s="2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idden="1" x14ac:dyDescent="0.25">
      <c r="A46" s="5" t="s">
        <v>24</v>
      </c>
      <c r="B46" s="3"/>
      <c r="C46" s="3"/>
      <c r="D46" s="3"/>
      <c r="E46" s="3"/>
      <c r="F46" s="4"/>
    </row>
    <row r="47" spans="1:21" hidden="1" x14ac:dyDescent="0.25">
      <c r="A47" s="3"/>
      <c r="B47" s="3"/>
      <c r="C47" s="3"/>
      <c r="D47" s="3"/>
      <c r="E47" s="3"/>
      <c r="F47" s="4"/>
    </row>
    <row r="48" spans="1:21" hidden="1" x14ac:dyDescent="0.25">
      <c r="A48" s="3"/>
      <c r="B48" s="6"/>
      <c r="C48" s="3"/>
      <c r="D48" s="6"/>
      <c r="E48" s="3"/>
      <c r="F48" s="7" t="s">
        <v>25</v>
      </c>
    </row>
    <row r="49" spans="1:6" hidden="1" x14ac:dyDescent="0.25">
      <c r="A49" s="3"/>
      <c r="B49" s="7" t="s">
        <v>26</v>
      </c>
      <c r="C49" s="3"/>
      <c r="D49" s="7" t="s">
        <v>26</v>
      </c>
      <c r="E49" s="3"/>
      <c r="F49" s="7" t="s">
        <v>27</v>
      </c>
    </row>
    <row r="50" spans="1:6" hidden="1" x14ac:dyDescent="0.25">
      <c r="A50" s="3"/>
      <c r="B50" s="8" t="s">
        <v>28</v>
      </c>
      <c r="C50" s="3"/>
      <c r="D50" s="8" t="s">
        <v>29</v>
      </c>
      <c r="E50" s="3"/>
      <c r="F50" s="8" t="s">
        <v>29</v>
      </c>
    </row>
    <row r="51" spans="1:6" hidden="1" x14ac:dyDescent="0.25">
      <c r="A51" s="9" t="s">
        <v>30</v>
      </c>
      <c r="B51" s="10">
        <v>0.48620000000000002</v>
      </c>
      <c r="C51" s="3"/>
      <c r="D51" s="1">
        <v>5.21E-2</v>
      </c>
      <c r="E51" s="3"/>
      <c r="F51" s="11">
        <f>+B51*D51</f>
        <v>2.5331020000000003E-2</v>
      </c>
    </row>
    <row r="52" spans="1:6" hidden="1" x14ac:dyDescent="0.25">
      <c r="A52" s="9" t="s">
        <v>31</v>
      </c>
      <c r="B52" s="10">
        <v>2.0000000000000001E-4</v>
      </c>
      <c r="C52" s="3"/>
      <c r="D52" s="1">
        <v>6.7500000000000004E-2</v>
      </c>
      <c r="E52" s="3"/>
      <c r="F52" s="11">
        <f>+B52*D52</f>
        <v>1.3500000000000001E-5</v>
      </c>
    </row>
    <row r="53" spans="1:6" hidden="1" x14ac:dyDescent="0.25">
      <c r="A53" s="9" t="s">
        <v>32</v>
      </c>
      <c r="B53" s="12">
        <v>0.51359999999999995</v>
      </c>
      <c r="C53" s="3"/>
      <c r="D53" s="1">
        <v>9.74E-2</v>
      </c>
      <c r="E53" s="3"/>
      <c r="F53" s="13">
        <f>+B53*D53</f>
        <v>5.0024639999999995E-2</v>
      </c>
    </row>
    <row r="54" spans="1:6" hidden="1" x14ac:dyDescent="0.25">
      <c r="A54" s="9" t="s">
        <v>6</v>
      </c>
      <c r="B54" s="14">
        <f>SUM(B51:B53)</f>
        <v>1</v>
      </c>
      <c r="C54" s="3"/>
      <c r="D54" s="3"/>
      <c r="E54" s="3"/>
      <c r="F54" s="15">
        <f>SUM(F51:F53)</f>
        <v>7.5369159999999991E-2</v>
      </c>
    </row>
    <row r="55" spans="1:6" x14ac:dyDescent="0.25">
      <c r="F55" s="2"/>
    </row>
    <row r="56" spans="1:6" x14ac:dyDescent="0.25">
      <c r="F56" s="2"/>
    </row>
  </sheetData>
  <mergeCells count="1">
    <mergeCell ref="A1:U1"/>
  </mergeCells>
  <printOptions horizontalCentered="1"/>
  <pageMargins left="1" right="1" top="1.75" bottom="1" header="0.75" footer="0.3"/>
  <pageSetup scale="50" orientation="landscape" r:id="rId1"/>
  <headerFooter scaleWithDoc="0">
    <oddHeader>&amp;R&amp;"Times New Roman,Bold"&amp;8Utah Association of Energy Users
UAE Exhibit 1.1
Docket No. 17-035-39
Witness: Kevin C. Higgins
Page 2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opLeftCell="A13" workbookViewId="0">
      <selection activeCell="E30" sqref="E30"/>
    </sheetView>
  </sheetViews>
  <sheetFormatPr defaultColWidth="8.85546875"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9"/>
      <c r="R1" s="29"/>
      <c r="S1" s="29"/>
      <c r="T1" s="29"/>
      <c r="U1" s="29"/>
      <c r="V1" s="29"/>
      <c r="W1" s="29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0" t="s">
        <v>37</v>
      </c>
      <c r="B4" s="17"/>
      <c r="C4" s="31" t="s">
        <v>38</v>
      </c>
      <c r="D4" s="31" t="s">
        <v>39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19" t="s">
        <v>47</v>
      </c>
      <c r="M4" s="19" t="s">
        <v>48</v>
      </c>
      <c r="N4" s="19" t="s">
        <v>49</v>
      </c>
      <c r="O4" s="19" t="s">
        <v>50</v>
      </c>
      <c r="P4" s="19" t="s">
        <v>51</v>
      </c>
    </row>
    <row r="5" spans="1:23" x14ac:dyDescent="0.25">
      <c r="A5" s="31"/>
      <c r="B5" s="17"/>
      <c r="C5" s="31"/>
      <c r="D5" s="3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1</v>
      </c>
      <c r="B6" s="17"/>
      <c r="C6" s="16" t="s">
        <v>52</v>
      </c>
      <c r="D6" s="32">
        <v>6.5699999999999995E-2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3" ht="17.25" x14ac:dyDescent="0.25">
      <c r="A7" s="19">
        <v>2</v>
      </c>
      <c r="B7" s="17"/>
      <c r="C7" s="16" t="s">
        <v>53</v>
      </c>
      <c r="D7" s="32">
        <v>4.2555272940716149E-2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3" ht="17.25" x14ac:dyDescent="0.25">
      <c r="A8" s="19">
        <v>3</v>
      </c>
      <c r="B8" s="17"/>
      <c r="C8" s="16" t="s">
        <v>54</v>
      </c>
      <c r="D8" s="32">
        <v>2.2200000000000001E-2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3" x14ac:dyDescent="0.25">
      <c r="A9" s="19"/>
      <c r="B9" s="17"/>
      <c r="C9" s="16"/>
      <c r="D9" s="32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3" x14ac:dyDescent="0.25">
      <c r="A10" s="19">
        <v>4</v>
      </c>
      <c r="B10" s="17"/>
      <c r="C10" s="17"/>
      <c r="D10" s="19" t="s">
        <v>55</v>
      </c>
      <c r="E10" s="19" t="s">
        <v>55</v>
      </c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5</v>
      </c>
      <c r="B11" s="17"/>
      <c r="C11" s="17"/>
      <c r="D11" s="19" t="s">
        <v>56</v>
      </c>
      <c r="E11" s="19" t="s">
        <v>56</v>
      </c>
      <c r="F11" s="19" t="s">
        <v>57</v>
      </c>
      <c r="G11" s="19" t="s">
        <v>57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23" ht="17.25" x14ac:dyDescent="0.25">
      <c r="A12" s="19">
        <v>6</v>
      </c>
      <c r="B12" s="17"/>
      <c r="C12" s="21" t="s">
        <v>58</v>
      </c>
      <c r="D12" s="20" t="s">
        <v>5</v>
      </c>
      <c r="E12" s="20" t="s">
        <v>6</v>
      </c>
      <c r="F12" s="20" t="s">
        <v>5</v>
      </c>
      <c r="G12" s="20" t="s">
        <v>6</v>
      </c>
      <c r="H12" s="20">
        <v>2017</v>
      </c>
      <c r="I12" s="20">
        <v>2018</v>
      </c>
      <c r="J12" s="20">
        <v>2019</v>
      </c>
      <c r="K12" s="20">
        <v>2020</v>
      </c>
      <c r="L12" s="20">
        <v>2021</v>
      </c>
      <c r="M12" s="20">
        <v>2022</v>
      </c>
      <c r="N12" s="20">
        <v>2023</v>
      </c>
      <c r="O12" s="20">
        <v>2024</v>
      </c>
      <c r="P12" s="20">
        <v>2025</v>
      </c>
    </row>
    <row r="13" spans="1:23" x14ac:dyDescent="0.25">
      <c r="A13" s="19">
        <v>7</v>
      </c>
      <c r="B13" s="17"/>
      <c r="C13" s="33" t="s">
        <v>59</v>
      </c>
      <c r="D13" s="17"/>
      <c r="E13" s="17"/>
      <c r="F13" s="17"/>
      <c r="G13" s="17"/>
      <c r="H13" s="24">
        <f>+'UAE Exhibit 1.2, p. 3'!H13-'UAE Exhibit 1.2, p. 5'!H13</f>
        <v>0</v>
      </c>
      <c r="I13" s="24">
        <f>+'UAE Exhibit 1.2, p. 3'!I13-'UAE Exhibit 1.2, p. 5'!I13</f>
        <v>0</v>
      </c>
      <c r="J13" s="24">
        <f>+'UAE Exhibit 1.2, p. 3'!J13-'UAE Exhibit 1.2, p. 5'!J13</f>
        <v>0</v>
      </c>
      <c r="K13" s="24">
        <f>+'UAE Exhibit 1.2, p. 3'!K13-'UAE Exhibit 1.2, p. 5'!K13</f>
        <v>0</v>
      </c>
      <c r="L13" s="24">
        <f>+'UAE Exhibit 1.2, p. 3'!L13-'UAE Exhibit 1.2, p. 5'!L13</f>
        <v>0</v>
      </c>
      <c r="M13" s="24">
        <f>+'UAE Exhibit 1.2, p. 3'!M13-'UAE Exhibit 1.2, p. 5'!M13</f>
        <v>0</v>
      </c>
      <c r="N13" s="24">
        <f>+'UAE Exhibit 1.2, p. 3'!N13-'UAE Exhibit 1.2, p. 5'!N13</f>
        <v>0</v>
      </c>
      <c r="O13" s="24">
        <f>+'UAE Exhibit 1.2, p. 3'!O13-'UAE Exhibit 1.2, p. 5'!O13</f>
        <v>0</v>
      </c>
      <c r="P13" s="24">
        <f>+'UAE Exhibit 1.2, p. 3'!P13-'UAE Exhibit 1.2, p. 5'!P13</f>
        <v>0</v>
      </c>
    </row>
    <row r="14" spans="1:23" x14ac:dyDescent="0.25">
      <c r="A14" s="19">
        <v>8</v>
      </c>
      <c r="B14" s="17"/>
      <c r="C14" s="33" t="s">
        <v>60</v>
      </c>
      <c r="D14" s="17"/>
      <c r="E14" s="17"/>
      <c r="F14" s="17"/>
      <c r="G14" s="17"/>
      <c r="H14" s="25">
        <f>+'UAE Exhibit 1.2, p. 3'!H14-'UAE Exhibit 1.2, p. 5'!H14</f>
        <v>0</v>
      </c>
      <c r="I14" s="25">
        <f>+'UAE Exhibit 1.2, p. 3'!I14-'UAE Exhibit 1.2, p. 5'!I14</f>
        <v>0</v>
      </c>
      <c r="J14" s="25">
        <f>+'UAE Exhibit 1.2, p. 3'!J14-'UAE Exhibit 1.2, p. 5'!J14</f>
        <v>0</v>
      </c>
      <c r="K14" s="25">
        <f>+'UAE Exhibit 1.2, p. 3'!K14-'UAE Exhibit 1.2, p. 5'!K14</f>
        <v>0</v>
      </c>
      <c r="L14" s="25">
        <f>+'UAE Exhibit 1.2, p. 3'!L14-'UAE Exhibit 1.2, p. 5'!L14</f>
        <v>0</v>
      </c>
      <c r="M14" s="25">
        <f>+'UAE Exhibit 1.2, p. 3'!M14-'UAE Exhibit 1.2, p. 5'!M14</f>
        <v>0</v>
      </c>
      <c r="N14" s="25">
        <f>+'UAE Exhibit 1.2, p. 3'!N14-'UAE Exhibit 1.2, p. 5'!N14</f>
        <v>0</v>
      </c>
      <c r="O14" s="25">
        <f>+'UAE Exhibit 1.2, p. 3'!O14-'UAE Exhibit 1.2, p. 5'!O14</f>
        <v>0</v>
      </c>
      <c r="P14" s="25">
        <f>+'UAE Exhibit 1.2, p. 3'!P14-'UAE Exhibit 1.2, p. 5'!P14</f>
        <v>0</v>
      </c>
    </row>
    <row r="15" spans="1:23" x14ac:dyDescent="0.25">
      <c r="A15" s="19">
        <v>9</v>
      </c>
      <c r="B15" s="17"/>
      <c r="C15" s="33" t="s">
        <v>61</v>
      </c>
      <c r="D15" s="17"/>
      <c r="E15" s="17"/>
      <c r="F15" s="17"/>
      <c r="G15" s="17"/>
      <c r="H15" s="24">
        <f t="shared" ref="H15:P15" si="0">+H13+H14</f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</row>
    <row r="16" spans="1:23" x14ac:dyDescent="0.25">
      <c r="A16" s="19"/>
      <c r="B16" s="17"/>
      <c r="C16" s="33"/>
      <c r="D16" s="17"/>
      <c r="E16" s="17"/>
      <c r="F16" s="17"/>
      <c r="G16" s="17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5">
      <c r="A17" s="19">
        <v>10</v>
      </c>
      <c r="B17" s="17"/>
      <c r="C17" s="34" t="s">
        <v>62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9">
        <v>11</v>
      </c>
      <c r="B18" s="17"/>
      <c r="C18" s="33" t="s">
        <v>63</v>
      </c>
      <c r="D18" s="24">
        <f>+'UAE Exhibit 1.2, p. 3'!D18-'UAE Exhibit 1.2, p. 5'!D18</f>
        <v>-30535.372871121683</v>
      </c>
      <c r="E18" s="24">
        <f>+'UAE Exhibit 1.2, p. 3'!E18-'UAE Exhibit 1.2, p. 5'!E18</f>
        <v>-55818.811867253156</v>
      </c>
      <c r="F18" s="24">
        <f>+'UAE Exhibit 1.2, p. 3'!F18-'UAE Exhibit 1.2, p. 5'!F18</f>
        <v>-34714.800709727744</v>
      </c>
      <c r="G18" s="24">
        <f>+'UAE Exhibit 1.2, p. 3'!G18-'UAE Exhibit 1.2, p. 5'!G18</f>
        <v>-74004.128829216585</v>
      </c>
      <c r="H18" s="24">
        <f>+'UAE Exhibit 1.2, p. 3'!H18-'UAE Exhibit 1.2, p. 5'!H18</f>
        <v>0</v>
      </c>
      <c r="I18" s="24">
        <f>+'UAE Exhibit 1.2, p. 3'!I18-'UAE Exhibit 1.2, p. 5'!I18</f>
        <v>0</v>
      </c>
      <c r="J18" s="24">
        <f>+'UAE Exhibit 1.2, p. 3'!J18-'UAE Exhibit 1.2, p. 5'!J18</f>
        <v>-1331.5501858892731</v>
      </c>
      <c r="K18" s="24">
        <f>+'UAE Exhibit 1.2, p. 3'!K18-'UAE Exhibit 1.2, p. 5'!K18</f>
        <v>-4275.3384729967183</v>
      </c>
      <c r="L18" s="24">
        <f>+'UAE Exhibit 1.2, p. 3'!L18-'UAE Exhibit 1.2, p. 5'!L18</f>
        <v>-4651.3259376654751</v>
      </c>
      <c r="M18" s="24">
        <f>+'UAE Exhibit 1.2, p. 3'!M18-'UAE Exhibit 1.2, p. 5'!M18</f>
        <v>-4487.5167077869082</v>
      </c>
      <c r="N18" s="24">
        <f>+'UAE Exhibit 1.2, p. 3'!N18-'UAE Exhibit 1.2, p. 5'!N18</f>
        <v>-4323.7074779083487</v>
      </c>
      <c r="O18" s="24">
        <f>+'UAE Exhibit 1.2, p. 3'!O18-'UAE Exhibit 1.2, p. 5'!O18</f>
        <v>-4159.8982480297818</v>
      </c>
      <c r="P18" s="24">
        <f>+'UAE Exhibit 1.2, p. 3'!P18-'UAE Exhibit 1.2, p. 5'!P18</f>
        <v>-3996.0890181512186</v>
      </c>
    </row>
    <row r="19" spans="1:16" x14ac:dyDescent="0.25">
      <c r="A19" s="19">
        <v>12</v>
      </c>
      <c r="B19" s="17"/>
      <c r="C19" s="33" t="s">
        <v>64</v>
      </c>
      <c r="D19" s="24">
        <f>+'UAE Exhibit 1.2, p. 3'!D19-'UAE Exhibit 1.2, p. 5'!D19</f>
        <v>-49211.708280748571</v>
      </c>
      <c r="E19" s="24">
        <f>+'UAE Exhibit 1.2, p. 3'!E19-'UAE Exhibit 1.2, p. 5'!E19</f>
        <v>-89959.244898795034</v>
      </c>
      <c r="F19" s="24">
        <f>+'UAE Exhibit 1.2, p. 3'!F19-'UAE Exhibit 1.2, p. 5'!F19</f>
        <v>-55947.397556330834</v>
      </c>
      <c r="G19" s="24">
        <f>+'UAE Exhibit 1.2, p. 3'!G19-'UAE Exhibit 1.2, p. 5'!G19</f>
        <v>-119267.23851990607</v>
      </c>
      <c r="H19" s="24">
        <f>+'UAE Exhibit 1.2, p. 3'!H19-'UAE Exhibit 1.2, p. 5'!H19</f>
        <v>0</v>
      </c>
      <c r="I19" s="24">
        <f>+'UAE Exhibit 1.2, p. 3'!I19-'UAE Exhibit 1.2, p. 5'!I19</f>
        <v>0</v>
      </c>
      <c r="J19" s="24">
        <f>+'UAE Exhibit 1.2, p. 3'!J19-'UAE Exhibit 1.2, p. 5'!J19</f>
        <v>-2145.9655850848103</v>
      </c>
      <c r="K19" s="24">
        <f>+'UAE Exhibit 1.2, p. 3'!K19-'UAE Exhibit 1.2, p. 5'!K19</f>
        <v>-6890.2616851145358</v>
      </c>
      <c r="L19" s="24">
        <f>+'UAE Exhibit 1.2, p. 3'!L19-'UAE Exhibit 1.2, p. 5'!L19</f>
        <v>-7496.2141818006348</v>
      </c>
      <c r="M19" s="24">
        <f>+'UAE Exhibit 1.2, p. 3'!M19-'UAE Exhibit 1.2, p. 5'!M19</f>
        <v>-7232.2143915081833</v>
      </c>
      <c r="N19" s="24">
        <f>+'UAE Exhibit 1.2, p. 3'!N19-'UAE Exhibit 1.2, p. 5'!N19</f>
        <v>-6968.2146012157245</v>
      </c>
      <c r="O19" s="24">
        <f>+'UAE Exhibit 1.2, p. 3'!O19-'UAE Exhibit 1.2, p. 5'!O19</f>
        <v>-6704.214810923273</v>
      </c>
      <c r="P19" s="24">
        <f>+'UAE Exhibit 1.2, p. 3'!P19-'UAE Exhibit 1.2, p. 5'!P19</f>
        <v>-6440.2150206308215</v>
      </c>
    </row>
    <row r="20" spans="1:16" x14ac:dyDescent="0.25">
      <c r="A20" s="19"/>
      <c r="B20" s="17"/>
      <c r="C20" s="33"/>
      <c r="D20" s="35"/>
      <c r="E20" s="24"/>
      <c r="F20" s="35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19">
        <v>13</v>
      </c>
      <c r="B21" s="17"/>
      <c r="C21" s="36" t="s">
        <v>65</v>
      </c>
      <c r="D21" s="17"/>
      <c r="E21" s="37"/>
      <c r="F21" s="17"/>
      <c r="G21" s="3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5">
      <c r="A22" s="19">
        <v>14</v>
      </c>
      <c r="B22" s="17"/>
      <c r="C22" s="33" t="s">
        <v>63</v>
      </c>
      <c r="D22" s="24">
        <f>+'UAE Exhibit 1.2, p. 3'!D22-'UAE Exhibit 1.2, p. 5'!D22</f>
        <v>-25912.955141078419</v>
      </c>
      <c r="E22" s="38"/>
      <c r="F22" s="24">
        <f>+'UAE Exhibit 1.2, p. 3'!F22-'UAE Exhibit 1.2, p. 5'!F22</f>
        <v>-34714.800709727831</v>
      </c>
      <c r="G22" s="38"/>
      <c r="H22" s="24">
        <f>+'UAE Exhibit 1.2, p. 3'!H22-'UAE Exhibit 1.2, p. 5'!H22</f>
        <v>-1993.404530267906</v>
      </c>
      <c r="I22" s="24">
        <f>+'UAE Exhibit 1.2, p. 3'!I22-'UAE Exhibit 1.2, p. 5'!I22</f>
        <v>-2037.658110839855</v>
      </c>
      <c r="J22" s="24">
        <f>+'UAE Exhibit 1.2, p. 3'!J22-'UAE Exhibit 1.2, p. 5'!J22</f>
        <v>-2082.8941209005006</v>
      </c>
      <c r="K22" s="24">
        <f>+'UAE Exhibit 1.2, p. 3'!K22-'UAE Exhibit 1.2, p. 5'!K22</f>
        <v>-2129.1343703844923</v>
      </c>
      <c r="L22" s="24">
        <f>+'UAE Exhibit 1.2, p. 3'!L22-'UAE Exhibit 1.2, p. 5'!L22</f>
        <v>-2176.4011534070287</v>
      </c>
      <c r="M22" s="24">
        <f>+'UAE Exhibit 1.2, p. 3'!M22-'UAE Exhibit 1.2, p. 5'!M22</f>
        <v>-2224.7172590126647</v>
      </c>
      <c r="N22" s="24">
        <f>+'UAE Exhibit 1.2, p. 3'!N22-'UAE Exhibit 1.2, p. 5'!N22</f>
        <v>-2274.1059821627441</v>
      </c>
      <c r="O22" s="24">
        <f>+'UAE Exhibit 1.2, p. 3'!O22-'UAE Exhibit 1.2, p. 5'!O22</f>
        <v>-2324.5911349667585</v>
      </c>
      <c r="P22" s="24">
        <f>+'UAE Exhibit 1.2, p. 3'!P22-'UAE Exhibit 1.2, p. 5'!P22</f>
        <v>-2376.1970581630194</v>
      </c>
    </row>
    <row r="23" spans="1:16" x14ac:dyDescent="0.25">
      <c r="A23" s="19">
        <v>15</v>
      </c>
      <c r="B23" s="17"/>
      <c r="C23" s="33" t="s">
        <v>64</v>
      </c>
      <c r="D23" s="24">
        <f>+'UAE Exhibit 1.2, p. 3'!D23-'UAE Exhibit 1.2, p. 5'!D23</f>
        <v>-41762.083419681905</v>
      </c>
      <c r="E23" s="38"/>
      <c r="F23" s="24">
        <f>+'UAE Exhibit 1.2, p. 3'!F23-'UAE Exhibit 1.2, p. 5'!F23</f>
        <v>-55947.397556331009</v>
      </c>
      <c r="G23" s="38"/>
      <c r="H23" s="24">
        <f>+'UAE Exhibit 1.2, p. 3'!H23-'UAE Exhibit 1.2, p. 5'!H23</f>
        <v>-3212.6295835032106</v>
      </c>
      <c r="I23" s="24">
        <f>+'UAE Exhibit 1.2, p. 3'!I23-'UAE Exhibit 1.2, p. 5'!I23</f>
        <v>-3283.9499602569813</v>
      </c>
      <c r="J23" s="24">
        <f>+'UAE Exhibit 1.2, p. 3'!J23-'UAE Exhibit 1.2, p. 5'!J23</f>
        <v>-3356.8536493746869</v>
      </c>
      <c r="K23" s="24">
        <f>+'UAE Exhibit 1.2, p. 3'!K23-'UAE Exhibit 1.2, p. 5'!K23</f>
        <v>-3431.3758003908042</v>
      </c>
      <c r="L23" s="24">
        <f>+'UAE Exhibit 1.2, p. 3'!L23-'UAE Exhibit 1.2, p. 5'!L23</f>
        <v>-3507.5523431594775</v>
      </c>
      <c r="M23" s="24">
        <f>+'UAE Exhibit 1.2, p. 3'!M23-'UAE Exhibit 1.2, p. 5'!M23</f>
        <v>-3585.4200051776206</v>
      </c>
      <c r="N23" s="24">
        <f>+'UAE Exhibit 1.2, p. 3'!N23-'UAE Exhibit 1.2, p. 5'!N23</f>
        <v>-3665.0163292925645</v>
      </c>
      <c r="O23" s="24">
        <f>+'UAE Exhibit 1.2, p. 3'!O23-'UAE Exhibit 1.2, p. 5'!O23</f>
        <v>-3746.3796918028602</v>
      </c>
      <c r="P23" s="24">
        <f>+'UAE Exhibit 1.2, p. 3'!P23-'UAE Exhibit 1.2, p. 5'!P23</f>
        <v>-3829.5493209608831</v>
      </c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7.25" x14ac:dyDescent="0.25">
      <c r="A26" s="19">
        <v>16</v>
      </c>
      <c r="B26" s="17"/>
      <c r="C26" s="21" t="s">
        <v>58</v>
      </c>
      <c r="D26" s="17"/>
      <c r="E26" s="17"/>
      <c r="F26" s="17"/>
      <c r="G26" s="17"/>
      <c r="H26" s="20">
        <v>2026</v>
      </c>
      <c r="I26" s="20">
        <v>2027</v>
      </c>
      <c r="J26" s="20">
        <v>2028</v>
      </c>
      <c r="K26" s="20">
        <v>2029</v>
      </c>
      <c r="L26" s="20">
        <v>2030</v>
      </c>
      <c r="M26" s="20">
        <v>2031</v>
      </c>
      <c r="N26" s="20">
        <v>2032</v>
      </c>
      <c r="O26" s="20">
        <v>2033</v>
      </c>
      <c r="P26" s="20">
        <v>2034</v>
      </c>
    </row>
    <row r="27" spans="1:16" x14ac:dyDescent="0.25">
      <c r="A27" s="19">
        <v>17</v>
      </c>
      <c r="B27" s="17"/>
      <c r="C27" s="33" t="s">
        <v>59</v>
      </c>
      <c r="D27" s="17"/>
      <c r="E27" s="17"/>
      <c r="F27" s="17"/>
      <c r="G27" s="17"/>
      <c r="H27" s="24">
        <f>+'UAE Exhibit 1.2, p. 3'!H27-'UAE Exhibit 1.2, p. 5'!H27</f>
        <v>0</v>
      </c>
      <c r="I27" s="24">
        <f>+'UAE Exhibit 1.2, p. 3'!I27-'UAE Exhibit 1.2, p. 5'!I27</f>
        <v>0</v>
      </c>
      <c r="J27" s="24">
        <f>+'UAE Exhibit 1.2, p. 3'!J27-'UAE Exhibit 1.2, p. 5'!J27</f>
        <v>0</v>
      </c>
      <c r="K27" s="24">
        <f>+'UAE Exhibit 1.2, p. 3'!K27-'UAE Exhibit 1.2, p. 5'!K27</f>
        <v>0</v>
      </c>
      <c r="L27" s="24">
        <f>+'UAE Exhibit 1.2, p. 3'!L27-'UAE Exhibit 1.2, p. 5'!L27</f>
        <v>0</v>
      </c>
      <c r="M27" s="24">
        <f>+'UAE Exhibit 1.2, p. 3'!M27-'UAE Exhibit 1.2, p. 5'!M27</f>
        <v>0</v>
      </c>
      <c r="N27" s="24">
        <f>+'UAE Exhibit 1.2, p. 3'!N27-'UAE Exhibit 1.2, p. 5'!N27</f>
        <v>0</v>
      </c>
      <c r="O27" s="24">
        <f>+'UAE Exhibit 1.2, p. 3'!O27-'UAE Exhibit 1.2, p. 5'!O27</f>
        <v>0</v>
      </c>
      <c r="P27" s="24">
        <f>+'UAE Exhibit 1.2, p. 3'!P27-'UAE Exhibit 1.2, p. 5'!P27</f>
        <v>0</v>
      </c>
    </row>
    <row r="28" spans="1:16" x14ac:dyDescent="0.25">
      <c r="A28" s="19">
        <v>18</v>
      </c>
      <c r="B28" s="17"/>
      <c r="C28" s="33" t="s">
        <v>60</v>
      </c>
      <c r="D28" s="17"/>
      <c r="E28" s="17"/>
      <c r="F28" s="17"/>
      <c r="G28" s="17"/>
      <c r="H28" s="25">
        <f>+'UAE Exhibit 1.2, p. 3'!H28-'UAE Exhibit 1.2, p. 5'!H28</f>
        <v>0</v>
      </c>
      <c r="I28" s="25">
        <f>+'UAE Exhibit 1.2, p. 3'!I28-'UAE Exhibit 1.2, p. 5'!I28</f>
        <v>0</v>
      </c>
      <c r="J28" s="25">
        <f>+'UAE Exhibit 1.2, p. 3'!J28-'UAE Exhibit 1.2, p. 5'!J28</f>
        <v>0</v>
      </c>
      <c r="K28" s="25">
        <f>+'UAE Exhibit 1.2, p. 3'!K28-'UAE Exhibit 1.2, p. 5'!K28</f>
        <v>0</v>
      </c>
      <c r="L28" s="25">
        <f>+'UAE Exhibit 1.2, p. 3'!L28-'UAE Exhibit 1.2, p. 5'!L28</f>
        <v>0</v>
      </c>
      <c r="M28" s="25">
        <f>+'UAE Exhibit 1.2, p. 3'!M28-'UAE Exhibit 1.2, p. 5'!M28</f>
        <v>0</v>
      </c>
      <c r="N28" s="25">
        <f>+'UAE Exhibit 1.2, p. 3'!N28-'UAE Exhibit 1.2, p. 5'!N28</f>
        <v>0</v>
      </c>
      <c r="O28" s="25">
        <f>+'UAE Exhibit 1.2, p. 3'!O28-'UAE Exhibit 1.2, p. 5'!O28</f>
        <v>0</v>
      </c>
      <c r="P28" s="25">
        <f>+'UAE Exhibit 1.2, p. 3'!P28-'UAE Exhibit 1.2, p. 5'!P28</f>
        <v>0</v>
      </c>
    </row>
    <row r="29" spans="1:16" x14ac:dyDescent="0.25">
      <c r="A29" s="19">
        <v>19</v>
      </c>
      <c r="B29" s="17"/>
      <c r="C29" s="33" t="s">
        <v>61</v>
      </c>
      <c r="D29" s="17"/>
      <c r="E29" s="17"/>
      <c r="F29" s="17"/>
      <c r="G29" s="17"/>
      <c r="H29" s="24">
        <f t="shared" ref="H29:P29" si="1">+H27+H28</f>
        <v>0</v>
      </c>
      <c r="I29" s="24">
        <f t="shared" si="1"/>
        <v>0</v>
      </c>
      <c r="J29" s="24">
        <f t="shared" si="1"/>
        <v>0</v>
      </c>
      <c r="K29" s="24">
        <f t="shared" si="1"/>
        <v>0</v>
      </c>
      <c r="L29" s="24">
        <f t="shared" si="1"/>
        <v>0</v>
      </c>
      <c r="M29" s="24">
        <f t="shared" si="1"/>
        <v>0</v>
      </c>
      <c r="N29" s="24">
        <f t="shared" si="1"/>
        <v>0</v>
      </c>
      <c r="O29" s="24">
        <f t="shared" si="1"/>
        <v>0</v>
      </c>
      <c r="P29" s="24">
        <f t="shared" si="1"/>
        <v>0</v>
      </c>
    </row>
    <row r="30" spans="1:16" x14ac:dyDescent="0.25">
      <c r="A30" s="19"/>
      <c r="B30" s="17"/>
      <c r="C30" s="33"/>
      <c r="D30" s="17"/>
      <c r="E30" s="17"/>
      <c r="F30" s="17"/>
      <c r="G30" s="17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5">
      <c r="A31" s="19">
        <v>20</v>
      </c>
      <c r="B31" s="17"/>
      <c r="C31" s="34" t="s">
        <v>62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9">
        <v>21</v>
      </c>
      <c r="B32" s="17"/>
      <c r="C32" s="33" t="s">
        <v>63</v>
      </c>
      <c r="D32" s="17"/>
      <c r="E32" s="17"/>
      <c r="F32" s="17"/>
      <c r="G32" s="17"/>
      <c r="H32" s="24">
        <f>+'UAE Exhibit 1.2, p. 3'!H32-'UAE Exhibit 1.2, p. 5'!H32</f>
        <v>-3832.2797882726554</v>
      </c>
      <c r="I32" s="24">
        <f>+'UAE Exhibit 1.2, p. 3'!I32-'UAE Exhibit 1.2, p. 5'!I32</f>
        <v>-3668.4705583940886</v>
      </c>
      <c r="J32" s="24">
        <f>+'UAE Exhibit 1.2, p. 3'!J32-'UAE Exhibit 1.2, p. 5'!J32</f>
        <v>-3504.6613285155254</v>
      </c>
      <c r="K32" s="24">
        <f>+'UAE Exhibit 1.2, p. 3'!K32-'UAE Exhibit 1.2, p. 5'!K32</f>
        <v>-3340.8520986369622</v>
      </c>
      <c r="L32" s="24">
        <f>+'UAE Exhibit 1.2, p. 3'!L32-'UAE Exhibit 1.2, p. 5'!L32</f>
        <v>-3177.0428687583953</v>
      </c>
      <c r="M32" s="24">
        <f>+'UAE Exhibit 1.2, p. 3'!M32-'UAE Exhibit 1.2, p. 5'!M32</f>
        <v>-3013.2336388798321</v>
      </c>
      <c r="N32" s="24">
        <f>+'UAE Exhibit 1.2, p. 3'!N32-'UAE Exhibit 1.2, p. 5'!N32</f>
        <v>-2849.4244090012689</v>
      </c>
      <c r="O32" s="24">
        <f>+'UAE Exhibit 1.2, p. 3'!O32-'UAE Exhibit 1.2, p. 5'!O32</f>
        <v>-2685.6151791227057</v>
      </c>
      <c r="P32" s="24">
        <f>+'UAE Exhibit 1.2, p. 3'!P32-'UAE Exhibit 1.2, p. 5'!P32</f>
        <v>-2521.8059492441407</v>
      </c>
    </row>
    <row r="33" spans="1:17" x14ac:dyDescent="0.25">
      <c r="A33" s="19">
        <v>22</v>
      </c>
      <c r="B33" s="17"/>
      <c r="C33" s="33" t="s">
        <v>64</v>
      </c>
      <c r="D33" s="17"/>
      <c r="E33" s="17"/>
      <c r="F33" s="17"/>
      <c r="G33" s="17"/>
      <c r="H33" s="24">
        <f>+'UAE Exhibit 1.2, p. 3'!H33-'UAE Exhibit 1.2, p. 5'!H33</f>
        <v>-6176.21523033837</v>
      </c>
      <c r="I33" s="24">
        <f>+'UAE Exhibit 1.2, p. 3'!I33-'UAE Exhibit 1.2, p. 5'!I33</f>
        <v>-5912.2154400459149</v>
      </c>
      <c r="J33" s="24">
        <f>+'UAE Exhibit 1.2, p. 3'!J33-'UAE Exhibit 1.2, p. 5'!J33</f>
        <v>-5648.2156497534597</v>
      </c>
      <c r="K33" s="24">
        <f>+'UAE Exhibit 1.2, p. 3'!K33-'UAE Exhibit 1.2, p. 5'!K33</f>
        <v>-5384.2158594610119</v>
      </c>
      <c r="L33" s="24">
        <f>+'UAE Exhibit 1.2, p. 3'!L33-'UAE Exhibit 1.2, p. 5'!L33</f>
        <v>-5120.2160691685531</v>
      </c>
      <c r="M33" s="24">
        <f>+'UAE Exhibit 1.2, p. 3'!M33-'UAE Exhibit 1.2, p. 5'!M33</f>
        <v>-4856.2162788761016</v>
      </c>
      <c r="N33" s="24">
        <f>+'UAE Exhibit 1.2, p. 3'!N33-'UAE Exhibit 1.2, p. 5'!N33</f>
        <v>-4592.2164885836501</v>
      </c>
      <c r="O33" s="24">
        <f>+'UAE Exhibit 1.2, p. 3'!O33-'UAE Exhibit 1.2, p. 5'!O33</f>
        <v>-4328.2166982911986</v>
      </c>
      <c r="P33" s="24">
        <f>+'UAE Exhibit 1.2, p. 3'!P33-'UAE Exhibit 1.2, p. 5'!P33</f>
        <v>-4064.216907998747</v>
      </c>
    </row>
    <row r="34" spans="1:17" x14ac:dyDescent="0.25">
      <c r="A34" s="19"/>
      <c r="B34" s="17"/>
      <c r="C34" s="33"/>
      <c r="D34" s="17"/>
      <c r="E34" s="17"/>
      <c r="F34" s="17"/>
      <c r="G34" s="17"/>
      <c r="H34" s="24"/>
      <c r="I34" s="24"/>
      <c r="J34" s="24"/>
      <c r="K34" s="24"/>
      <c r="L34" s="24"/>
      <c r="M34" s="24"/>
      <c r="N34" s="24"/>
      <c r="O34" s="24"/>
      <c r="P34" s="24"/>
    </row>
    <row r="35" spans="1:17" x14ac:dyDescent="0.25">
      <c r="A35" s="19">
        <v>23</v>
      </c>
      <c r="B35" s="17"/>
      <c r="C35" s="36" t="s">
        <v>65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7" x14ac:dyDescent="0.25">
      <c r="A36" s="19">
        <v>24</v>
      </c>
      <c r="B36" s="17"/>
      <c r="C36" s="33" t="s">
        <v>63</v>
      </c>
      <c r="D36" s="17"/>
      <c r="E36" s="17"/>
      <c r="F36" s="35"/>
      <c r="G36" s="17"/>
      <c r="H36" s="24">
        <f>+'UAE Exhibit 1.2, p. 3'!H36-'UAE Exhibit 1.2, p. 5'!H36</f>
        <v>-2428.9486328542371</v>
      </c>
      <c r="I36" s="24">
        <f>+'UAE Exhibit 1.2, p. 3'!I36-'UAE Exhibit 1.2, p. 5'!I36</f>
        <v>-2482.8712925036016</v>
      </c>
      <c r="J36" s="24">
        <f>+'UAE Exhibit 1.2, p. 3'!J36-'UAE Exhibit 1.2, p. 5'!J36</f>
        <v>-2537.991035197183</v>
      </c>
      <c r="K36" s="24">
        <f>+'UAE Exhibit 1.2, p. 3'!K36-'UAE Exhibit 1.2, p. 5'!K36</f>
        <v>-2594.3344361785603</v>
      </c>
      <c r="L36" s="24">
        <f>+'UAE Exhibit 1.2, p. 3'!L36-'UAE Exhibit 1.2, p. 5'!L36</f>
        <v>-2651.9286606617243</v>
      </c>
      <c r="M36" s="24">
        <f>+'UAE Exhibit 1.2, p. 3'!M36-'UAE Exhibit 1.2, p. 5'!M36</f>
        <v>-2710.8014769284164</v>
      </c>
      <c r="N36" s="24">
        <f>+'UAE Exhibit 1.2, p. 3'!N36-'UAE Exhibit 1.2, p. 5'!N36</f>
        <v>-2770.981269716227</v>
      </c>
      <c r="O36" s="24">
        <f>+'UAE Exhibit 1.2, p. 3'!O36-'UAE Exhibit 1.2, p. 5'!O36</f>
        <v>-2832.4970539039241</v>
      </c>
      <c r="P36" s="24">
        <f>+'UAE Exhibit 1.2, p. 3'!P36-'UAE Exhibit 1.2, p. 5'!P36</f>
        <v>-2895.378488500588</v>
      </c>
    </row>
    <row r="37" spans="1:17" x14ac:dyDescent="0.25">
      <c r="A37" s="19">
        <v>25</v>
      </c>
      <c r="B37" s="17"/>
      <c r="C37" s="33" t="s">
        <v>64</v>
      </c>
      <c r="D37" s="17"/>
      <c r="E37" s="17"/>
      <c r="F37" s="17"/>
      <c r="G37" s="17"/>
      <c r="H37" s="24">
        <f>+'UAE Exhibit 1.2, p. 3'!H37-'UAE Exhibit 1.2, p. 5'!H37</f>
        <v>-3914.5653158862151</v>
      </c>
      <c r="I37" s="24">
        <f>+'UAE Exhibit 1.2, p. 3'!I37-'UAE Exhibit 1.2, p. 5'!I37</f>
        <v>-4001.4686658988903</v>
      </c>
      <c r="J37" s="24">
        <f>+'UAE Exhibit 1.2, p. 3'!J37-'UAE Exhibit 1.2, p. 5'!J37</f>
        <v>-4090.3012702818487</v>
      </c>
      <c r="K37" s="24">
        <f>+'UAE Exhibit 1.2, p. 3'!K37-'UAE Exhibit 1.2, p. 5'!K37</f>
        <v>-4181.1059584821051</v>
      </c>
      <c r="L37" s="24">
        <f>+'UAE Exhibit 1.2, p. 3'!L37-'UAE Exhibit 1.2, p. 5'!L37</f>
        <v>-4273.9265107604078</v>
      </c>
      <c r="M37" s="24">
        <f>+'UAE Exhibit 1.2, p. 3'!M37-'UAE Exhibit 1.2, p. 5'!M37</f>
        <v>-4368.8076792992906</v>
      </c>
      <c r="N37" s="24">
        <f>+'UAE Exhibit 1.2, p. 3'!N37-'UAE Exhibit 1.2, p. 5'!N37</f>
        <v>-4465.7952097797352</v>
      </c>
      <c r="O37" s="24">
        <f>+'UAE Exhibit 1.2, p. 3'!O37-'UAE Exhibit 1.2, p. 5'!O37</f>
        <v>-4564.9358634368436</v>
      </c>
      <c r="P37" s="24">
        <f>+'UAE Exhibit 1.2, p. 3'!P37-'UAE Exhibit 1.2, p. 5'!P37</f>
        <v>-4666.2774396051427</v>
      </c>
    </row>
    <row r="38" spans="1:17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"/>
    </row>
    <row r="39" spans="1:17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"/>
    </row>
    <row r="40" spans="1:17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7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7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7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7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7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7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
Docket No. 17-035-39
Witness: Kevin C. Higgins
Page 1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opLeftCell="A16" workbookViewId="0">
      <selection activeCell="K4" sqref="K4"/>
    </sheetView>
  </sheetViews>
  <sheetFormatPr defaultColWidth="8.85546875"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9"/>
      <c r="R1" s="29"/>
      <c r="S1" s="29"/>
      <c r="T1" s="29"/>
      <c r="U1" s="29"/>
      <c r="V1" s="29"/>
      <c r="W1" s="29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0" t="s">
        <v>37</v>
      </c>
      <c r="B4" s="17"/>
      <c r="C4" s="31" t="s">
        <v>38</v>
      </c>
      <c r="D4" s="31" t="s">
        <v>39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19" t="s">
        <v>47</v>
      </c>
      <c r="M4" s="19" t="s">
        <v>48</v>
      </c>
      <c r="N4" s="19" t="s">
        <v>49</v>
      </c>
      <c r="O4" s="19" t="s">
        <v>50</v>
      </c>
      <c r="P4" s="19" t="s">
        <v>51</v>
      </c>
    </row>
    <row r="5" spans="1:23" x14ac:dyDescent="0.25">
      <c r="A5" s="31"/>
      <c r="B5" s="17"/>
      <c r="C5" s="31"/>
      <c r="D5" s="3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26</v>
      </c>
      <c r="B6" s="17"/>
      <c r="C6" s="21" t="s">
        <v>58</v>
      </c>
      <c r="D6" s="17"/>
      <c r="E6" s="17"/>
      <c r="F6" s="17"/>
      <c r="G6" s="17"/>
      <c r="H6" s="20">
        <v>2035</v>
      </c>
      <c r="I6" s="20">
        <v>2036</v>
      </c>
      <c r="J6" s="20">
        <v>2037</v>
      </c>
      <c r="K6" s="20">
        <v>2038</v>
      </c>
      <c r="L6" s="20">
        <v>2039</v>
      </c>
      <c r="M6" s="20">
        <v>2040</v>
      </c>
      <c r="N6" s="20">
        <v>2041</v>
      </c>
      <c r="O6" s="20">
        <v>2042</v>
      </c>
      <c r="P6" s="20">
        <v>2043</v>
      </c>
    </row>
    <row r="7" spans="1:23" x14ac:dyDescent="0.25">
      <c r="A7" s="19">
        <v>27</v>
      </c>
      <c r="B7" s="17"/>
      <c r="C7" s="33" t="s">
        <v>59</v>
      </c>
      <c r="D7" s="17"/>
      <c r="E7" s="17"/>
      <c r="F7" s="17"/>
      <c r="G7" s="17"/>
      <c r="H7" s="24">
        <f>+'UAE Exhibit 1.2, p. 4'!H7-'UAE Exhibit 1.2, p. 6'!H7</f>
        <v>0</v>
      </c>
      <c r="I7" s="24">
        <f>+'UAE Exhibit 1.2, p. 4'!I7-'UAE Exhibit 1.2, p. 6'!I7</f>
        <v>0</v>
      </c>
      <c r="J7" s="24">
        <f>+'UAE Exhibit 1.2, p. 4'!J7-'UAE Exhibit 1.2, p. 6'!J7</f>
        <v>0</v>
      </c>
      <c r="K7" s="24">
        <f>+'UAE Exhibit 1.2, p. 4'!K7-'UAE Exhibit 1.2, p. 6'!K7</f>
        <v>0</v>
      </c>
      <c r="L7" s="24">
        <f>+'UAE Exhibit 1.2, p. 4'!L7-'UAE Exhibit 1.2, p. 6'!L7</f>
        <v>0</v>
      </c>
      <c r="M7" s="24">
        <f>+'UAE Exhibit 1.2, p. 4'!M7-'UAE Exhibit 1.2, p. 6'!M7</f>
        <v>0</v>
      </c>
      <c r="N7" s="24">
        <f>+'UAE Exhibit 1.2, p. 4'!N7-'UAE Exhibit 1.2, p. 6'!N7</f>
        <v>0</v>
      </c>
      <c r="O7" s="24">
        <f>+'UAE Exhibit 1.2, p. 4'!O7-'UAE Exhibit 1.2, p. 6'!O7</f>
        <v>0</v>
      </c>
      <c r="P7" s="24">
        <f>+'UAE Exhibit 1.2, p. 4'!P7-'UAE Exhibit 1.2, p. 6'!P7</f>
        <v>0</v>
      </c>
    </row>
    <row r="8" spans="1:23" x14ac:dyDescent="0.25">
      <c r="A8" s="19">
        <v>28</v>
      </c>
      <c r="B8" s="17"/>
      <c r="C8" s="33" t="s">
        <v>60</v>
      </c>
      <c r="D8" s="17"/>
      <c r="E8" s="17"/>
      <c r="F8" s="17"/>
      <c r="G8" s="17"/>
      <c r="H8" s="25">
        <f>+'UAE Exhibit 1.2, p. 4'!H8-'UAE Exhibit 1.2, p. 6'!H8</f>
        <v>0</v>
      </c>
      <c r="I8" s="25">
        <f>+'UAE Exhibit 1.2, p. 4'!I8-'UAE Exhibit 1.2, p. 6'!I8</f>
        <v>0</v>
      </c>
      <c r="J8" s="25">
        <f>+'UAE Exhibit 1.2, p. 4'!J8-'UAE Exhibit 1.2, p. 6'!J8</f>
        <v>0</v>
      </c>
      <c r="K8" s="25">
        <f>+'UAE Exhibit 1.2, p. 4'!K8-'UAE Exhibit 1.2, p. 6'!K8</f>
        <v>0</v>
      </c>
      <c r="L8" s="25">
        <f>+'UAE Exhibit 1.2, p. 4'!L8-'UAE Exhibit 1.2, p. 6'!L8</f>
        <v>0</v>
      </c>
      <c r="M8" s="25">
        <f>+'UAE Exhibit 1.2, p. 4'!M8-'UAE Exhibit 1.2, p. 6'!M8</f>
        <v>0</v>
      </c>
      <c r="N8" s="25">
        <f>+'UAE Exhibit 1.2, p. 4'!N8-'UAE Exhibit 1.2, p. 6'!N8</f>
        <v>0</v>
      </c>
      <c r="O8" s="25">
        <f>+'UAE Exhibit 1.2, p. 4'!O8-'UAE Exhibit 1.2, p. 6'!O8</f>
        <v>0</v>
      </c>
      <c r="P8" s="25">
        <f>+'UAE Exhibit 1.2, p. 4'!P8-'UAE Exhibit 1.2, p. 6'!P8</f>
        <v>0</v>
      </c>
    </row>
    <row r="9" spans="1:23" x14ac:dyDescent="0.25">
      <c r="A9" s="19">
        <v>29</v>
      </c>
      <c r="B9" s="17"/>
      <c r="C9" s="33" t="s">
        <v>61</v>
      </c>
      <c r="D9" s="17"/>
      <c r="E9" s="17"/>
      <c r="F9" s="17"/>
      <c r="G9" s="17"/>
      <c r="H9" s="24">
        <f t="shared" ref="H9:P9" si="0">+H7+H8</f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</row>
    <row r="10" spans="1:2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30</v>
      </c>
      <c r="B11" s="17"/>
      <c r="C11" s="34" t="s">
        <v>62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23" x14ac:dyDescent="0.25">
      <c r="A12" s="19">
        <v>31</v>
      </c>
      <c r="B12" s="17"/>
      <c r="C12" s="33" t="s">
        <v>63</v>
      </c>
      <c r="D12" s="17"/>
      <c r="E12" s="17"/>
      <c r="F12" s="17"/>
      <c r="G12" s="17"/>
      <c r="H12" s="24">
        <f>+'UAE Exhibit 1.2, p. 4'!H12-'UAE Exhibit 1.2, p. 6'!H12</f>
        <v>-2357.9967193655793</v>
      </c>
      <c r="I12" s="24">
        <f>+'UAE Exhibit 1.2, p. 4'!I12-'UAE Exhibit 1.2, p. 6'!I12</f>
        <v>-2194.1874894870143</v>
      </c>
      <c r="J12" s="24">
        <f>+'UAE Exhibit 1.2, p. 4'!J12-'UAE Exhibit 1.2, p. 6'!J12</f>
        <v>-2030.3782596084493</v>
      </c>
      <c r="K12" s="24">
        <f>+'UAE Exhibit 1.2, p. 4'!K12-'UAE Exhibit 1.2, p. 6'!K12</f>
        <v>-1866.5690297298861</v>
      </c>
      <c r="L12" s="24">
        <f>+'UAE Exhibit 1.2, p. 4'!L12-'UAE Exhibit 1.2, p. 6'!L12</f>
        <v>-1702.7597998513211</v>
      </c>
      <c r="M12" s="24">
        <f>+'UAE Exhibit 1.2, p. 4'!M12-'UAE Exhibit 1.2, p. 6'!M12</f>
        <v>-1538.9505699727561</v>
      </c>
      <c r="N12" s="24">
        <f>+'UAE Exhibit 1.2, p. 4'!N12-'UAE Exhibit 1.2, p. 6'!N12</f>
        <v>-1375.1413400941929</v>
      </c>
      <c r="O12" s="24">
        <f>+'UAE Exhibit 1.2, p. 4'!O12-'UAE Exhibit 1.2, p. 6'!O12</f>
        <v>-1211.3321102156287</v>
      </c>
      <c r="P12" s="24">
        <f>+'UAE Exhibit 1.2, p. 4'!P12-'UAE Exhibit 1.2, p. 6'!P12</f>
        <v>-1047.5228803370646</v>
      </c>
    </row>
    <row r="13" spans="1:23" x14ac:dyDescent="0.25">
      <c r="A13" s="19">
        <v>32</v>
      </c>
      <c r="B13" s="17"/>
      <c r="C13" s="33" t="s">
        <v>64</v>
      </c>
      <c r="D13" s="17"/>
      <c r="E13" s="17"/>
      <c r="F13" s="17"/>
      <c r="G13" s="17"/>
      <c r="H13" s="24">
        <f>+'UAE Exhibit 1.2, p. 4'!H13-'UAE Exhibit 1.2, p. 6'!H13</f>
        <v>-3800.2171177062919</v>
      </c>
      <c r="I13" s="24">
        <f>+'UAE Exhibit 1.2, p. 4'!I13-'UAE Exhibit 1.2, p. 6'!I13</f>
        <v>-3536.2173274138404</v>
      </c>
      <c r="J13" s="24">
        <f>+'UAE Exhibit 1.2, p. 4'!J13-'UAE Exhibit 1.2, p. 6'!J13</f>
        <v>-3272.2175371213889</v>
      </c>
      <c r="K13" s="24">
        <f>+'UAE Exhibit 1.2, p. 4'!K13-'UAE Exhibit 1.2, p. 6'!K13</f>
        <v>-3008.2177468289337</v>
      </c>
      <c r="L13" s="24">
        <f>+'UAE Exhibit 1.2, p. 4'!L13-'UAE Exhibit 1.2, p. 6'!L13</f>
        <v>-2744.2179565364804</v>
      </c>
      <c r="M13" s="24">
        <f>+'UAE Exhibit 1.2, p. 4'!M13-'UAE Exhibit 1.2, p. 6'!M13</f>
        <v>-2480.2181662440271</v>
      </c>
      <c r="N13" s="24">
        <f>+'UAE Exhibit 1.2, p. 4'!N13-'UAE Exhibit 1.2, p. 6'!N13</f>
        <v>-2216.2183759515738</v>
      </c>
      <c r="O13" s="24">
        <f>+'UAE Exhibit 1.2, p. 4'!O13-'UAE Exhibit 1.2, p. 6'!O13</f>
        <v>-1952.2185856591204</v>
      </c>
      <c r="P13" s="24">
        <f>+'UAE Exhibit 1.2, p. 4'!P13-'UAE Exhibit 1.2, p. 6'!P13</f>
        <v>-1688.2187953666689</v>
      </c>
    </row>
    <row r="14" spans="1:2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23" x14ac:dyDescent="0.25">
      <c r="A15" s="19">
        <v>33</v>
      </c>
      <c r="B15" s="17"/>
      <c r="C15" s="36" t="s">
        <v>65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23" ht="15" customHeight="1" x14ac:dyDescent="0.25">
      <c r="A16" s="19">
        <v>34</v>
      </c>
      <c r="B16" s="17"/>
      <c r="C16" s="33" t="s">
        <v>63</v>
      </c>
      <c r="D16" s="17"/>
      <c r="E16" s="17"/>
      <c r="F16" s="35"/>
      <c r="G16" s="17"/>
      <c r="H16" s="24">
        <f>+'UAE Exhibit 1.2, p. 4'!H16-'UAE Exhibit 1.2, p. 6'!H16</f>
        <v>-2959.6558909453015</v>
      </c>
      <c r="I16" s="24">
        <f>+'UAE Exhibit 1.2, p. 4'!I16-'UAE Exhibit 1.2, p. 6'!I16</f>
        <v>-3025.3602517242871</v>
      </c>
      <c r="J16" s="24">
        <f>+'UAE Exhibit 1.2, p. 4'!J16-'UAE Exhibit 1.2, p. 6'!J16</f>
        <v>-3092.5232493125659</v>
      </c>
      <c r="K16" s="24">
        <f>+'UAE Exhibit 1.2, p. 4'!K16-'UAE Exhibit 1.2, p. 6'!K16</f>
        <v>-3161.1772654473025</v>
      </c>
      <c r="L16" s="24">
        <f>+'UAE Exhibit 1.2, p. 4'!L16-'UAE Exhibit 1.2, p. 6'!L16</f>
        <v>-3231.3554007402308</v>
      </c>
      <c r="M16" s="24">
        <f>+'UAE Exhibit 1.2, p. 4'!M16-'UAE Exhibit 1.2, p. 6'!M16</f>
        <v>-3303.0914906366634</v>
      </c>
      <c r="N16" s="24">
        <f>+'UAE Exhibit 1.2, p. 4'!N16-'UAE Exhibit 1.2, p. 6'!N16</f>
        <v>-3376.4201217287991</v>
      </c>
      <c r="O16" s="24">
        <f>+'UAE Exhibit 1.2, p. 4'!O16-'UAE Exhibit 1.2, p. 6'!O16</f>
        <v>-3451.3766484311782</v>
      </c>
      <c r="P16" s="24">
        <f>+'UAE Exhibit 1.2, p. 4'!P16-'UAE Exhibit 1.2, p. 6'!P16</f>
        <v>-3527.9972100263512</v>
      </c>
    </row>
    <row r="17" spans="1:16" x14ac:dyDescent="0.25">
      <c r="A17" s="19">
        <v>35</v>
      </c>
      <c r="B17" s="17"/>
      <c r="C17" s="33" t="s">
        <v>64</v>
      </c>
      <c r="D17" s="17"/>
      <c r="E17" s="17"/>
      <c r="F17" s="17"/>
      <c r="G17" s="17"/>
      <c r="H17" s="24">
        <f>+'UAE Exhibit 1.2, p. 4'!H17-'UAE Exhibit 1.2, p. 6'!H17</f>
        <v>-4769.8687987643789</v>
      </c>
      <c r="I17" s="24">
        <f>+'UAE Exhibit 1.2, p. 4'!I17-'UAE Exhibit 1.2, p. 6'!I17</f>
        <v>-4875.7598860969483</v>
      </c>
      <c r="J17" s="24">
        <f>+'UAE Exhibit 1.2, p. 4'!J17-'UAE Exhibit 1.2, p. 6'!J17</f>
        <v>-4984.0017555683007</v>
      </c>
      <c r="K17" s="24">
        <f>+'UAE Exhibit 1.2, p. 4'!K17-'UAE Exhibit 1.2, p. 6'!K17</f>
        <v>-5094.646594541915</v>
      </c>
      <c r="L17" s="24">
        <f>+'UAE Exhibit 1.2, p. 4'!L17-'UAE Exhibit 1.2, p. 6'!L17</f>
        <v>-5207.7477489407429</v>
      </c>
      <c r="M17" s="24">
        <f>+'UAE Exhibit 1.2, p. 4'!M17-'UAE Exhibit 1.2, p. 6'!M17</f>
        <v>-5323.3597489672284</v>
      </c>
      <c r="N17" s="24">
        <f>+'UAE Exhibit 1.2, p. 4'!N17-'UAE Exhibit 1.2, p. 6'!N17</f>
        <v>-5441.5383353943034</v>
      </c>
      <c r="O17" s="24">
        <f>+'UAE Exhibit 1.2, p. 4'!O17-'UAE Exhibit 1.2, p. 6'!O17</f>
        <v>-5562.3404864400545</v>
      </c>
      <c r="P17" s="24">
        <f>+'UAE Exhibit 1.2, p. 4'!P17-'UAE Exhibit 1.2, p. 6'!P17</f>
        <v>-5685.8244452390209</v>
      </c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" customHeight="1" x14ac:dyDescent="0.25">
      <c r="A20" s="19">
        <v>36</v>
      </c>
      <c r="B20" s="17"/>
      <c r="C20" s="21" t="s">
        <v>58</v>
      </c>
      <c r="D20" s="17"/>
      <c r="E20" s="17"/>
      <c r="F20" s="17"/>
      <c r="G20" s="17"/>
      <c r="H20" s="20">
        <v>2044</v>
      </c>
      <c r="I20" s="20">
        <v>2045</v>
      </c>
      <c r="J20" s="20">
        <v>2046</v>
      </c>
      <c r="K20" s="20">
        <v>2047</v>
      </c>
      <c r="L20" s="20">
        <v>2048</v>
      </c>
      <c r="M20" s="20">
        <v>2049</v>
      </c>
      <c r="N20" s="20">
        <v>2050</v>
      </c>
      <c r="O20" s="17"/>
      <c r="P20" s="17"/>
    </row>
    <row r="21" spans="1:16" x14ac:dyDescent="0.25">
      <c r="A21" s="19">
        <v>37</v>
      </c>
      <c r="B21" s="17"/>
      <c r="C21" s="33" t="s">
        <v>59</v>
      </c>
      <c r="D21" s="17"/>
      <c r="E21" s="17"/>
      <c r="F21" s="17"/>
      <c r="G21" s="17"/>
      <c r="H21" s="24">
        <f>+'UAE Exhibit 1.2, p. 4'!H21-'UAE Exhibit 1.2, p. 6'!H21</f>
        <v>0</v>
      </c>
      <c r="I21" s="24">
        <f>+'UAE Exhibit 1.2, p. 4'!I21-'UAE Exhibit 1.2, p. 6'!I21</f>
        <v>0</v>
      </c>
      <c r="J21" s="24">
        <f>+'UAE Exhibit 1.2, p. 4'!J21-'UAE Exhibit 1.2, p. 6'!J21</f>
        <v>0</v>
      </c>
      <c r="K21" s="24">
        <f>+'UAE Exhibit 1.2, p. 4'!K21-'UAE Exhibit 1.2, p. 6'!K21</f>
        <v>0</v>
      </c>
      <c r="L21" s="24">
        <f>+'UAE Exhibit 1.2, p. 4'!L21-'UAE Exhibit 1.2, p. 6'!L21</f>
        <v>0</v>
      </c>
      <c r="M21" s="24">
        <f>+'UAE Exhibit 1.2, p. 4'!M21-'UAE Exhibit 1.2, p. 6'!M21</f>
        <v>0</v>
      </c>
      <c r="N21" s="24">
        <f>+'UAE Exhibit 1.2, p. 4'!N21-'UAE Exhibit 1.2, p. 6'!N21</f>
        <v>0</v>
      </c>
      <c r="O21" s="17"/>
      <c r="P21" s="17"/>
    </row>
    <row r="22" spans="1:16" x14ac:dyDescent="0.25">
      <c r="A22" s="19">
        <v>38</v>
      </c>
      <c r="B22" s="17"/>
      <c r="C22" s="33" t="s">
        <v>60</v>
      </c>
      <c r="D22" s="17"/>
      <c r="E22" s="17"/>
      <c r="F22" s="17"/>
      <c r="G22" s="17"/>
      <c r="H22" s="25">
        <f>+'UAE Exhibit 1.2, p. 4'!H22-'UAE Exhibit 1.2, p. 6'!H22</f>
        <v>0</v>
      </c>
      <c r="I22" s="25">
        <f>+'UAE Exhibit 1.2, p. 4'!I22-'UAE Exhibit 1.2, p. 6'!I22</f>
        <v>0</v>
      </c>
      <c r="J22" s="25">
        <f>+'UAE Exhibit 1.2, p. 4'!J22-'UAE Exhibit 1.2, p. 6'!J22</f>
        <v>0</v>
      </c>
      <c r="K22" s="25">
        <f>+'UAE Exhibit 1.2, p. 4'!K22-'UAE Exhibit 1.2, p. 6'!K22</f>
        <v>0</v>
      </c>
      <c r="L22" s="25">
        <f>+'UAE Exhibit 1.2, p. 4'!L22-'UAE Exhibit 1.2, p. 6'!L22</f>
        <v>0</v>
      </c>
      <c r="M22" s="25">
        <f>+'UAE Exhibit 1.2, p. 4'!M22-'UAE Exhibit 1.2, p. 6'!M22</f>
        <v>0</v>
      </c>
      <c r="N22" s="25">
        <f>+'UAE Exhibit 1.2, p. 4'!N22-'UAE Exhibit 1.2, p. 6'!N22</f>
        <v>0</v>
      </c>
      <c r="O22" s="17"/>
      <c r="P22" s="17"/>
    </row>
    <row r="23" spans="1:16" x14ac:dyDescent="0.25">
      <c r="A23" s="19">
        <v>39</v>
      </c>
      <c r="B23" s="17"/>
      <c r="C23" s="33" t="s">
        <v>61</v>
      </c>
      <c r="D23" s="17"/>
      <c r="E23" s="17"/>
      <c r="F23" s="17"/>
      <c r="G23" s="17"/>
      <c r="H23" s="24">
        <f t="shared" ref="H23:N23" si="1">+H21+H22</f>
        <v>0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4">
        <f t="shared" si="1"/>
        <v>0</v>
      </c>
      <c r="O23" s="17"/>
      <c r="P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9">
        <v>40</v>
      </c>
      <c r="B25" s="17"/>
      <c r="C25" s="34" t="s">
        <v>62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9">
        <v>41</v>
      </c>
      <c r="B26" s="17"/>
      <c r="C26" s="33" t="s">
        <v>63</v>
      </c>
      <c r="D26" s="17"/>
      <c r="E26" s="17"/>
      <c r="F26" s="17"/>
      <c r="G26" s="17"/>
      <c r="H26" s="24">
        <f>+'UAE Exhibit 1.2, p. 4'!H26-'UAE Exhibit 1.2, p. 6'!H26</f>
        <v>-883.71365045850052</v>
      </c>
      <c r="I26" s="24">
        <f>+'UAE Exhibit 1.2, p. 4'!I26-'UAE Exhibit 1.2, p. 6'!I26</f>
        <v>-719.90442057993641</v>
      </c>
      <c r="J26" s="24">
        <f>+'UAE Exhibit 1.2, p. 4'!J26-'UAE Exhibit 1.2, p. 6'!J26</f>
        <v>-556.09519070137139</v>
      </c>
      <c r="K26" s="24">
        <f>+'UAE Exhibit 1.2, p. 4'!K26-'UAE Exhibit 1.2, p. 6'!K26</f>
        <v>-392.28596082280728</v>
      </c>
      <c r="L26" s="24">
        <f>+'UAE Exhibit 1.2, p. 4'!L26-'UAE Exhibit 1.2, p. 6'!L26</f>
        <v>-228.47673094424317</v>
      </c>
      <c r="M26" s="24">
        <f>+'UAE Exhibit 1.2, p. 4'!M26-'UAE Exhibit 1.2, p. 6'!M26</f>
        <v>-71.153683654251836</v>
      </c>
      <c r="N26" s="24">
        <f>+'UAE Exhibit 1.2, p. 4'!N26-'UAE Exhibit 1.2, p. 6'!N26</f>
        <v>-8.8491261401200703</v>
      </c>
      <c r="O26" s="24"/>
      <c r="P26" s="24"/>
    </row>
    <row r="27" spans="1:16" x14ac:dyDescent="0.25">
      <c r="A27" s="19">
        <v>42</v>
      </c>
      <c r="B27" s="17"/>
      <c r="C27" s="33" t="s">
        <v>64</v>
      </c>
      <c r="D27" s="17"/>
      <c r="E27" s="17"/>
      <c r="F27" s="17"/>
      <c r="G27" s="17"/>
      <c r="H27" s="24">
        <f>+'UAE Exhibit 1.2, p. 4'!H27-'UAE Exhibit 1.2, p. 6'!H27</f>
        <v>-1424.2190050742156</v>
      </c>
      <c r="I27" s="24">
        <f>+'UAE Exhibit 1.2, p. 4'!I27-'UAE Exhibit 1.2, p. 6'!I27</f>
        <v>-1160.2192147817623</v>
      </c>
      <c r="J27" s="24">
        <f>+'UAE Exhibit 1.2, p. 4'!J27-'UAE Exhibit 1.2, p. 6'!J27</f>
        <v>-896.21942448930895</v>
      </c>
      <c r="K27" s="24">
        <f>+'UAE Exhibit 1.2, p. 4'!K27-'UAE Exhibit 1.2, p. 6'!K27</f>
        <v>-632.21963419685608</v>
      </c>
      <c r="L27" s="24">
        <f>+'UAE Exhibit 1.2, p. 4'!L27-'UAE Exhibit 1.2, p. 6'!L27</f>
        <v>-368.21984390440275</v>
      </c>
      <c r="M27" s="24">
        <f>+'UAE Exhibit 1.2, p. 4'!M27-'UAE Exhibit 1.2, p. 6'!M27</f>
        <v>-114.67337693476406</v>
      </c>
      <c r="N27" s="24">
        <f>+'UAE Exhibit 1.2, p. 4'!N27-'UAE Exhibit 1.2, p. 6'!N27</f>
        <v>-14.261512901287787</v>
      </c>
      <c r="O27" s="24"/>
      <c r="P27" s="24"/>
    </row>
    <row r="28" spans="1:1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9">
        <v>43</v>
      </c>
      <c r="B29" s="17"/>
      <c r="C29" s="36" t="s">
        <v>65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" customHeight="1" x14ac:dyDescent="0.25">
      <c r="A30" s="19">
        <v>44</v>
      </c>
      <c r="B30" s="17"/>
      <c r="C30" s="33" t="s">
        <v>63</v>
      </c>
      <c r="D30" s="17"/>
      <c r="E30" s="17"/>
      <c r="F30" s="35"/>
      <c r="G30" s="17"/>
      <c r="H30" s="24">
        <f>+'UAE Exhibit 1.2, p. 4'!H30-'UAE Exhibit 1.2, p. 6'!H30</f>
        <v>-3606.3187480889392</v>
      </c>
      <c r="I30" s="24">
        <f>+'UAE Exhibit 1.2, p. 4'!I30-'UAE Exhibit 1.2, p. 6'!I30</f>
        <v>-3686.3790242965115</v>
      </c>
      <c r="J30" s="24">
        <f>+'UAE Exhibit 1.2, p. 4'!J30-'UAE Exhibit 1.2, p. 6'!J30</f>
        <v>-3768.2166386358949</v>
      </c>
      <c r="K30" s="24">
        <f>+'UAE Exhibit 1.2, p. 4'!K30-'UAE Exhibit 1.2, p. 6'!K30</f>
        <v>-3851.8710480136106</v>
      </c>
      <c r="L30" s="24">
        <f>+'UAE Exhibit 1.2, p. 4'!L30-'UAE Exhibit 1.2, p. 6'!L30</f>
        <v>-3937.3825852795126</v>
      </c>
      <c r="M30" s="24">
        <f>+'UAE Exhibit 1.2, p. 4'!M30-'UAE Exhibit 1.2, p. 6'!M30</f>
        <v>-4024.7924786727162</v>
      </c>
      <c r="N30" s="24">
        <f>+'UAE Exhibit 1.2, p. 4'!N30-'UAE Exhibit 1.2, p. 6'!N30</f>
        <v>-4114.1428716992523</v>
      </c>
      <c r="O30" s="24"/>
      <c r="P30" s="24"/>
    </row>
    <row r="31" spans="1:16" x14ac:dyDescent="0.25">
      <c r="A31" s="19">
        <v>45</v>
      </c>
      <c r="B31" s="17"/>
      <c r="C31" s="33" t="s">
        <v>64</v>
      </c>
      <c r="D31" s="17"/>
      <c r="E31" s="17"/>
      <c r="F31" s="17"/>
      <c r="G31" s="17"/>
      <c r="H31" s="24">
        <f>+'UAE Exhibit 1.2, p. 4'!H31-'UAE Exhibit 1.2, p. 6'!H31</f>
        <v>-5812.0497479233236</v>
      </c>
      <c r="I31" s="24">
        <f>+'UAE Exhibit 1.2, p. 4'!I31-'UAE Exhibit 1.2, p. 6'!I31</f>
        <v>-5941.0772523272244</v>
      </c>
      <c r="J31" s="24">
        <f>+'UAE Exhibit 1.2, p. 4'!J31-'UAE Exhibit 1.2, p. 6'!J31</f>
        <v>-6072.9691673288908</v>
      </c>
      <c r="K31" s="24">
        <f>+'UAE Exhibit 1.2, p. 4'!K31-'UAE Exhibit 1.2, p. 6'!K31</f>
        <v>-6207.789082843592</v>
      </c>
      <c r="L31" s="24">
        <f>+'UAE Exhibit 1.2, p. 4'!L31-'UAE Exhibit 1.2, p. 6'!L31</f>
        <v>-6345.6020004827151</v>
      </c>
      <c r="M31" s="24">
        <f>+'UAE Exhibit 1.2, p. 4'!M31-'UAE Exhibit 1.2, p. 6'!M31</f>
        <v>-6486.4743648934382</v>
      </c>
      <c r="N31" s="24">
        <f>+'UAE Exhibit 1.2, p. 4'!N31-'UAE Exhibit 1.2, p. 6'!N31</f>
        <v>-6630.4740957940667</v>
      </c>
      <c r="O31" s="24"/>
      <c r="P31" s="24"/>
    </row>
    <row r="32" spans="1:1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" customHeight="1" x14ac:dyDescent="0.25">
      <c r="A34" s="19">
        <v>46</v>
      </c>
      <c r="B34" s="17"/>
      <c r="C34" s="21" t="s">
        <v>67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9">
        <v>47</v>
      </c>
      <c r="B36" s="17"/>
      <c r="C36" s="17"/>
      <c r="D36" s="16"/>
      <c r="E36" s="16"/>
      <c r="F36" s="19" t="s">
        <v>25</v>
      </c>
      <c r="G36" s="19" t="s">
        <v>68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9">
        <v>48</v>
      </c>
      <c r="B37" s="17"/>
      <c r="C37" s="17"/>
      <c r="D37" s="19" t="s">
        <v>26</v>
      </c>
      <c r="E37" s="19" t="s">
        <v>26</v>
      </c>
      <c r="F37" s="19" t="s">
        <v>27</v>
      </c>
      <c r="G37" s="19" t="s">
        <v>27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9">
        <v>49</v>
      </c>
      <c r="B38" s="17"/>
      <c r="C38" s="17"/>
      <c r="D38" s="20" t="s">
        <v>28</v>
      </c>
      <c r="E38" s="20" t="s">
        <v>29</v>
      </c>
      <c r="F38" s="20" t="s">
        <v>29</v>
      </c>
      <c r="G38" s="20" t="s">
        <v>29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9">
        <v>50</v>
      </c>
      <c r="B39" s="17"/>
      <c r="C39" s="39" t="s">
        <v>30</v>
      </c>
      <c r="D39" s="40">
        <f>+'UAE Exhibit 1.2, p. 4'!D39-'UAE Exhibit 1.2, p. 6'!D39</f>
        <v>0</v>
      </c>
      <c r="E39" s="41">
        <f>+'UAE Exhibit 1.2, p. 4'!E39-'UAE Exhibit 1.2, p. 6'!E39</f>
        <v>0</v>
      </c>
      <c r="F39" s="41">
        <f>+'UAE Exhibit 1.2, p. 4'!F39-'UAE Exhibit 1.2, p. 6'!F39</f>
        <v>0</v>
      </c>
      <c r="G39" s="32">
        <f>+'UAE Exhibit 1.2, p. 4'!G39-'UAE Exhibit 1.2, p. 6'!G39</f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9">
        <v>51</v>
      </c>
      <c r="B40" s="17"/>
      <c r="C40" s="39" t="s">
        <v>31</v>
      </c>
      <c r="D40" s="40">
        <f>+'UAE Exhibit 1.2, p. 4'!D40-'UAE Exhibit 1.2, p. 6'!D40</f>
        <v>0</v>
      </c>
      <c r="E40" s="41">
        <f>+'UAE Exhibit 1.2, p. 4'!E40-'UAE Exhibit 1.2, p. 6'!E40</f>
        <v>0</v>
      </c>
      <c r="F40" s="41">
        <f>+'UAE Exhibit 1.2, p. 4'!F40-'UAE Exhibit 1.2, p. 6'!F40</f>
        <v>0</v>
      </c>
      <c r="G40" s="32">
        <f>+'UAE Exhibit 1.2, p. 4'!G40-'UAE Exhibit 1.2, p. 6'!G40</f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9">
        <v>52</v>
      </c>
      <c r="B41" s="17"/>
      <c r="C41" s="39" t="s">
        <v>32</v>
      </c>
      <c r="D41" s="42">
        <f>+'UAE Exhibit 1.2, p. 4'!D41-'UAE Exhibit 1.2, p. 6'!D41</f>
        <v>0</v>
      </c>
      <c r="E41" s="41">
        <f>+'UAE Exhibit 1.2, p. 4'!E41-'UAE Exhibit 1.2, p. 6'!E41</f>
        <v>-2.0000000000000004E-2</v>
      </c>
      <c r="F41" s="43">
        <f>+'UAE Exhibit 1.2, p. 4'!F41-'UAE Exhibit 1.2, p. 6'!F41</f>
        <v>-1.0272000000000003E-2</v>
      </c>
      <c r="G41" s="44">
        <f>+'UAE Exhibit 1.2, p. 4'!G41-'UAE Exhibit 1.2, p. 6'!G41</f>
        <v>-1.6554658415123533E-2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9">
        <v>53</v>
      </c>
      <c r="B42" s="17"/>
      <c r="C42" s="39" t="s">
        <v>6</v>
      </c>
      <c r="D42" s="45">
        <f>SUM(D39:D41)</f>
        <v>0</v>
      </c>
      <c r="E42" s="17"/>
      <c r="F42" s="32">
        <f>SUM(F39:F41)</f>
        <v>-1.0272000000000003E-2</v>
      </c>
      <c r="G42" s="32">
        <f>SUM(G39:G41)</f>
        <v>-1.6554658415123533E-2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5" customHeight="1" x14ac:dyDescent="0.25">
      <c r="A44" s="19">
        <v>54</v>
      </c>
      <c r="B44" s="17"/>
      <c r="C44" s="39" t="s">
        <v>69</v>
      </c>
      <c r="D44" s="46">
        <v>1.6116295186062628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7"/>
      <c r="B46" s="17"/>
      <c r="C46" s="47" t="s">
        <v>70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5">
      <c r="A47" s="17"/>
      <c r="B47" s="17"/>
      <c r="C47" s="47" t="s">
        <v>71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 customHeight="1" x14ac:dyDescent="0.25">
      <c r="A48" s="17"/>
      <c r="B48" s="17"/>
      <c r="C48" s="47" t="s">
        <v>72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
Docket No. 17-035-39
Witness: Kevin C. Higgins
Page 2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opLeftCell="A13" workbookViewId="0">
      <selection activeCell="H37" sqref="H37"/>
    </sheetView>
  </sheetViews>
  <sheetFormatPr defaultColWidth="8.85546875"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9"/>
      <c r="R1" s="29"/>
      <c r="S1" s="29"/>
      <c r="T1" s="29"/>
      <c r="U1" s="29"/>
      <c r="V1" s="29"/>
      <c r="W1" s="29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0" t="s">
        <v>37</v>
      </c>
      <c r="B4" s="17"/>
      <c r="C4" s="31" t="s">
        <v>38</v>
      </c>
      <c r="D4" s="31" t="s">
        <v>39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19" t="s">
        <v>47</v>
      </c>
      <c r="M4" s="19" t="s">
        <v>48</v>
      </c>
      <c r="N4" s="19" t="s">
        <v>49</v>
      </c>
      <c r="O4" s="19" t="s">
        <v>50</v>
      </c>
      <c r="P4" s="19" t="s">
        <v>51</v>
      </c>
    </row>
    <row r="5" spans="1:23" x14ac:dyDescent="0.25">
      <c r="A5" s="31"/>
      <c r="B5" s="17"/>
      <c r="C5" s="31"/>
      <c r="D5" s="3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1</v>
      </c>
      <c r="B6" s="17"/>
      <c r="C6" s="16" t="s">
        <v>52</v>
      </c>
      <c r="D6" s="32">
        <v>6.5699999999999995E-2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3" ht="17.25" x14ac:dyDescent="0.25">
      <c r="A7" s="19">
        <v>2</v>
      </c>
      <c r="B7" s="17"/>
      <c r="C7" s="16" t="s">
        <v>53</v>
      </c>
      <c r="D7" s="32">
        <v>4.2555272940716149E-2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3" ht="17.25" x14ac:dyDescent="0.25">
      <c r="A8" s="19">
        <v>3</v>
      </c>
      <c r="B8" s="17"/>
      <c r="C8" s="16" t="s">
        <v>54</v>
      </c>
      <c r="D8" s="32">
        <v>2.2200000000000001E-2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3" x14ac:dyDescent="0.25">
      <c r="A9" s="19"/>
      <c r="B9" s="17"/>
      <c r="C9" s="16"/>
      <c r="D9" s="32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3" x14ac:dyDescent="0.25">
      <c r="A10" s="19">
        <v>4</v>
      </c>
      <c r="B10" s="17"/>
      <c r="C10" s="17"/>
      <c r="D10" s="19" t="s">
        <v>55</v>
      </c>
      <c r="E10" s="19" t="s">
        <v>55</v>
      </c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5</v>
      </c>
      <c r="B11" s="17"/>
      <c r="C11" s="17"/>
      <c r="D11" s="19" t="s">
        <v>56</v>
      </c>
      <c r="E11" s="19" t="s">
        <v>56</v>
      </c>
      <c r="F11" s="19" t="s">
        <v>57</v>
      </c>
      <c r="G11" s="19" t="s">
        <v>57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23" ht="17.25" x14ac:dyDescent="0.25">
      <c r="A12" s="19">
        <v>6</v>
      </c>
      <c r="B12" s="17"/>
      <c r="C12" s="21" t="s">
        <v>58</v>
      </c>
      <c r="D12" s="20" t="s">
        <v>5</v>
      </c>
      <c r="E12" s="20" t="s">
        <v>6</v>
      </c>
      <c r="F12" s="20" t="s">
        <v>5</v>
      </c>
      <c r="G12" s="20" t="s">
        <v>6</v>
      </c>
      <c r="H12" s="20">
        <v>2017</v>
      </c>
      <c r="I12" s="20">
        <v>2018</v>
      </c>
      <c r="J12" s="20">
        <v>2019</v>
      </c>
      <c r="K12" s="20">
        <v>2020</v>
      </c>
      <c r="L12" s="20">
        <v>2021</v>
      </c>
      <c r="M12" s="20">
        <v>2022</v>
      </c>
      <c r="N12" s="20">
        <v>2023</v>
      </c>
      <c r="O12" s="20">
        <v>2024</v>
      </c>
      <c r="P12" s="20">
        <v>2025</v>
      </c>
    </row>
    <row r="13" spans="1:23" x14ac:dyDescent="0.25">
      <c r="A13" s="19">
        <v>7</v>
      </c>
      <c r="B13" s="17"/>
      <c r="C13" s="33" t="s">
        <v>59</v>
      </c>
      <c r="D13" s="17"/>
      <c r="E13" s="17"/>
      <c r="F13" s="17"/>
      <c r="G13" s="17"/>
      <c r="H13" s="24">
        <v>0</v>
      </c>
      <c r="I13" s="24">
        <v>0</v>
      </c>
      <c r="J13" s="24">
        <v>208582.49731777812</v>
      </c>
      <c r="K13" s="24">
        <v>669278.9344484756</v>
      </c>
      <c r="L13" s="24">
        <v>728998.55617795454</v>
      </c>
      <c r="M13" s="24">
        <v>703325.89865084388</v>
      </c>
      <c r="N13" s="24">
        <v>677653.24112373288</v>
      </c>
      <c r="O13" s="24">
        <v>651980.58359662222</v>
      </c>
      <c r="P13" s="24">
        <v>626307.92606951133</v>
      </c>
    </row>
    <row r="14" spans="1:23" x14ac:dyDescent="0.25">
      <c r="A14" s="19">
        <v>8</v>
      </c>
      <c r="B14" s="17"/>
      <c r="C14" s="33" t="s">
        <v>60</v>
      </c>
      <c r="D14" s="17"/>
      <c r="E14" s="17"/>
      <c r="F14" s="17"/>
      <c r="G14" s="17"/>
      <c r="H14" s="25">
        <v>0</v>
      </c>
      <c r="I14" s="25">
        <v>0</v>
      </c>
      <c r="J14" s="25">
        <v>-78953.390436034271</v>
      </c>
      <c r="K14" s="25">
        <v>-253066.07687480745</v>
      </c>
      <c r="L14" s="25">
        <v>-276182.55757344968</v>
      </c>
      <c r="M14" s="25">
        <v>-266457.06027594983</v>
      </c>
      <c r="N14" s="25">
        <v>-256731.56297845001</v>
      </c>
      <c r="O14" s="25">
        <v>-247006.06568095015</v>
      </c>
      <c r="P14" s="25">
        <v>-237280.56838345033</v>
      </c>
    </row>
    <row r="15" spans="1:23" x14ac:dyDescent="0.25">
      <c r="A15" s="19">
        <v>9</v>
      </c>
      <c r="B15" s="17"/>
      <c r="C15" s="33" t="s">
        <v>61</v>
      </c>
      <c r="D15" s="17"/>
      <c r="E15" s="17"/>
      <c r="F15" s="17"/>
      <c r="G15" s="17"/>
      <c r="H15" s="24">
        <f t="shared" ref="H15:P15" si="0">+H13+H14</f>
        <v>0</v>
      </c>
      <c r="I15" s="24">
        <f t="shared" si="0"/>
        <v>0</v>
      </c>
      <c r="J15" s="24">
        <f t="shared" si="0"/>
        <v>129629.10688174385</v>
      </c>
      <c r="K15" s="24">
        <f t="shared" si="0"/>
        <v>416212.85757366812</v>
      </c>
      <c r="L15" s="24">
        <f t="shared" si="0"/>
        <v>452815.99860450486</v>
      </c>
      <c r="M15" s="24">
        <f t="shared" si="0"/>
        <v>436868.83837489405</v>
      </c>
      <c r="N15" s="24">
        <f t="shared" si="0"/>
        <v>420921.6781452829</v>
      </c>
      <c r="O15" s="24">
        <f t="shared" si="0"/>
        <v>404974.51791567204</v>
      </c>
      <c r="P15" s="24">
        <f t="shared" si="0"/>
        <v>389027.357686061</v>
      </c>
    </row>
    <row r="16" spans="1:23" x14ac:dyDescent="0.25">
      <c r="A16" s="19"/>
      <c r="B16" s="17"/>
      <c r="C16" s="33"/>
      <c r="D16" s="17"/>
      <c r="E16" s="17"/>
      <c r="F16" s="17"/>
      <c r="G16" s="17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5">
      <c r="A17" s="19">
        <v>10</v>
      </c>
      <c r="B17" s="17"/>
      <c r="C17" s="34" t="s">
        <v>62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9">
        <v>11</v>
      </c>
      <c r="B18" s="17"/>
      <c r="C18" s="33" t="s">
        <v>63</v>
      </c>
      <c r="D18" s="35">
        <f>+NPV($D$6,H18:P18,H32:P32,'UAE Exhibit 1.2, p. 4'!H7:I7)</f>
        <v>400156.94660737616</v>
      </c>
      <c r="E18" s="24">
        <f>SUM(H18:P18,H32:P32,'UAE Exhibit 1.2, p. 4'!H7:I7)</f>
        <v>1067232.8523964563</v>
      </c>
      <c r="F18" s="35">
        <f>+NPV($D$6,H18:P18,H32:P32,'UAE Exhibit 1.2, p. 4'!H12:P12,'UAE Exhibit 1.2, p. 4'!H26:N26)</f>
        <v>219999.50702582317</v>
      </c>
      <c r="G18" s="24">
        <f>SUM(H18:P18,H32:P32,'UAE Exhibit 1.2, p. 4'!H12:P12,'UAE Exhibit 1.2, p. 4'!H26:N26)</f>
        <v>468989.35115421657</v>
      </c>
      <c r="H18" s="24">
        <f>+'UAE Exhibit 1.2, p. 4'!$F$42*H15</f>
        <v>0</v>
      </c>
      <c r="I18" s="24">
        <f>+'UAE Exhibit 1.2, p. 4'!$F$42*I15</f>
        <v>0</v>
      </c>
      <c r="J18" s="24">
        <f>+'UAE Exhibit 1.2, p. 4'!$F$42*J15</f>
        <v>8438.4867113379787</v>
      </c>
      <c r="K18" s="24">
        <f>+'UAE Exhibit 1.2, p. 4'!$F$42*K15</f>
        <v>27094.274983530282</v>
      </c>
      <c r="L18" s="24">
        <f>+'UAE Exhibit 1.2, p. 4'!$F$42*L15</f>
        <v>29477.035511717222</v>
      </c>
      <c r="M18" s="24">
        <f>+'UAE Exhibit 1.2, p. 4'!$F$42*M15</f>
        <v>28438.920670704614</v>
      </c>
      <c r="N18" s="24">
        <f>+'UAE Exhibit 1.2, p. 4'!$F$42*N15</f>
        <v>27400.805829691977</v>
      </c>
      <c r="O18" s="24">
        <f>+'UAE Exhibit 1.2, p. 4'!$F$42*O15</f>
        <v>26362.690988679366</v>
      </c>
      <c r="P18" s="24">
        <f>+'UAE Exhibit 1.2, p. 4'!$F$42*P15</f>
        <v>25324.576147666739</v>
      </c>
    </row>
    <row r="19" spans="1:16" x14ac:dyDescent="0.25">
      <c r="A19" s="19">
        <v>12</v>
      </c>
      <c r="B19" s="17"/>
      <c r="C19" s="33" t="s">
        <v>64</v>
      </c>
      <c r="D19" s="35">
        <f>+NPV($D$6,H19:P19,H33:P33,'UAE Exhibit 1.2, p. 4'!H8:I8)</f>
        <v>187522.19609854661</v>
      </c>
      <c r="E19" s="24">
        <f>SUM(H19:P19,H33:P33,'UAE Exhibit 1.2, p. 4'!H8:I8)</f>
        <v>215585.45978330181</v>
      </c>
      <c r="F19" s="35">
        <f>+NPV($D$6,H19:P19,H33:P33,'UAE Exhibit 1.2, p. 4'!H13:P13,'UAE Exhibit 1.2, p. 4'!H27:N27)</f>
        <v>302197.56181219156</v>
      </c>
      <c r="G19" s="24">
        <f>SUM(H19:P19,H33:P33,'UAE Exhibit 1.2, p. 4'!H13:P13,'UAE Exhibit 1.2, p. 4'!H27:N27)</f>
        <v>644217.07280485076</v>
      </c>
      <c r="H19" s="24">
        <f>+'UAE Exhibit 1.2, p. 4'!$G$42*H15</f>
        <v>0</v>
      </c>
      <c r="I19" s="24">
        <f>+'UAE Exhibit 1.2, p. 4'!$G$42*I15</f>
        <v>0</v>
      </c>
      <c r="J19" s="24">
        <f>+'UAE Exhibit 1.2, p. 4'!$G$42*J15</f>
        <v>11591.344653565935</v>
      </c>
      <c r="K19" s="24">
        <f>+'UAE Exhibit 1.2, p. 4'!$G$42*K15</f>
        <v>37217.464483367403</v>
      </c>
      <c r="L19" s="24">
        <f>+'UAE Exhibit 1.2, p. 4'!$G$42*L15</f>
        <v>40490.49191754208</v>
      </c>
      <c r="M19" s="24">
        <f>+'UAE Exhibit 1.2, p. 4'!$G$42*M15</f>
        <v>39064.507932049608</v>
      </c>
      <c r="N19" s="24">
        <f>+'UAE Exhibit 1.2, p. 4'!$G$42*N15</f>
        <v>37638.523946557107</v>
      </c>
      <c r="O19" s="24">
        <f>+'UAE Exhibit 1.2, p. 4'!$G$42*O15</f>
        <v>36212.539961064635</v>
      </c>
      <c r="P19" s="24">
        <f>+'UAE Exhibit 1.2, p. 4'!$G$42*P15</f>
        <v>34786.555975572141</v>
      </c>
    </row>
    <row r="20" spans="1:16" x14ac:dyDescent="0.25">
      <c r="A20" s="19"/>
      <c r="B20" s="17"/>
      <c r="C20" s="33"/>
      <c r="D20" s="35"/>
      <c r="E20" s="24"/>
      <c r="F20" s="35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19">
        <v>13</v>
      </c>
      <c r="B21" s="17"/>
      <c r="C21" s="36" t="s">
        <v>65</v>
      </c>
      <c r="D21" s="17"/>
      <c r="E21" s="37"/>
      <c r="F21" s="17"/>
      <c r="G21" s="3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5">
      <c r="A22" s="19">
        <v>14</v>
      </c>
      <c r="B22" s="17"/>
      <c r="C22" s="33" t="s">
        <v>63</v>
      </c>
      <c r="D22" s="35">
        <f>+NPV($D$6,H22:P22,H36:P36,'UAE Exhibit 1.2, p. 4'!H16:I16)</f>
        <v>164219.21601358993</v>
      </c>
      <c r="E22" s="38"/>
      <c r="F22" s="35">
        <f>+NPV($D$6,H22:P22,H36:P36,'UAE Exhibit 1.2, p. 4'!H16:P16,'UAE Exhibit 1.2, p. 4'!H30:N30)</f>
        <v>219999.50702582306</v>
      </c>
      <c r="G22" s="38"/>
      <c r="H22" s="28">
        <f>+PMT($D$7,COUNT($H$12:$P$12,$H$26:$P$26,'UAE Exhibit 1.2, p. 4'!$H$6:$P$6,'UAE Exhibit 1.2, p. 4'!$H$20:$N$20),-F18)*(1+$D$8)^(H12-2016)</f>
        <v>12632.88294894611</v>
      </c>
      <c r="I22" s="24">
        <f t="shared" ref="I22:P23" si="1">+H22*(1+$D$8)</f>
        <v>12913.332950412712</v>
      </c>
      <c r="J22" s="24">
        <f t="shared" si="1"/>
        <v>13200.008941911874</v>
      </c>
      <c r="K22" s="24">
        <f t="shared" si="1"/>
        <v>13493.049140422318</v>
      </c>
      <c r="L22" s="24">
        <f t="shared" si="1"/>
        <v>13792.594831339693</v>
      </c>
      <c r="M22" s="24">
        <f t="shared" si="1"/>
        <v>14098.790436595435</v>
      </c>
      <c r="N22" s="24">
        <f t="shared" si="1"/>
        <v>14411.783584287854</v>
      </c>
      <c r="O22" s="24">
        <f t="shared" si="1"/>
        <v>14731.725179859044</v>
      </c>
      <c r="P22" s="24">
        <f t="shared" si="1"/>
        <v>15058.769478851915</v>
      </c>
    </row>
    <row r="23" spans="1:16" x14ac:dyDescent="0.25">
      <c r="A23" s="19">
        <v>15</v>
      </c>
      <c r="B23" s="17"/>
      <c r="C23" s="33" t="s">
        <v>64</v>
      </c>
      <c r="D23" s="35">
        <f>+NPV($D$6,H23:P23,H37:P37,'UAE Exhibit 1.2, p. 4'!H17:I17)</f>
        <v>225576.17220565586</v>
      </c>
      <c r="E23" s="38"/>
      <c r="F23" s="35">
        <f>+NPV($D$6,H23:P23,H37:P37,'UAE Exhibit 1.2, p. 4'!H17:P17,'UAE Exhibit 1.2, p. 4'!H31:N31)</f>
        <v>302197.56181219133</v>
      </c>
      <c r="G23" s="38"/>
      <c r="H23" s="28">
        <f>+PMT($D$7,COUNT($H$12:$P$12,$H$26:$P$26,'UAE Exhibit 1.2, p. 4'!$H$6:$P$6,'UAE Exhibit 1.2, p. 4'!$H$20:$N$20),-F19)*(1+$D$8)^(H12-2016)</f>
        <v>17352.886274341585</v>
      </c>
      <c r="I23" s="24">
        <f t="shared" si="1"/>
        <v>17738.120349631969</v>
      </c>
      <c r="J23" s="24">
        <f t="shared" si="1"/>
        <v>18131.906621393799</v>
      </c>
      <c r="K23" s="24">
        <f t="shared" si="1"/>
        <v>18534.434948388742</v>
      </c>
      <c r="L23" s="24">
        <f t="shared" si="1"/>
        <v>18945.899404242973</v>
      </c>
      <c r="M23" s="24">
        <f t="shared" si="1"/>
        <v>19366.498371017165</v>
      </c>
      <c r="N23" s="24">
        <f t="shared" si="1"/>
        <v>19796.434634853747</v>
      </c>
      <c r="O23" s="24">
        <f t="shared" si="1"/>
        <v>20235.9154837475</v>
      </c>
      <c r="P23" s="24">
        <f t="shared" si="1"/>
        <v>20685.152807486695</v>
      </c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7.25" x14ac:dyDescent="0.25">
      <c r="A26" s="19">
        <v>16</v>
      </c>
      <c r="B26" s="17"/>
      <c r="C26" s="21" t="s">
        <v>58</v>
      </c>
      <c r="D26" s="17"/>
      <c r="E26" s="17"/>
      <c r="F26" s="17"/>
      <c r="G26" s="17"/>
      <c r="H26" s="20">
        <v>2026</v>
      </c>
      <c r="I26" s="20">
        <v>2027</v>
      </c>
      <c r="J26" s="20">
        <v>2028</v>
      </c>
      <c r="K26" s="20">
        <v>2029</v>
      </c>
      <c r="L26" s="20">
        <v>2030</v>
      </c>
      <c r="M26" s="20">
        <v>2031</v>
      </c>
      <c r="N26" s="20">
        <v>2032</v>
      </c>
      <c r="O26" s="20">
        <v>2033</v>
      </c>
      <c r="P26" s="20">
        <v>2034</v>
      </c>
    </row>
    <row r="27" spans="1:16" x14ac:dyDescent="0.25">
      <c r="A27" s="19">
        <v>17</v>
      </c>
      <c r="B27" s="17"/>
      <c r="C27" s="33" t="s">
        <v>59</v>
      </c>
      <c r="D27" s="17"/>
      <c r="E27" s="17"/>
      <c r="F27" s="17"/>
      <c r="G27" s="17"/>
      <c r="H27" s="24">
        <v>600635.26854240056</v>
      </c>
      <c r="I27" s="24">
        <v>574962.61101528967</v>
      </c>
      <c r="J27" s="24">
        <v>549289.95348817878</v>
      </c>
      <c r="K27" s="24">
        <v>523617.29596106807</v>
      </c>
      <c r="L27" s="24">
        <v>497944.63843395718</v>
      </c>
      <c r="M27" s="24">
        <v>472271.98090684641</v>
      </c>
      <c r="N27" s="24">
        <v>446599.32337973558</v>
      </c>
      <c r="O27" s="24">
        <v>420926.66585262469</v>
      </c>
      <c r="P27" s="24">
        <v>395254.00832551398</v>
      </c>
    </row>
    <row r="28" spans="1:16" x14ac:dyDescent="0.25">
      <c r="A28" s="19">
        <v>18</v>
      </c>
      <c r="B28" s="17"/>
      <c r="C28" s="33" t="s">
        <v>60</v>
      </c>
      <c r="D28" s="17"/>
      <c r="E28" s="17"/>
      <c r="F28" s="17"/>
      <c r="G28" s="17"/>
      <c r="H28" s="25">
        <v>-227555.07108595053</v>
      </c>
      <c r="I28" s="25">
        <v>-217829.57378845068</v>
      </c>
      <c r="J28" s="25">
        <v>-208104.07649095092</v>
      </c>
      <c r="K28" s="25">
        <v>-198378.57919345106</v>
      </c>
      <c r="L28" s="25">
        <v>-188653.08189595124</v>
      </c>
      <c r="M28" s="25">
        <v>-178927.58459845142</v>
      </c>
      <c r="N28" s="25">
        <v>-169202.08730095159</v>
      </c>
      <c r="O28" s="25">
        <v>-159476.59000345174</v>
      </c>
      <c r="P28" s="25">
        <v>-149751.09270595192</v>
      </c>
    </row>
    <row r="29" spans="1:16" x14ac:dyDescent="0.25">
      <c r="A29" s="19">
        <v>19</v>
      </c>
      <c r="B29" s="17"/>
      <c r="C29" s="33" t="s">
        <v>61</v>
      </c>
      <c r="D29" s="17"/>
      <c r="E29" s="17"/>
      <c r="F29" s="17"/>
      <c r="G29" s="17"/>
      <c r="H29" s="24">
        <f t="shared" ref="H29:P29" si="2">+H27+H28</f>
        <v>373080.19745645003</v>
      </c>
      <c r="I29" s="24">
        <f t="shared" si="2"/>
        <v>357133.03722683899</v>
      </c>
      <c r="J29" s="24">
        <f t="shared" si="2"/>
        <v>341185.8769972279</v>
      </c>
      <c r="K29" s="24">
        <f t="shared" si="2"/>
        <v>325238.71676761704</v>
      </c>
      <c r="L29" s="24">
        <f t="shared" si="2"/>
        <v>309291.55653800594</v>
      </c>
      <c r="M29" s="24">
        <f t="shared" si="2"/>
        <v>293344.39630839496</v>
      </c>
      <c r="N29" s="24">
        <f t="shared" si="2"/>
        <v>277397.23607878399</v>
      </c>
      <c r="O29" s="24">
        <f t="shared" si="2"/>
        <v>261450.07584917295</v>
      </c>
      <c r="P29" s="24">
        <f t="shared" si="2"/>
        <v>245502.91561956206</v>
      </c>
    </row>
    <row r="30" spans="1:16" x14ac:dyDescent="0.25">
      <c r="A30" s="19"/>
      <c r="B30" s="17"/>
      <c r="C30" s="33"/>
      <c r="D30" s="17"/>
      <c r="E30" s="17"/>
      <c r="F30" s="17"/>
      <c r="G30" s="17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5">
      <c r="A31" s="19">
        <v>20</v>
      </c>
      <c r="B31" s="17"/>
      <c r="C31" s="34" t="s">
        <v>62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9">
        <v>21</v>
      </c>
      <c r="B32" s="17"/>
      <c r="C32" s="33" t="s">
        <v>63</v>
      </c>
      <c r="D32" s="17"/>
      <c r="E32" s="17"/>
      <c r="F32" s="17"/>
      <c r="G32" s="17"/>
      <c r="H32" s="24">
        <f>+'UAE Exhibit 1.2, p. 4'!$F$42*H29</f>
        <v>24286.461306654117</v>
      </c>
      <c r="I32" s="24">
        <f>+'UAE Exhibit 1.2, p. 4'!$F$42*I29</f>
        <v>23248.346465641491</v>
      </c>
      <c r="J32" s="24">
        <f>+'UAE Exhibit 1.2, p. 4'!$F$42*J29</f>
        <v>22210.231624628861</v>
      </c>
      <c r="K32" s="24">
        <f>+'UAE Exhibit 1.2, p. 4'!$F$42*K29</f>
        <v>21172.116783616246</v>
      </c>
      <c r="L32" s="24">
        <f>+'UAE Exhibit 1.2, p. 4'!$F$42*L29</f>
        <v>20134.001942603616</v>
      </c>
      <c r="M32" s="24">
        <f>+'UAE Exhibit 1.2, p. 4'!$F$42*M29</f>
        <v>19095.887101590994</v>
      </c>
      <c r="N32" s="24">
        <f>+'UAE Exhibit 1.2, p. 4'!$F$42*N29</f>
        <v>18057.772260578371</v>
      </c>
      <c r="O32" s="24">
        <f>+'UAE Exhibit 1.2, p. 4'!$F$42*O29</f>
        <v>17019.657419565745</v>
      </c>
      <c r="P32" s="24">
        <f>+'UAE Exhibit 1.2, p. 4'!$F$42*P29</f>
        <v>15981.542578553128</v>
      </c>
    </row>
    <row r="33" spans="1:17" x14ac:dyDescent="0.25">
      <c r="A33" s="19">
        <v>22</v>
      </c>
      <c r="B33" s="17"/>
      <c r="C33" s="33" t="s">
        <v>64</v>
      </c>
      <c r="D33" s="17"/>
      <c r="E33" s="17"/>
      <c r="F33" s="17"/>
      <c r="G33" s="17"/>
      <c r="H33" s="24">
        <f>+'UAE Exhibit 1.2, p. 4'!$G$42*H29</f>
        <v>33360.571990079654</v>
      </c>
      <c r="I33" s="24">
        <f>+'UAE Exhibit 1.2, p. 4'!$G$42*I29</f>
        <v>31934.588004587164</v>
      </c>
      <c r="J33" s="24">
        <f>+'UAE Exhibit 1.2, p. 4'!$G$42*J29</f>
        <v>30508.604019094666</v>
      </c>
      <c r="K33" s="24">
        <f>+'UAE Exhibit 1.2, p. 4'!$G$42*K29</f>
        <v>29082.62003360219</v>
      </c>
      <c r="L33" s="24">
        <f>+'UAE Exhibit 1.2, p. 4'!$G$42*L29</f>
        <v>27656.636048109696</v>
      </c>
      <c r="M33" s="24">
        <f>+'UAE Exhibit 1.2, p. 4'!$G$42*M29</f>
        <v>26230.65206261721</v>
      </c>
      <c r="N33" s="24">
        <f>+'UAE Exhibit 1.2, p. 4'!$G$42*N29</f>
        <v>24804.668077124723</v>
      </c>
      <c r="O33" s="24">
        <f>+'UAE Exhibit 1.2, p. 4'!$G$42*O29</f>
        <v>23378.684091632233</v>
      </c>
      <c r="P33" s="24">
        <f>+'UAE Exhibit 1.2, p. 4'!$G$42*P29</f>
        <v>21952.700106139753</v>
      </c>
    </row>
    <row r="34" spans="1:17" x14ac:dyDescent="0.25">
      <c r="A34" s="19"/>
      <c r="B34" s="17"/>
      <c r="C34" s="33"/>
      <c r="D34" s="17"/>
      <c r="E34" s="17"/>
      <c r="F34" s="17"/>
      <c r="G34" s="17"/>
      <c r="H34" s="24"/>
      <c r="I34" s="24"/>
      <c r="J34" s="24"/>
      <c r="K34" s="24"/>
      <c r="L34" s="24"/>
      <c r="M34" s="24"/>
      <c r="N34" s="24"/>
      <c r="O34" s="24"/>
      <c r="P34" s="24"/>
    </row>
    <row r="35" spans="1:17" x14ac:dyDescent="0.25">
      <c r="A35" s="19">
        <v>23</v>
      </c>
      <c r="B35" s="17"/>
      <c r="C35" s="36" t="s">
        <v>65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7" x14ac:dyDescent="0.25">
      <c r="A36" s="19">
        <v>24</v>
      </c>
      <c r="B36" s="17"/>
      <c r="C36" s="33" t="s">
        <v>63</v>
      </c>
      <c r="D36" s="17"/>
      <c r="E36" s="17"/>
      <c r="F36" s="35"/>
      <c r="G36" s="17"/>
      <c r="H36" s="24">
        <f>+P22*(1+$D$8)</f>
        <v>15393.074161282428</v>
      </c>
      <c r="I36" s="24">
        <f t="shared" ref="I36:P37" si="3">+H36*(1+$D$8)</f>
        <v>15734.800407662897</v>
      </c>
      <c r="J36" s="24">
        <f t="shared" si="3"/>
        <v>16084.112976713013</v>
      </c>
      <c r="K36" s="24">
        <f t="shared" si="3"/>
        <v>16441.180284796043</v>
      </c>
      <c r="L36" s="24">
        <f t="shared" si="3"/>
        <v>16806.174487118515</v>
      </c>
      <c r="M36" s="24">
        <f t="shared" si="3"/>
        <v>17179.271560732544</v>
      </c>
      <c r="N36" s="24">
        <f t="shared" si="3"/>
        <v>17560.651389380808</v>
      </c>
      <c r="O36" s="24">
        <f t="shared" si="3"/>
        <v>17950.497850225063</v>
      </c>
      <c r="P36" s="24">
        <f t="shared" si="3"/>
        <v>18348.998902500061</v>
      </c>
    </row>
    <row r="37" spans="1:17" x14ac:dyDescent="0.25">
      <c r="A37" s="19">
        <v>25</v>
      </c>
      <c r="B37" s="17"/>
      <c r="C37" s="33" t="s">
        <v>64</v>
      </c>
      <c r="D37" s="17"/>
      <c r="E37" s="17"/>
      <c r="F37" s="17"/>
      <c r="G37" s="17"/>
      <c r="H37" s="24">
        <f>+P23*(1+$D$8)</f>
        <v>21144.363199812899</v>
      </c>
      <c r="I37" s="24">
        <f t="shared" si="3"/>
        <v>21613.768062848743</v>
      </c>
      <c r="J37" s="24">
        <f t="shared" si="3"/>
        <v>22093.593713843984</v>
      </c>
      <c r="K37" s="24">
        <f t="shared" si="3"/>
        <v>22584.071494291322</v>
      </c>
      <c r="L37" s="24">
        <f t="shared" si="3"/>
        <v>23085.43788146459</v>
      </c>
      <c r="M37" s="24">
        <f t="shared" si="3"/>
        <v>23597.934602433103</v>
      </c>
      <c r="N37" s="24">
        <f t="shared" si="3"/>
        <v>24121.808750607117</v>
      </c>
      <c r="O37" s="24">
        <f t="shared" si="3"/>
        <v>24657.312904870596</v>
      </c>
      <c r="P37" s="24">
        <f t="shared" si="3"/>
        <v>25204.705251358722</v>
      </c>
    </row>
    <row r="38" spans="1:17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"/>
    </row>
    <row r="39" spans="1:17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"/>
    </row>
    <row r="40" spans="1:17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7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7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7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7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7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7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
Docket No. 17-035-39
Witness: Kevin C. Higgins
Page 3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opLeftCell="A13" workbookViewId="0">
      <selection activeCell="K4" sqref="K4"/>
    </sheetView>
  </sheetViews>
  <sheetFormatPr defaultColWidth="8.85546875"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9"/>
      <c r="R1" s="29"/>
      <c r="S1" s="29"/>
      <c r="T1" s="29"/>
      <c r="U1" s="29"/>
      <c r="V1" s="29"/>
      <c r="W1" s="29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0" t="s">
        <v>37</v>
      </c>
      <c r="B4" s="17"/>
      <c r="C4" s="31" t="s">
        <v>38</v>
      </c>
      <c r="D4" s="31" t="s">
        <v>39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19" t="s">
        <v>47</v>
      </c>
      <c r="M4" s="19" t="s">
        <v>48</v>
      </c>
      <c r="N4" s="19" t="s">
        <v>49</v>
      </c>
      <c r="O4" s="19" t="s">
        <v>50</v>
      </c>
      <c r="P4" s="19" t="s">
        <v>51</v>
      </c>
    </row>
    <row r="5" spans="1:23" x14ac:dyDescent="0.25">
      <c r="A5" s="31"/>
      <c r="B5" s="17"/>
      <c r="C5" s="31"/>
      <c r="D5" s="3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26</v>
      </c>
      <c r="B6" s="17"/>
      <c r="C6" s="21" t="s">
        <v>58</v>
      </c>
      <c r="D6" s="17"/>
      <c r="E6" s="17"/>
      <c r="F6" s="17"/>
      <c r="G6" s="17"/>
      <c r="H6" s="20">
        <v>2035</v>
      </c>
      <c r="I6" s="20">
        <v>2036</v>
      </c>
      <c r="J6" s="20">
        <v>2037</v>
      </c>
      <c r="K6" s="20">
        <v>2038</v>
      </c>
      <c r="L6" s="20">
        <v>2039</v>
      </c>
      <c r="M6" s="20">
        <v>2040</v>
      </c>
      <c r="N6" s="20">
        <v>2041</v>
      </c>
      <c r="O6" s="20">
        <v>2042</v>
      </c>
      <c r="P6" s="20">
        <v>2043</v>
      </c>
    </row>
    <row r="7" spans="1:23" x14ac:dyDescent="0.25">
      <c r="A7" s="19">
        <v>27</v>
      </c>
      <c r="B7" s="17"/>
      <c r="C7" s="33" t="s">
        <v>59</v>
      </c>
      <c r="D7" s="17"/>
      <c r="E7" s="17"/>
      <c r="F7" s="17"/>
      <c r="G7" s="17"/>
      <c r="H7" s="24">
        <v>369581.35079840315</v>
      </c>
      <c r="I7" s="24">
        <v>343908.69327129237</v>
      </c>
      <c r="J7" s="24">
        <v>318236.0357441816</v>
      </c>
      <c r="K7" s="24">
        <v>292563.37821707071</v>
      </c>
      <c r="L7" s="24">
        <v>266890.72068995988</v>
      </c>
      <c r="M7" s="24">
        <v>241218.06316284905</v>
      </c>
      <c r="N7" s="24">
        <v>215545.40563573828</v>
      </c>
      <c r="O7" s="24">
        <v>189872.74810862742</v>
      </c>
      <c r="P7" s="24">
        <v>164200.09058151659</v>
      </c>
    </row>
    <row r="8" spans="1:23" x14ac:dyDescent="0.25">
      <c r="A8" s="19">
        <v>28</v>
      </c>
      <c r="B8" s="17"/>
      <c r="C8" s="33" t="s">
        <v>60</v>
      </c>
      <c r="D8" s="17"/>
      <c r="E8" s="17"/>
      <c r="F8" s="17"/>
      <c r="G8" s="17"/>
      <c r="H8" s="25">
        <v>-140025.59540845209</v>
      </c>
      <c r="I8" s="25">
        <v>-130300.0981109523</v>
      </c>
      <c r="J8" s="25">
        <v>-120574.60081345247</v>
      </c>
      <c r="K8" s="25">
        <v>-110849.10351595265</v>
      </c>
      <c r="L8" s="25">
        <v>-101123.60621845283</v>
      </c>
      <c r="M8" s="25">
        <v>-91398.108920952989</v>
      </c>
      <c r="N8" s="25">
        <v>-81672.61162345318</v>
      </c>
      <c r="O8" s="25">
        <v>-71947.114325953371</v>
      </c>
      <c r="P8" s="25">
        <v>-62221.617028453533</v>
      </c>
    </row>
    <row r="9" spans="1:23" x14ac:dyDescent="0.25">
      <c r="A9" s="19">
        <v>29</v>
      </c>
      <c r="B9" s="17"/>
      <c r="C9" s="33" t="s">
        <v>61</v>
      </c>
      <c r="D9" s="17"/>
      <c r="E9" s="17"/>
      <c r="F9" s="17"/>
      <c r="G9" s="17"/>
      <c r="H9" s="24">
        <f t="shared" ref="H9:P9" si="0">+H7+H8</f>
        <v>229555.75538995105</v>
      </c>
      <c r="I9" s="24">
        <f t="shared" si="0"/>
        <v>213608.59516034008</v>
      </c>
      <c r="J9" s="24">
        <f t="shared" si="0"/>
        <v>197661.43493072913</v>
      </c>
      <c r="K9" s="24">
        <f t="shared" si="0"/>
        <v>181714.27470111806</v>
      </c>
      <c r="L9" s="24">
        <f t="shared" si="0"/>
        <v>165767.11447150705</v>
      </c>
      <c r="M9" s="24">
        <f t="shared" si="0"/>
        <v>149819.95424189605</v>
      </c>
      <c r="N9" s="24">
        <f t="shared" si="0"/>
        <v>133872.7940122851</v>
      </c>
      <c r="O9" s="24">
        <f t="shared" si="0"/>
        <v>117925.63378267405</v>
      </c>
      <c r="P9" s="24">
        <f t="shared" si="0"/>
        <v>101978.47355306306</v>
      </c>
    </row>
    <row r="10" spans="1:2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30</v>
      </c>
      <c r="B11" s="17"/>
      <c r="C11" s="34" t="s">
        <v>62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23" x14ac:dyDescent="0.25">
      <c r="A12" s="19">
        <v>31</v>
      </c>
      <c r="B12" s="17"/>
      <c r="C12" s="33" t="s">
        <v>63</v>
      </c>
      <c r="D12" s="17"/>
      <c r="E12" s="17"/>
      <c r="F12" s="17"/>
      <c r="G12" s="17"/>
      <c r="H12" s="24">
        <f t="shared" ref="H12:P12" si="1">+$F$42*H9</f>
        <v>14943.427737540504</v>
      </c>
      <c r="I12" s="24">
        <f t="shared" si="1"/>
        <v>13905.312896527881</v>
      </c>
      <c r="J12" s="24">
        <f t="shared" si="1"/>
        <v>12867.19805551526</v>
      </c>
      <c r="K12" s="24">
        <f t="shared" si="1"/>
        <v>11829.083214502632</v>
      </c>
      <c r="L12" s="24">
        <f t="shared" si="1"/>
        <v>10790.968373490008</v>
      </c>
      <c r="M12" s="24">
        <f t="shared" si="1"/>
        <v>9752.8535324773839</v>
      </c>
      <c r="N12" s="24">
        <f t="shared" si="1"/>
        <v>8714.7386914647632</v>
      </c>
      <c r="O12" s="24">
        <f t="shared" si="1"/>
        <v>7676.6238504521361</v>
      </c>
      <c r="P12" s="24">
        <f t="shared" si="1"/>
        <v>6638.5090094395127</v>
      </c>
    </row>
    <row r="13" spans="1:23" x14ac:dyDescent="0.25">
      <c r="A13" s="19">
        <v>32</v>
      </c>
      <c r="B13" s="17"/>
      <c r="C13" s="33" t="s">
        <v>64</v>
      </c>
      <c r="D13" s="17"/>
      <c r="E13" s="17"/>
      <c r="F13" s="17"/>
      <c r="G13" s="17"/>
      <c r="H13" s="24">
        <f t="shared" ref="H13:P13" si="2">+$G$42*H9</f>
        <v>20526.716120647267</v>
      </c>
      <c r="I13" s="24">
        <f t="shared" si="2"/>
        <v>19100.73213515478</v>
      </c>
      <c r="J13" s="24">
        <f t="shared" si="2"/>
        <v>17674.748149662297</v>
      </c>
      <c r="K13" s="24">
        <f t="shared" si="2"/>
        <v>16248.764164169803</v>
      </c>
      <c r="L13" s="24">
        <f t="shared" si="2"/>
        <v>14822.780178677314</v>
      </c>
      <c r="M13" s="24">
        <f t="shared" si="2"/>
        <v>13396.796193184826</v>
      </c>
      <c r="N13" s="24">
        <f t="shared" si="2"/>
        <v>11970.812207692343</v>
      </c>
      <c r="O13" s="24">
        <f t="shared" si="2"/>
        <v>10544.828222199851</v>
      </c>
      <c r="P13" s="24">
        <f t="shared" si="2"/>
        <v>9118.8442367073621</v>
      </c>
    </row>
    <row r="14" spans="1:2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23" x14ac:dyDescent="0.25">
      <c r="A15" s="19">
        <v>33</v>
      </c>
      <c r="B15" s="17"/>
      <c r="C15" s="36" t="s">
        <v>65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23" ht="15" customHeight="1" x14ac:dyDescent="0.25">
      <c r="A16" s="19">
        <v>34</v>
      </c>
      <c r="B16" s="17"/>
      <c r="C16" s="33" t="s">
        <v>63</v>
      </c>
      <c r="D16" s="17"/>
      <c r="E16" s="17"/>
      <c r="F16" s="35"/>
      <c r="G16" s="17"/>
      <c r="H16" s="24">
        <f>+'UAE Exhibit 1.2, p. 3'!P36*(1+'UAE Exhibit 1.2, p. 3'!$D$8)</f>
        <v>18756.346678135564</v>
      </c>
      <c r="I16" s="24">
        <f>+H16*(1+'UAE Exhibit 1.2, p. 3'!$D$8)</f>
        <v>19172.737574390172</v>
      </c>
      <c r="J16" s="24">
        <f>+I16*(1+'UAE Exhibit 1.2, p. 3'!$D$8)</f>
        <v>19598.372348541634</v>
      </c>
      <c r="K16" s="24">
        <f>+J16*(1+'UAE Exhibit 1.2, p. 3'!$D$8)</f>
        <v>20033.45621467926</v>
      </c>
      <c r="L16" s="24">
        <f>+K16*(1+'UAE Exhibit 1.2, p. 3'!$D$8)</f>
        <v>20478.19894264514</v>
      </c>
      <c r="M16" s="24">
        <f>+L16*(1+'UAE Exhibit 1.2, p. 3'!$D$8)</f>
        <v>20932.814959171861</v>
      </c>
      <c r="N16" s="24">
        <f>+M16*(1+'UAE Exhibit 1.2, p. 3'!$D$8)</f>
        <v>21397.523451265475</v>
      </c>
      <c r="O16" s="24">
        <f>+N16*(1+'UAE Exhibit 1.2, p. 3'!$D$8)</f>
        <v>21872.548471883569</v>
      </c>
      <c r="P16" s="24">
        <f>+O16*(1+'UAE Exhibit 1.2, p. 3'!$D$8)</f>
        <v>22358.119047959382</v>
      </c>
    </row>
    <row r="17" spans="1:16" x14ac:dyDescent="0.25">
      <c r="A17" s="19">
        <v>35</v>
      </c>
      <c r="B17" s="17"/>
      <c r="C17" s="33" t="s">
        <v>64</v>
      </c>
      <c r="D17" s="17"/>
      <c r="E17" s="17"/>
      <c r="F17" s="17"/>
      <c r="G17" s="17"/>
      <c r="H17" s="24">
        <f>+'UAE Exhibit 1.2, p. 3'!P37*(1+'UAE Exhibit 1.2, p. 3'!$D$8)</f>
        <v>25764.249707938885</v>
      </c>
      <c r="I17" s="24">
        <f>+H17*(1+'UAE Exhibit 1.2, p. 3'!$D$8)</f>
        <v>26336.216051455129</v>
      </c>
      <c r="J17" s="24">
        <f>+I17*(1+'UAE Exhibit 1.2, p. 3'!$D$8)</f>
        <v>26920.880047797433</v>
      </c>
      <c r="K17" s="24">
        <f>+J17*(1+'UAE Exhibit 1.2, p. 3'!$D$8)</f>
        <v>27518.523584858536</v>
      </c>
      <c r="L17" s="24">
        <f>+K17*(1+'UAE Exhibit 1.2, p. 3'!$D$8)</f>
        <v>28129.434808442395</v>
      </c>
      <c r="M17" s="24">
        <f>+L17*(1+'UAE Exhibit 1.2, p. 3'!$D$8)</f>
        <v>28753.908261189816</v>
      </c>
      <c r="N17" s="24">
        <f>+M17*(1+'UAE Exhibit 1.2, p. 3'!$D$8)</f>
        <v>29392.245024588228</v>
      </c>
      <c r="O17" s="24">
        <f>+N17*(1+'UAE Exhibit 1.2, p. 3'!$D$8)</f>
        <v>30044.752864134087</v>
      </c>
      <c r="P17" s="24">
        <f>+O17*(1+'UAE Exhibit 1.2, p. 3'!$D$8)</f>
        <v>30711.746377717864</v>
      </c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" customHeight="1" x14ac:dyDescent="0.25">
      <c r="A20" s="19">
        <v>36</v>
      </c>
      <c r="B20" s="17"/>
      <c r="C20" s="21" t="s">
        <v>58</v>
      </c>
      <c r="D20" s="17"/>
      <c r="E20" s="17"/>
      <c r="F20" s="17"/>
      <c r="G20" s="17"/>
      <c r="H20" s="20">
        <v>2044</v>
      </c>
      <c r="I20" s="20">
        <v>2045</v>
      </c>
      <c r="J20" s="20">
        <v>2046</v>
      </c>
      <c r="K20" s="20">
        <v>2047</v>
      </c>
      <c r="L20" s="20">
        <v>2048</v>
      </c>
      <c r="M20" s="20">
        <v>2049</v>
      </c>
      <c r="N20" s="20">
        <v>2050</v>
      </c>
      <c r="O20" s="17"/>
      <c r="P20" s="17"/>
    </row>
    <row r="21" spans="1:16" x14ac:dyDescent="0.25">
      <c r="A21" s="19">
        <v>37</v>
      </c>
      <c r="B21" s="17"/>
      <c r="C21" s="33" t="s">
        <v>59</v>
      </c>
      <c r="D21" s="17"/>
      <c r="E21" s="17"/>
      <c r="F21" s="17"/>
      <c r="G21" s="17"/>
      <c r="H21" s="24">
        <v>138527.43305440579</v>
      </c>
      <c r="I21" s="24">
        <v>112854.77552729494</v>
      </c>
      <c r="J21" s="24">
        <v>87182.118000184142</v>
      </c>
      <c r="K21" s="24">
        <v>61509.460473073319</v>
      </c>
      <c r="L21" s="24">
        <v>35836.802945962489</v>
      </c>
      <c r="M21" s="24">
        <v>11181.898355433157</v>
      </c>
      <c r="N21" s="24">
        <v>1399.873430435912</v>
      </c>
      <c r="O21" s="17"/>
      <c r="P21" s="17"/>
    </row>
    <row r="22" spans="1:16" x14ac:dyDescent="0.25">
      <c r="A22" s="19">
        <v>38</v>
      </c>
      <c r="B22" s="17"/>
      <c r="C22" s="33" t="s">
        <v>60</v>
      </c>
      <c r="D22" s="17"/>
      <c r="E22" s="17"/>
      <c r="F22" s="17"/>
      <c r="G22" s="17"/>
      <c r="H22" s="25">
        <v>-52496.119730953702</v>
      </c>
      <c r="I22" s="25">
        <v>-42770.622433453886</v>
      </c>
      <c r="J22" s="25">
        <v>-33045.125135954069</v>
      </c>
      <c r="K22" s="25">
        <v>-23319.627838454235</v>
      </c>
      <c r="L22" s="25">
        <v>-13594.130540954411</v>
      </c>
      <c r="M22" s="25">
        <v>-4254.9431710239132</v>
      </c>
      <c r="N22" s="25">
        <v>-538.39308190397446</v>
      </c>
      <c r="O22" s="17"/>
      <c r="P22" s="17"/>
    </row>
    <row r="23" spans="1:16" x14ac:dyDescent="0.25">
      <c r="A23" s="19">
        <v>39</v>
      </c>
      <c r="B23" s="17"/>
      <c r="C23" s="33" t="s">
        <v>61</v>
      </c>
      <c r="D23" s="17"/>
      <c r="E23" s="17"/>
      <c r="F23" s="17"/>
      <c r="G23" s="17"/>
      <c r="H23" s="24">
        <f t="shared" ref="H23:N23" si="3">+H21+H22</f>
        <v>86031.313323452079</v>
      </c>
      <c r="I23" s="24">
        <f t="shared" si="3"/>
        <v>70084.153093841058</v>
      </c>
      <c r="J23" s="24">
        <f t="shared" si="3"/>
        <v>54136.992864230073</v>
      </c>
      <c r="K23" s="24">
        <f t="shared" si="3"/>
        <v>38189.832634619088</v>
      </c>
      <c r="L23" s="24">
        <f t="shared" si="3"/>
        <v>22242.672405008077</v>
      </c>
      <c r="M23" s="24">
        <f t="shared" si="3"/>
        <v>6926.9551844092439</v>
      </c>
      <c r="N23" s="24">
        <f t="shared" si="3"/>
        <v>861.48034853193758</v>
      </c>
      <c r="O23" s="17"/>
      <c r="P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9">
        <v>40</v>
      </c>
      <c r="B25" s="17"/>
      <c r="C25" s="34" t="s">
        <v>62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9">
        <v>41</v>
      </c>
      <c r="B26" s="17"/>
      <c r="C26" s="33" t="s">
        <v>63</v>
      </c>
      <c r="D26" s="17"/>
      <c r="E26" s="17"/>
      <c r="F26" s="17"/>
      <c r="G26" s="17"/>
      <c r="H26" s="24">
        <f t="shared" ref="H26:N26" si="4">+$F$42*H23</f>
        <v>5600.3941684268902</v>
      </c>
      <c r="I26" s="24">
        <f t="shared" si="4"/>
        <v>4562.279327414265</v>
      </c>
      <c r="J26" s="24">
        <f t="shared" si="4"/>
        <v>3524.1644864016425</v>
      </c>
      <c r="K26" s="24">
        <f t="shared" si="4"/>
        <v>2486.04964538902</v>
      </c>
      <c r="L26" s="24">
        <f t="shared" si="4"/>
        <v>1447.9348043763953</v>
      </c>
      <c r="M26" s="24">
        <f t="shared" si="4"/>
        <v>450.92510995231794</v>
      </c>
      <c r="N26" s="24">
        <f t="shared" si="4"/>
        <v>56.079924085239291</v>
      </c>
      <c r="O26" s="24"/>
      <c r="P26" s="24"/>
    </row>
    <row r="27" spans="1:16" x14ac:dyDescent="0.25">
      <c r="A27" s="19">
        <v>42</v>
      </c>
      <c r="B27" s="17"/>
      <c r="C27" s="33" t="s">
        <v>64</v>
      </c>
      <c r="D27" s="17"/>
      <c r="E27" s="17"/>
      <c r="F27" s="17"/>
      <c r="G27" s="17"/>
      <c r="H27" s="24">
        <f t="shared" ref="H27:N27" si="5">+$G$42*H23</f>
        <v>7692.8602512148773</v>
      </c>
      <c r="I27" s="24">
        <f t="shared" si="5"/>
        <v>6266.876265722387</v>
      </c>
      <c r="J27" s="24">
        <f t="shared" si="5"/>
        <v>4840.8922802299003</v>
      </c>
      <c r="K27" s="24">
        <f t="shared" si="5"/>
        <v>3414.9082947374141</v>
      </c>
      <c r="L27" s="24">
        <f t="shared" si="5"/>
        <v>1988.9243092449251</v>
      </c>
      <c r="M27" s="24">
        <f t="shared" si="5"/>
        <v>619.40351880647609</v>
      </c>
      <c r="N27" s="24">
        <f t="shared" si="5"/>
        <v>77.03297409290505</v>
      </c>
      <c r="O27" s="24"/>
      <c r="P27" s="24"/>
    </row>
    <row r="28" spans="1:1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9">
        <v>43</v>
      </c>
      <c r="B29" s="17"/>
      <c r="C29" s="36" t="s">
        <v>65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" customHeight="1" x14ac:dyDescent="0.25">
      <c r="A30" s="19">
        <v>44</v>
      </c>
      <c r="B30" s="17"/>
      <c r="C30" s="33" t="s">
        <v>63</v>
      </c>
      <c r="D30" s="17"/>
      <c r="E30" s="17"/>
      <c r="F30" s="35"/>
      <c r="G30" s="17"/>
      <c r="H30" s="24">
        <f>+P16*(1+'UAE Exhibit 1.2, p. 3'!$D$8)</f>
        <v>22854.46929082408</v>
      </c>
      <c r="I30" s="24">
        <f>+H30*(1+'UAE Exhibit 1.2, p. 3'!$D$8)</f>
        <v>23361.838509080375</v>
      </c>
      <c r="J30" s="24">
        <f>+I30*(1+'UAE Exhibit 1.2, p. 3'!$D$8)</f>
        <v>23880.471323981958</v>
      </c>
      <c r="K30" s="24">
        <f>+J30*(1+'UAE Exhibit 1.2, p. 3'!$D$8)</f>
        <v>24410.617787374358</v>
      </c>
      <c r="L30" s="24">
        <f>+K30*(1+'UAE Exhibit 1.2, p. 3'!$D$8)</f>
        <v>24952.533502254068</v>
      </c>
      <c r="M30" s="24">
        <f>+L30*(1+'UAE Exhibit 1.2, p. 3'!$D$8)</f>
        <v>25506.479746004108</v>
      </c>
      <c r="N30" s="24">
        <f>+M30*(1+'UAE Exhibit 1.2, p. 3'!$D$8)</f>
        <v>26072.723596365398</v>
      </c>
      <c r="O30" s="24"/>
      <c r="P30" s="24"/>
    </row>
    <row r="31" spans="1:16" x14ac:dyDescent="0.25">
      <c r="A31" s="19">
        <v>45</v>
      </c>
      <c r="B31" s="17"/>
      <c r="C31" s="33" t="s">
        <v>64</v>
      </c>
      <c r="D31" s="17"/>
      <c r="E31" s="17"/>
      <c r="F31" s="17"/>
      <c r="G31" s="17"/>
      <c r="H31" s="24">
        <f>+P17*(1+'UAE Exhibit 1.2, p. 3'!$D$8)</f>
        <v>31393.547147303201</v>
      </c>
      <c r="I31" s="24">
        <f>+H31*(1+'UAE Exhibit 1.2, p. 3'!$D$8)</f>
        <v>32090.483893973331</v>
      </c>
      <c r="J31" s="24">
        <f>+I31*(1+'UAE Exhibit 1.2, p. 3'!$D$8)</f>
        <v>32802.892636419536</v>
      </c>
      <c r="K31" s="24">
        <f>+J31*(1+'UAE Exhibit 1.2, p. 3'!$D$8)</f>
        <v>33531.116852948049</v>
      </c>
      <c r="L31" s="24">
        <f>+K31*(1+'UAE Exhibit 1.2, p. 3'!$D$8)</f>
        <v>34275.507647083497</v>
      </c>
      <c r="M31" s="24">
        <f>+L31*(1+'UAE Exhibit 1.2, p. 3'!$D$8)</f>
        <v>35036.423916848747</v>
      </c>
      <c r="N31" s="24">
        <f>+M31*(1+'UAE Exhibit 1.2, p. 3'!$D$8)</f>
        <v>35814.232527802793</v>
      </c>
      <c r="O31" s="24"/>
      <c r="P31" s="24"/>
    </row>
    <row r="32" spans="1:1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" customHeight="1" x14ac:dyDescent="0.25">
      <c r="A34" s="19">
        <v>46</v>
      </c>
      <c r="B34" s="17"/>
      <c r="C34" s="21" t="s">
        <v>67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9">
        <v>47</v>
      </c>
      <c r="B36" s="17"/>
      <c r="C36" s="17"/>
      <c r="D36" s="16"/>
      <c r="E36" s="16"/>
      <c r="F36" s="19" t="s">
        <v>25</v>
      </c>
      <c r="G36" s="19" t="s">
        <v>68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9">
        <v>48</v>
      </c>
      <c r="B37" s="17"/>
      <c r="C37" s="17"/>
      <c r="D37" s="19" t="s">
        <v>26</v>
      </c>
      <c r="E37" s="19" t="s">
        <v>26</v>
      </c>
      <c r="F37" s="19" t="s">
        <v>27</v>
      </c>
      <c r="G37" s="19" t="s">
        <v>27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9">
        <v>49</v>
      </c>
      <c r="B38" s="17"/>
      <c r="C38" s="17"/>
      <c r="D38" s="20" t="s">
        <v>28</v>
      </c>
      <c r="E38" s="20" t="s">
        <v>29</v>
      </c>
      <c r="F38" s="20" t="s">
        <v>29</v>
      </c>
      <c r="G38" s="20" t="s">
        <v>29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9">
        <v>50</v>
      </c>
      <c r="B39" s="17"/>
      <c r="C39" s="39" t="s">
        <v>30</v>
      </c>
      <c r="D39" s="40">
        <v>0.48620000000000002</v>
      </c>
      <c r="E39" s="41">
        <v>5.21E-2</v>
      </c>
      <c r="F39" s="41">
        <f>+D39*E39</f>
        <v>2.5331020000000003E-2</v>
      </c>
      <c r="G39" s="32">
        <f>+F39</f>
        <v>2.5331020000000003E-2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9">
        <v>51</v>
      </c>
      <c r="B40" s="17"/>
      <c r="C40" s="39" t="s">
        <v>31</v>
      </c>
      <c r="D40" s="40">
        <v>2.0000000000000001E-4</v>
      </c>
      <c r="E40" s="41">
        <v>6.7500000000000004E-2</v>
      </c>
      <c r="F40" s="41">
        <f>+D40*E40</f>
        <v>1.3500000000000001E-5</v>
      </c>
      <c r="G40" s="32">
        <f>+F40*D44</f>
        <v>2.175699850118455E-5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9">
        <v>52</v>
      </c>
      <c r="B41" s="17"/>
      <c r="C41" s="39" t="s">
        <v>32</v>
      </c>
      <c r="D41" s="42">
        <v>0.51359999999999995</v>
      </c>
      <c r="E41" s="41">
        <v>7.7399999999999997E-2</v>
      </c>
      <c r="F41" s="43">
        <f>+D41*E41</f>
        <v>3.9752639999999992E-2</v>
      </c>
      <c r="G41" s="44">
        <f>+F41*D44</f>
        <v>6.4066528066528058E-2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9">
        <v>53</v>
      </c>
      <c r="B42" s="17"/>
      <c r="C42" s="39" t="s">
        <v>6</v>
      </c>
      <c r="D42" s="45">
        <f>SUM(D39:D41)</f>
        <v>1</v>
      </c>
      <c r="E42" s="17"/>
      <c r="F42" s="32">
        <f>SUM(F39:F41)</f>
        <v>6.5097159999999987E-2</v>
      </c>
      <c r="G42" s="32">
        <f>SUM(G39:G41)</f>
        <v>8.941930506502925E-2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5" customHeight="1" x14ac:dyDescent="0.25">
      <c r="A44" s="19">
        <v>54</v>
      </c>
      <c r="B44" s="17"/>
      <c r="C44" s="39" t="s">
        <v>69</v>
      </c>
      <c r="D44" s="46">
        <v>1.6116295186062628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7"/>
      <c r="B46" s="17"/>
      <c r="C46" s="47" t="s">
        <v>70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5">
      <c r="A47" s="17"/>
      <c r="B47" s="17"/>
      <c r="C47" s="47" t="s">
        <v>71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 customHeight="1" x14ac:dyDescent="0.25">
      <c r="A48" s="17"/>
      <c r="B48" s="17"/>
      <c r="C48" s="47" t="s">
        <v>75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
Docket No. 17-035-39
Witness: Kevin C. Higgins
Page 4 of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workbookViewId="0">
      <selection activeCell="K4" sqref="K4"/>
    </sheetView>
  </sheetViews>
  <sheetFormatPr defaultColWidth="8.85546875"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9"/>
      <c r="R1" s="29"/>
      <c r="S1" s="29"/>
      <c r="T1" s="29"/>
      <c r="U1" s="29"/>
      <c r="V1" s="29"/>
      <c r="W1" s="29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0" t="s">
        <v>37</v>
      </c>
      <c r="B4" s="17"/>
      <c r="C4" s="31" t="s">
        <v>38</v>
      </c>
      <c r="D4" s="31" t="s">
        <v>39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19" t="s">
        <v>47</v>
      </c>
      <c r="M4" s="19" t="s">
        <v>48</v>
      </c>
      <c r="N4" s="19" t="s">
        <v>49</v>
      </c>
      <c r="O4" s="19" t="s">
        <v>50</v>
      </c>
      <c r="P4" s="19" t="s">
        <v>51</v>
      </c>
    </row>
    <row r="5" spans="1:23" x14ac:dyDescent="0.25">
      <c r="A5" s="31"/>
      <c r="B5" s="17"/>
      <c r="C5" s="31"/>
      <c r="D5" s="3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1</v>
      </c>
      <c r="B6" s="17"/>
      <c r="C6" s="16" t="s">
        <v>52</v>
      </c>
      <c r="D6" s="32">
        <v>6.5699999999999995E-2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3" ht="17.25" x14ac:dyDescent="0.25">
      <c r="A7" s="19">
        <v>2</v>
      </c>
      <c r="B7" s="17"/>
      <c r="C7" s="16" t="s">
        <v>53</v>
      </c>
      <c r="D7" s="32">
        <v>4.2555272940716149E-2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3" ht="17.25" x14ac:dyDescent="0.25">
      <c r="A8" s="19">
        <v>3</v>
      </c>
      <c r="B8" s="17"/>
      <c r="C8" s="16" t="s">
        <v>54</v>
      </c>
      <c r="D8" s="32">
        <v>2.2200000000000001E-2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3" x14ac:dyDescent="0.25">
      <c r="A9" s="19"/>
      <c r="B9" s="17"/>
      <c r="C9" s="16"/>
      <c r="D9" s="32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3" x14ac:dyDescent="0.25">
      <c r="A10" s="19">
        <v>4</v>
      </c>
      <c r="B10" s="17"/>
      <c r="C10" s="17"/>
      <c r="D10" s="19" t="s">
        <v>55</v>
      </c>
      <c r="E10" s="19" t="s">
        <v>55</v>
      </c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5</v>
      </c>
      <c r="B11" s="17"/>
      <c r="C11" s="17"/>
      <c r="D11" s="19" t="s">
        <v>56</v>
      </c>
      <c r="E11" s="19" t="s">
        <v>56</v>
      </c>
      <c r="F11" s="19" t="s">
        <v>57</v>
      </c>
      <c r="G11" s="19" t="s">
        <v>57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23" ht="17.25" x14ac:dyDescent="0.25">
      <c r="A12" s="19">
        <v>6</v>
      </c>
      <c r="B12" s="17"/>
      <c r="C12" s="21" t="s">
        <v>58</v>
      </c>
      <c r="D12" s="20" t="s">
        <v>5</v>
      </c>
      <c r="E12" s="20" t="s">
        <v>6</v>
      </c>
      <c r="F12" s="20" t="s">
        <v>5</v>
      </c>
      <c r="G12" s="20" t="s">
        <v>6</v>
      </c>
      <c r="H12" s="20">
        <v>2017</v>
      </c>
      <c r="I12" s="20">
        <v>2018</v>
      </c>
      <c r="J12" s="20">
        <v>2019</v>
      </c>
      <c r="K12" s="20">
        <v>2020</v>
      </c>
      <c r="L12" s="20">
        <v>2021</v>
      </c>
      <c r="M12" s="20">
        <v>2022</v>
      </c>
      <c r="N12" s="20">
        <v>2023</v>
      </c>
      <c r="O12" s="20">
        <v>2024</v>
      </c>
      <c r="P12" s="20">
        <v>2025</v>
      </c>
    </row>
    <row r="13" spans="1:23" x14ac:dyDescent="0.25">
      <c r="A13" s="19">
        <v>7</v>
      </c>
      <c r="B13" s="17"/>
      <c r="C13" s="33" t="s">
        <v>59</v>
      </c>
      <c r="D13" s="17"/>
      <c r="E13" s="17"/>
      <c r="F13" s="17"/>
      <c r="G13" s="17"/>
      <c r="H13" s="24">
        <v>0</v>
      </c>
      <c r="I13" s="24">
        <v>0</v>
      </c>
      <c r="J13" s="24">
        <v>208582.49731777812</v>
      </c>
      <c r="K13" s="24">
        <v>669278.9344484756</v>
      </c>
      <c r="L13" s="24">
        <v>728998.55617795454</v>
      </c>
      <c r="M13" s="24">
        <v>703325.89865084388</v>
      </c>
      <c r="N13" s="24">
        <v>677653.24112373288</v>
      </c>
      <c r="O13" s="24">
        <v>651980.58359662222</v>
      </c>
      <c r="P13" s="24">
        <v>626307.92606951133</v>
      </c>
    </row>
    <row r="14" spans="1:23" x14ac:dyDescent="0.25">
      <c r="A14" s="19">
        <v>8</v>
      </c>
      <c r="B14" s="17"/>
      <c r="C14" s="33" t="s">
        <v>60</v>
      </c>
      <c r="D14" s="17"/>
      <c r="E14" s="17"/>
      <c r="F14" s="17"/>
      <c r="G14" s="17"/>
      <c r="H14" s="25">
        <v>0</v>
      </c>
      <c r="I14" s="25">
        <v>0</v>
      </c>
      <c r="J14" s="25">
        <v>-78953.390436034271</v>
      </c>
      <c r="K14" s="25">
        <v>-253066.07687480745</v>
      </c>
      <c r="L14" s="25">
        <v>-276182.55757344968</v>
      </c>
      <c r="M14" s="25">
        <v>-266457.06027594983</v>
      </c>
      <c r="N14" s="25">
        <v>-256731.56297845001</v>
      </c>
      <c r="O14" s="25">
        <v>-247006.06568095015</v>
      </c>
      <c r="P14" s="25">
        <v>-237280.56838345033</v>
      </c>
    </row>
    <row r="15" spans="1:23" x14ac:dyDescent="0.25">
      <c r="A15" s="19">
        <v>9</v>
      </c>
      <c r="B15" s="17"/>
      <c r="C15" s="33" t="s">
        <v>61</v>
      </c>
      <c r="D15" s="17"/>
      <c r="E15" s="17"/>
      <c r="F15" s="17"/>
      <c r="G15" s="17"/>
      <c r="H15" s="24">
        <f t="shared" ref="H15:P15" si="0">+H13+H14</f>
        <v>0</v>
      </c>
      <c r="I15" s="24">
        <f t="shared" si="0"/>
        <v>0</v>
      </c>
      <c r="J15" s="24">
        <f t="shared" si="0"/>
        <v>129629.10688174385</v>
      </c>
      <c r="K15" s="24">
        <f t="shared" si="0"/>
        <v>416212.85757366812</v>
      </c>
      <c r="L15" s="24">
        <f t="shared" si="0"/>
        <v>452815.99860450486</v>
      </c>
      <c r="M15" s="24">
        <f t="shared" si="0"/>
        <v>436868.83837489405</v>
      </c>
      <c r="N15" s="24">
        <f t="shared" si="0"/>
        <v>420921.6781452829</v>
      </c>
      <c r="O15" s="24">
        <f t="shared" si="0"/>
        <v>404974.51791567204</v>
      </c>
      <c r="P15" s="24">
        <f t="shared" si="0"/>
        <v>389027.357686061</v>
      </c>
    </row>
    <row r="16" spans="1:23" x14ac:dyDescent="0.25">
      <c r="A16" s="19"/>
      <c r="B16" s="17"/>
      <c r="C16" s="33"/>
      <c r="D16" s="17"/>
      <c r="E16" s="17"/>
      <c r="F16" s="17"/>
      <c r="G16" s="17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5">
      <c r="A17" s="19">
        <v>10</v>
      </c>
      <c r="B17" s="17"/>
      <c r="C17" s="34" t="s">
        <v>62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9">
        <v>11</v>
      </c>
      <c r="B18" s="17"/>
      <c r="C18" s="33" t="s">
        <v>63</v>
      </c>
      <c r="D18" s="35">
        <f>+NPV($D$6,H18:P18,H32:P32,'UAE Exhibit 1.2, p. 6'!H7:I7)</f>
        <v>430692.31947849784</v>
      </c>
      <c r="E18" s="24">
        <f>SUM(H18:P18,H32:P32,'UAE Exhibit 1.2, p. 6'!H7:I7)</f>
        <v>1123051.6642637094</v>
      </c>
      <c r="F18" s="35">
        <f>+NPV($D$6,H18:P18,H32:P32,'UAE Exhibit 1.2, p. 6'!H12:P12,'UAE Exhibit 1.2, p. 6'!H26:N26)</f>
        <v>254714.30773555092</v>
      </c>
      <c r="G18" s="24">
        <f>SUM(H18:P18,H32:P32,'UAE Exhibit 1.2, p. 6'!H12:P12,'UAE Exhibit 1.2, p. 6'!H26:N26)</f>
        <v>542993.47998343315</v>
      </c>
      <c r="H18" s="24">
        <f>+'UAE Exhibit 1.2, p. 6'!$F$42*H15</f>
        <v>0</v>
      </c>
      <c r="I18" s="24">
        <f>+'UAE Exhibit 1.2, p. 6'!$F$42*I15</f>
        <v>0</v>
      </c>
      <c r="J18" s="24">
        <f>+'UAE Exhibit 1.2, p. 6'!$F$42*J15</f>
        <v>9770.0368972272518</v>
      </c>
      <c r="K18" s="24">
        <f>+'UAE Exhibit 1.2, p. 6'!$F$42*K15</f>
        <v>31369.613456527</v>
      </c>
      <c r="L18" s="24">
        <f>+'UAE Exhibit 1.2, p. 6'!$F$42*L15</f>
        <v>34128.361449382697</v>
      </c>
      <c r="M18" s="24">
        <f>+'UAE Exhibit 1.2, p. 6'!$F$42*M15</f>
        <v>32926.437378491522</v>
      </c>
      <c r="N18" s="24">
        <f>+'UAE Exhibit 1.2, p. 6'!$F$42*N15</f>
        <v>31724.513307600326</v>
      </c>
      <c r="O18" s="24">
        <f>+'UAE Exhibit 1.2, p. 6'!$F$42*O15</f>
        <v>30522.589236709147</v>
      </c>
      <c r="P18" s="24">
        <f>+'UAE Exhibit 1.2, p. 6'!$F$42*P15</f>
        <v>29320.665165817958</v>
      </c>
    </row>
    <row r="19" spans="1:16" x14ac:dyDescent="0.25">
      <c r="A19" s="19">
        <v>12</v>
      </c>
      <c r="B19" s="17"/>
      <c r="C19" s="33" t="s">
        <v>64</v>
      </c>
      <c r="D19" s="35">
        <f>+NPV($D$6,H19:P19,H33:P33,'UAE Exhibit 1.2, p. 6'!H8:I8)</f>
        <v>236733.90437929519</v>
      </c>
      <c r="E19" s="24">
        <f>SUM(H19:P19,H33:P33,'UAE Exhibit 1.2, p. 6'!H8:I8)</f>
        <v>305544.70468209684</v>
      </c>
      <c r="F19" s="35">
        <f>+NPV($D$6,H19:P19,H33:P33,'UAE Exhibit 1.2, p. 6'!H13:P13,'UAE Exhibit 1.2, p. 6'!H27:N27)</f>
        <v>358144.9593685224</v>
      </c>
      <c r="G19" s="24">
        <f>SUM(H19:P19,H33:P33,'UAE Exhibit 1.2, p. 6'!H13:P13,'UAE Exhibit 1.2, p. 6'!H27:N27)</f>
        <v>763484.31132475683</v>
      </c>
      <c r="H19" s="24">
        <f>+'UAE Exhibit 1.2, p. 6'!$G$42*H15</f>
        <v>0</v>
      </c>
      <c r="I19" s="24">
        <f>+'UAE Exhibit 1.2, p. 6'!$G$42*I15</f>
        <v>0</v>
      </c>
      <c r="J19" s="24">
        <f>+'UAE Exhibit 1.2, p. 6'!$G$42*J15</f>
        <v>13737.310238650745</v>
      </c>
      <c r="K19" s="24">
        <f>+'UAE Exhibit 1.2, p. 6'!$G$42*K15</f>
        <v>44107.726168481939</v>
      </c>
      <c r="L19" s="24">
        <f>+'UAE Exhibit 1.2, p. 6'!$G$42*L15</f>
        <v>47986.706099342715</v>
      </c>
      <c r="M19" s="24">
        <f>+'UAE Exhibit 1.2, p. 6'!$G$42*M15</f>
        <v>46296.722323557791</v>
      </c>
      <c r="N19" s="24">
        <f>+'UAE Exhibit 1.2, p. 6'!$G$42*N15</f>
        <v>44606.738547772831</v>
      </c>
      <c r="O19" s="24">
        <f>+'UAE Exhibit 1.2, p. 6'!$G$42*O15</f>
        <v>42916.754771987908</v>
      </c>
      <c r="P19" s="24">
        <f>+'UAE Exhibit 1.2, p. 6'!$G$42*P15</f>
        <v>41226.770996202962</v>
      </c>
    </row>
    <row r="20" spans="1:16" x14ac:dyDescent="0.25">
      <c r="A20" s="19"/>
      <c r="B20" s="17"/>
      <c r="C20" s="33"/>
      <c r="D20" s="35"/>
      <c r="E20" s="24"/>
      <c r="F20" s="35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19">
        <v>13</v>
      </c>
      <c r="B21" s="17"/>
      <c r="C21" s="36" t="s">
        <v>65</v>
      </c>
      <c r="D21" s="17"/>
      <c r="E21" s="37"/>
      <c r="F21" s="17"/>
      <c r="G21" s="3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5">
      <c r="A22" s="19">
        <v>14</v>
      </c>
      <c r="B22" s="17"/>
      <c r="C22" s="33" t="s">
        <v>63</v>
      </c>
      <c r="D22" s="35">
        <f>+NPV($D$6,H22:P22,H36:P36,'UAE Exhibit 1.2, p. 6'!H16:I16)</f>
        <v>190132.17115466835</v>
      </c>
      <c r="E22" s="38"/>
      <c r="F22" s="35">
        <f>+NPV($D$6,H22:P22,H36:P36,'UAE Exhibit 1.2, p. 6'!H16:P16,'UAE Exhibit 1.2, p. 6'!H30:N30)</f>
        <v>254714.30773555089</v>
      </c>
      <c r="G22" s="38"/>
      <c r="H22" s="28">
        <f>+PMT($D$7,COUNT($H$12:$P$12,$H$26:$P$26,'UAE Exhibit 1.2, p. 6'!$H$6:$P$6,'UAE Exhibit 1.2, p. 6'!$H$20:$N$20),-F18)*(1+$D$8)^(H12-2016)</f>
        <v>14626.287479214016</v>
      </c>
      <c r="I22" s="24">
        <f t="shared" ref="I22:P23" si="1">+H22*(1+$D$8)</f>
        <v>14950.991061252567</v>
      </c>
      <c r="J22" s="24">
        <f t="shared" si="1"/>
        <v>15282.903062812375</v>
      </c>
      <c r="K22" s="24">
        <f t="shared" si="1"/>
        <v>15622.18351080681</v>
      </c>
      <c r="L22" s="24">
        <f t="shared" si="1"/>
        <v>15968.995984746722</v>
      </c>
      <c r="M22" s="24">
        <f t="shared" si="1"/>
        <v>16323.507695608099</v>
      </c>
      <c r="N22" s="24">
        <f t="shared" si="1"/>
        <v>16685.889566450598</v>
      </c>
      <c r="O22" s="24">
        <f t="shared" si="1"/>
        <v>17056.316314825803</v>
      </c>
      <c r="P22" s="24">
        <f t="shared" si="1"/>
        <v>17434.966537014934</v>
      </c>
    </row>
    <row r="23" spans="1:16" x14ac:dyDescent="0.25">
      <c r="A23" s="19">
        <v>15</v>
      </c>
      <c r="B23" s="17"/>
      <c r="C23" s="33" t="s">
        <v>64</v>
      </c>
      <c r="D23" s="35">
        <f>+NPV($D$6,H23:P23,H37:P37,'UAE Exhibit 1.2, p. 6'!H17:I17)</f>
        <v>267338.25562533777</v>
      </c>
      <c r="E23" s="38"/>
      <c r="F23" s="35">
        <f>+NPV($D$6,H23:P23,H37:P37,'UAE Exhibit 1.2, p. 6'!H17:P17,'UAE Exhibit 1.2, p. 6'!H31:N31)</f>
        <v>358144.95936852234</v>
      </c>
      <c r="G23" s="38"/>
      <c r="H23" s="28">
        <f>+PMT($D$7,COUNT($H$12:$P$12,$H$26:$P$26,'UAE Exhibit 1.2, p. 6'!$H$6:$P$6,'UAE Exhibit 1.2, p. 6'!$H$20:$N$20),-F19)*(1+$D$8)^(H12-2016)</f>
        <v>20565.515857844795</v>
      </c>
      <c r="I23" s="24">
        <f t="shared" si="1"/>
        <v>21022.07030988895</v>
      </c>
      <c r="J23" s="24">
        <f t="shared" si="1"/>
        <v>21488.760270768485</v>
      </c>
      <c r="K23" s="24">
        <f t="shared" si="1"/>
        <v>21965.810748779546</v>
      </c>
      <c r="L23" s="24">
        <f t="shared" si="1"/>
        <v>22453.451747402451</v>
      </c>
      <c r="M23" s="24">
        <f t="shared" si="1"/>
        <v>22951.918376194786</v>
      </c>
      <c r="N23" s="24">
        <f t="shared" si="1"/>
        <v>23461.450964146312</v>
      </c>
      <c r="O23" s="24">
        <f t="shared" si="1"/>
        <v>23982.29517555036</v>
      </c>
      <c r="P23" s="24">
        <f t="shared" si="1"/>
        <v>24514.702128447578</v>
      </c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7.25" x14ac:dyDescent="0.25">
      <c r="A26" s="19">
        <v>16</v>
      </c>
      <c r="B26" s="17"/>
      <c r="C26" s="21" t="s">
        <v>58</v>
      </c>
      <c r="D26" s="17"/>
      <c r="E26" s="17"/>
      <c r="F26" s="17"/>
      <c r="G26" s="17"/>
      <c r="H26" s="20">
        <v>2026</v>
      </c>
      <c r="I26" s="20">
        <v>2027</v>
      </c>
      <c r="J26" s="20">
        <v>2028</v>
      </c>
      <c r="K26" s="20">
        <v>2029</v>
      </c>
      <c r="L26" s="20">
        <v>2030</v>
      </c>
      <c r="M26" s="20">
        <v>2031</v>
      </c>
      <c r="N26" s="20">
        <v>2032</v>
      </c>
      <c r="O26" s="20">
        <v>2033</v>
      </c>
      <c r="P26" s="20">
        <v>2034</v>
      </c>
    </row>
    <row r="27" spans="1:16" x14ac:dyDescent="0.25">
      <c r="A27" s="19">
        <v>17</v>
      </c>
      <c r="B27" s="17"/>
      <c r="C27" s="33" t="s">
        <v>59</v>
      </c>
      <c r="D27" s="17"/>
      <c r="E27" s="17"/>
      <c r="F27" s="17"/>
      <c r="G27" s="17"/>
      <c r="H27" s="24">
        <v>600635.26854240056</v>
      </c>
      <c r="I27" s="24">
        <v>574962.61101528967</v>
      </c>
      <c r="J27" s="24">
        <v>549289.95348817878</v>
      </c>
      <c r="K27" s="24">
        <v>523617.29596106807</v>
      </c>
      <c r="L27" s="24">
        <v>497944.63843395718</v>
      </c>
      <c r="M27" s="24">
        <v>472271.98090684641</v>
      </c>
      <c r="N27" s="24">
        <v>446599.32337973558</v>
      </c>
      <c r="O27" s="24">
        <v>420926.66585262469</v>
      </c>
      <c r="P27" s="24">
        <v>395254.00832551398</v>
      </c>
    </row>
    <row r="28" spans="1:16" x14ac:dyDescent="0.25">
      <c r="A28" s="19">
        <v>18</v>
      </c>
      <c r="B28" s="17"/>
      <c r="C28" s="33" t="s">
        <v>60</v>
      </c>
      <c r="D28" s="17"/>
      <c r="E28" s="17"/>
      <c r="F28" s="17"/>
      <c r="G28" s="17"/>
      <c r="H28" s="25">
        <v>-227555.07108595053</v>
      </c>
      <c r="I28" s="25">
        <v>-217829.57378845068</v>
      </c>
      <c r="J28" s="25">
        <v>-208104.07649095092</v>
      </c>
      <c r="K28" s="25">
        <v>-198378.57919345106</v>
      </c>
      <c r="L28" s="25">
        <v>-188653.08189595124</v>
      </c>
      <c r="M28" s="25">
        <v>-178927.58459845142</v>
      </c>
      <c r="N28" s="25">
        <v>-169202.08730095159</v>
      </c>
      <c r="O28" s="25">
        <v>-159476.59000345174</v>
      </c>
      <c r="P28" s="25">
        <v>-149751.09270595192</v>
      </c>
    </row>
    <row r="29" spans="1:16" x14ac:dyDescent="0.25">
      <c r="A29" s="19">
        <v>19</v>
      </c>
      <c r="B29" s="17"/>
      <c r="C29" s="33" t="s">
        <v>61</v>
      </c>
      <c r="D29" s="17"/>
      <c r="E29" s="17"/>
      <c r="F29" s="17"/>
      <c r="G29" s="17"/>
      <c r="H29" s="24">
        <f t="shared" ref="H29:P29" si="2">+H27+H28</f>
        <v>373080.19745645003</v>
      </c>
      <c r="I29" s="24">
        <f t="shared" si="2"/>
        <v>357133.03722683899</v>
      </c>
      <c r="J29" s="24">
        <f t="shared" si="2"/>
        <v>341185.8769972279</v>
      </c>
      <c r="K29" s="24">
        <f t="shared" si="2"/>
        <v>325238.71676761704</v>
      </c>
      <c r="L29" s="24">
        <f t="shared" si="2"/>
        <v>309291.55653800594</v>
      </c>
      <c r="M29" s="24">
        <f t="shared" si="2"/>
        <v>293344.39630839496</v>
      </c>
      <c r="N29" s="24">
        <f t="shared" si="2"/>
        <v>277397.23607878399</v>
      </c>
      <c r="O29" s="24">
        <f t="shared" si="2"/>
        <v>261450.07584917295</v>
      </c>
      <c r="P29" s="24">
        <f t="shared" si="2"/>
        <v>245502.91561956206</v>
      </c>
    </row>
    <row r="30" spans="1:16" x14ac:dyDescent="0.25">
      <c r="A30" s="19"/>
      <c r="B30" s="17"/>
      <c r="C30" s="33"/>
      <c r="D30" s="17"/>
      <c r="E30" s="17"/>
      <c r="F30" s="17"/>
      <c r="G30" s="17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5">
      <c r="A31" s="19">
        <v>20</v>
      </c>
      <c r="B31" s="17"/>
      <c r="C31" s="34" t="s">
        <v>62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9">
        <v>21</v>
      </c>
      <c r="B32" s="17"/>
      <c r="C32" s="33" t="s">
        <v>63</v>
      </c>
      <c r="D32" s="17"/>
      <c r="E32" s="17"/>
      <c r="F32" s="17"/>
      <c r="G32" s="17"/>
      <c r="H32" s="24">
        <f>+'UAE Exhibit 1.2, p. 6'!$F$42*H29</f>
        <v>28118.741094926772</v>
      </c>
      <c r="I32" s="24">
        <f>+'UAE Exhibit 1.2, p. 6'!$F$42*I29</f>
        <v>26916.817024035579</v>
      </c>
      <c r="J32" s="24">
        <f>+'UAE Exhibit 1.2, p. 6'!$F$42*J29</f>
        <v>25714.892953144386</v>
      </c>
      <c r="K32" s="24">
        <f>+'UAE Exhibit 1.2, p. 6'!$F$42*K29</f>
        <v>24512.968882253208</v>
      </c>
      <c r="L32" s="24">
        <f>+'UAE Exhibit 1.2, p. 6'!$F$42*L29</f>
        <v>23311.044811362011</v>
      </c>
      <c r="M32" s="24">
        <f>+'UAE Exhibit 1.2, p. 6'!$F$42*M29</f>
        <v>22109.120740470826</v>
      </c>
      <c r="N32" s="24">
        <f>+'UAE Exhibit 1.2, p. 6'!$F$42*N29</f>
        <v>20907.19666957964</v>
      </c>
      <c r="O32" s="24">
        <f>+'UAE Exhibit 1.2, p. 6'!$F$42*O29</f>
        <v>19705.272598688451</v>
      </c>
      <c r="P32" s="24">
        <f>+'UAE Exhibit 1.2, p. 6'!$F$42*P29</f>
        <v>18503.348527797269</v>
      </c>
    </row>
    <row r="33" spans="1:17" x14ac:dyDescent="0.25">
      <c r="A33" s="19">
        <v>22</v>
      </c>
      <c r="B33" s="17"/>
      <c r="C33" s="33" t="s">
        <v>64</v>
      </c>
      <c r="D33" s="17"/>
      <c r="E33" s="17"/>
      <c r="F33" s="17"/>
      <c r="G33" s="17"/>
      <c r="H33" s="24">
        <f>+'UAE Exhibit 1.2, p. 6'!$G$42*H29</f>
        <v>39536.787220418024</v>
      </c>
      <c r="I33" s="24">
        <f>+'UAE Exhibit 1.2, p. 6'!$G$42*I29</f>
        <v>37846.803444633078</v>
      </c>
      <c r="J33" s="24">
        <f>+'UAE Exhibit 1.2, p. 6'!$G$42*J29</f>
        <v>36156.819668848126</v>
      </c>
      <c r="K33" s="24">
        <f>+'UAE Exhibit 1.2, p. 6'!$G$42*K29</f>
        <v>34466.835893063202</v>
      </c>
      <c r="L33" s="24">
        <f>+'UAE Exhibit 1.2, p. 6'!$G$42*L29</f>
        <v>32776.852117278249</v>
      </c>
      <c r="M33" s="24">
        <f>+'UAE Exhibit 1.2, p. 6'!$G$42*M29</f>
        <v>31086.868341493311</v>
      </c>
      <c r="N33" s="24">
        <f>+'UAE Exhibit 1.2, p. 6'!$G$42*N29</f>
        <v>29396.884565708373</v>
      </c>
      <c r="O33" s="24">
        <f>+'UAE Exhibit 1.2, p. 6'!$G$42*O29</f>
        <v>27706.900789923431</v>
      </c>
      <c r="P33" s="24">
        <f>+'UAE Exhibit 1.2, p. 6'!$G$42*P29</f>
        <v>26016.9170141385</v>
      </c>
    </row>
    <row r="34" spans="1:17" x14ac:dyDescent="0.25">
      <c r="A34" s="19"/>
      <c r="B34" s="17"/>
      <c r="C34" s="33"/>
      <c r="D34" s="17"/>
      <c r="E34" s="17"/>
      <c r="F34" s="17"/>
      <c r="G34" s="17"/>
      <c r="H34" s="24"/>
      <c r="I34" s="24"/>
      <c r="J34" s="24"/>
      <c r="K34" s="24"/>
      <c r="L34" s="24"/>
      <c r="M34" s="24"/>
      <c r="N34" s="24"/>
      <c r="O34" s="24"/>
      <c r="P34" s="24"/>
    </row>
    <row r="35" spans="1:17" x14ac:dyDescent="0.25">
      <c r="A35" s="19">
        <v>23</v>
      </c>
      <c r="B35" s="17"/>
      <c r="C35" s="36" t="s">
        <v>65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7" x14ac:dyDescent="0.25">
      <c r="A36" s="19">
        <v>24</v>
      </c>
      <c r="B36" s="17"/>
      <c r="C36" s="33" t="s">
        <v>63</v>
      </c>
      <c r="D36" s="17"/>
      <c r="E36" s="17"/>
      <c r="F36" s="35"/>
      <c r="G36" s="17"/>
      <c r="H36" s="24">
        <f>+P22*(1+$D$8)</f>
        <v>17822.022794136665</v>
      </c>
      <c r="I36" s="24">
        <f t="shared" ref="I36:P37" si="3">+H36*(1+$D$8)</f>
        <v>18217.671700166498</v>
      </c>
      <c r="J36" s="24">
        <f t="shared" si="3"/>
        <v>18622.104011910196</v>
      </c>
      <c r="K36" s="24">
        <f t="shared" si="3"/>
        <v>19035.514720974603</v>
      </c>
      <c r="L36" s="24">
        <f t="shared" si="3"/>
        <v>19458.103147780239</v>
      </c>
      <c r="M36" s="24">
        <f t="shared" si="3"/>
        <v>19890.073037660961</v>
      </c>
      <c r="N36" s="24">
        <f t="shared" si="3"/>
        <v>20331.632659097035</v>
      </c>
      <c r="O36" s="24">
        <f t="shared" si="3"/>
        <v>20782.994904128987</v>
      </c>
      <c r="P36" s="24">
        <f t="shared" si="3"/>
        <v>21244.377391000649</v>
      </c>
    </row>
    <row r="37" spans="1:17" x14ac:dyDescent="0.25">
      <c r="A37" s="19">
        <v>25</v>
      </c>
      <c r="B37" s="17"/>
      <c r="C37" s="33" t="s">
        <v>64</v>
      </c>
      <c r="D37" s="17"/>
      <c r="E37" s="17"/>
      <c r="F37" s="17"/>
      <c r="G37" s="17"/>
      <c r="H37" s="24">
        <f>+P23*(1+$D$8)</f>
        <v>25058.928515699114</v>
      </c>
      <c r="I37" s="24">
        <f t="shared" si="3"/>
        <v>25615.236728747634</v>
      </c>
      <c r="J37" s="24">
        <f t="shared" si="3"/>
        <v>26183.894984125833</v>
      </c>
      <c r="K37" s="24">
        <f t="shared" si="3"/>
        <v>26765.177452773427</v>
      </c>
      <c r="L37" s="24">
        <f t="shared" si="3"/>
        <v>27359.364392224998</v>
      </c>
      <c r="M37" s="24">
        <f t="shared" si="3"/>
        <v>27966.742281732393</v>
      </c>
      <c r="N37" s="24">
        <f t="shared" si="3"/>
        <v>28587.603960386852</v>
      </c>
      <c r="O37" s="24">
        <f t="shared" si="3"/>
        <v>29222.24876830744</v>
      </c>
      <c r="P37" s="24">
        <f t="shared" si="3"/>
        <v>29870.982690963865</v>
      </c>
    </row>
    <row r="38" spans="1:17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"/>
    </row>
    <row r="39" spans="1:17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"/>
    </row>
    <row r="40" spans="1:17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7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7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7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7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7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7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
Docket No. 17-035-39
Witness: Kevin C. Higgins
Page 5 of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opLeftCell="A13" workbookViewId="0">
      <selection activeCell="J35" sqref="J35"/>
    </sheetView>
  </sheetViews>
  <sheetFormatPr defaultColWidth="8.85546875"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9"/>
      <c r="R1" s="29"/>
      <c r="S1" s="29"/>
      <c r="T1" s="29"/>
      <c r="U1" s="29"/>
      <c r="V1" s="29"/>
      <c r="W1" s="29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0" t="s">
        <v>37</v>
      </c>
      <c r="B4" s="17"/>
      <c r="C4" s="31" t="s">
        <v>38</v>
      </c>
      <c r="D4" s="31" t="s">
        <v>39</v>
      </c>
      <c r="E4" s="19" t="s">
        <v>40</v>
      </c>
      <c r="F4" s="19" t="s">
        <v>41</v>
      </c>
      <c r="G4" s="19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19" t="s">
        <v>47</v>
      </c>
      <c r="M4" s="19" t="s">
        <v>48</v>
      </c>
      <c r="N4" s="19" t="s">
        <v>49</v>
      </c>
      <c r="O4" s="19" t="s">
        <v>50</v>
      </c>
      <c r="P4" s="19" t="s">
        <v>51</v>
      </c>
    </row>
    <row r="5" spans="1:23" x14ac:dyDescent="0.25">
      <c r="A5" s="31"/>
      <c r="B5" s="17"/>
      <c r="C5" s="31"/>
      <c r="D5" s="3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26</v>
      </c>
      <c r="B6" s="17"/>
      <c r="C6" s="21" t="s">
        <v>58</v>
      </c>
      <c r="D6" s="17"/>
      <c r="E6" s="17"/>
      <c r="F6" s="17"/>
      <c r="G6" s="17"/>
      <c r="H6" s="20">
        <v>2035</v>
      </c>
      <c r="I6" s="20">
        <v>2036</v>
      </c>
      <c r="J6" s="20">
        <v>2037</v>
      </c>
      <c r="K6" s="20">
        <v>2038</v>
      </c>
      <c r="L6" s="20">
        <v>2039</v>
      </c>
      <c r="M6" s="20">
        <v>2040</v>
      </c>
      <c r="N6" s="20">
        <v>2041</v>
      </c>
      <c r="O6" s="20">
        <v>2042</v>
      </c>
      <c r="P6" s="20">
        <v>2043</v>
      </c>
    </row>
    <row r="7" spans="1:23" x14ac:dyDescent="0.25">
      <c r="A7" s="19">
        <v>27</v>
      </c>
      <c r="B7" s="17"/>
      <c r="C7" s="33" t="s">
        <v>59</v>
      </c>
      <c r="D7" s="17"/>
      <c r="E7" s="17"/>
      <c r="F7" s="17"/>
      <c r="G7" s="17"/>
      <c r="H7" s="24">
        <v>369581.35079840315</v>
      </c>
      <c r="I7" s="24">
        <v>343908.69327129237</v>
      </c>
      <c r="J7" s="24">
        <v>318236.0357441816</v>
      </c>
      <c r="K7" s="24">
        <v>292563.37821707071</v>
      </c>
      <c r="L7" s="24">
        <v>266890.72068995988</v>
      </c>
      <c r="M7" s="24">
        <v>241218.06316284905</v>
      </c>
      <c r="N7" s="24">
        <v>215545.40563573828</v>
      </c>
      <c r="O7" s="24">
        <v>189872.74810862742</v>
      </c>
      <c r="P7" s="24">
        <v>164200.09058151659</v>
      </c>
    </row>
    <row r="8" spans="1:23" x14ac:dyDescent="0.25">
      <c r="A8" s="19">
        <v>28</v>
      </c>
      <c r="B8" s="17"/>
      <c r="C8" s="33" t="s">
        <v>60</v>
      </c>
      <c r="D8" s="17"/>
      <c r="E8" s="17"/>
      <c r="F8" s="17"/>
      <c r="G8" s="17"/>
      <c r="H8" s="25">
        <v>-140025.59540845209</v>
      </c>
      <c r="I8" s="25">
        <v>-130300.0981109523</v>
      </c>
      <c r="J8" s="25">
        <v>-120574.60081345247</v>
      </c>
      <c r="K8" s="25">
        <v>-110849.10351595265</v>
      </c>
      <c r="L8" s="25">
        <v>-101123.60621845283</v>
      </c>
      <c r="M8" s="25">
        <v>-91398.108920952989</v>
      </c>
      <c r="N8" s="25">
        <v>-81672.61162345318</v>
      </c>
      <c r="O8" s="25">
        <v>-71947.114325953371</v>
      </c>
      <c r="P8" s="25">
        <v>-62221.617028453533</v>
      </c>
    </row>
    <row r="9" spans="1:23" x14ac:dyDescent="0.25">
      <c r="A9" s="19">
        <v>29</v>
      </c>
      <c r="B9" s="17"/>
      <c r="C9" s="33" t="s">
        <v>61</v>
      </c>
      <c r="D9" s="17"/>
      <c r="E9" s="17"/>
      <c r="F9" s="17"/>
      <c r="G9" s="17"/>
      <c r="H9" s="24">
        <f t="shared" ref="H9:P9" si="0">+H7+H8</f>
        <v>229555.75538995105</v>
      </c>
      <c r="I9" s="24">
        <f t="shared" si="0"/>
        <v>213608.59516034008</v>
      </c>
      <c r="J9" s="24">
        <f t="shared" si="0"/>
        <v>197661.43493072913</v>
      </c>
      <c r="K9" s="24">
        <f t="shared" si="0"/>
        <v>181714.27470111806</v>
      </c>
      <c r="L9" s="24">
        <f t="shared" si="0"/>
        <v>165767.11447150705</v>
      </c>
      <c r="M9" s="24">
        <f t="shared" si="0"/>
        <v>149819.95424189605</v>
      </c>
      <c r="N9" s="24">
        <f t="shared" si="0"/>
        <v>133872.7940122851</v>
      </c>
      <c r="O9" s="24">
        <f t="shared" si="0"/>
        <v>117925.63378267405</v>
      </c>
      <c r="P9" s="24">
        <f t="shared" si="0"/>
        <v>101978.47355306306</v>
      </c>
    </row>
    <row r="10" spans="1:2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30</v>
      </c>
      <c r="B11" s="17"/>
      <c r="C11" s="34" t="s">
        <v>62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23" x14ac:dyDescent="0.25">
      <c r="A12" s="19">
        <v>31</v>
      </c>
      <c r="B12" s="17"/>
      <c r="C12" s="33" t="s">
        <v>63</v>
      </c>
      <c r="D12" s="17"/>
      <c r="E12" s="17"/>
      <c r="F12" s="17"/>
      <c r="G12" s="17"/>
      <c r="H12" s="24">
        <f t="shared" ref="H12:P12" si="1">+$F$42*H9</f>
        <v>17301.424456906083</v>
      </c>
      <c r="I12" s="24">
        <f t="shared" si="1"/>
        <v>16099.500386014895</v>
      </c>
      <c r="J12" s="24">
        <f t="shared" si="1"/>
        <v>14897.57631512371</v>
      </c>
      <c r="K12" s="24">
        <f t="shared" si="1"/>
        <v>13695.652244232519</v>
      </c>
      <c r="L12" s="24">
        <f t="shared" si="1"/>
        <v>12493.728173341329</v>
      </c>
      <c r="M12" s="24">
        <f t="shared" si="1"/>
        <v>11291.80410245014</v>
      </c>
      <c r="N12" s="24">
        <f t="shared" si="1"/>
        <v>10089.880031558956</v>
      </c>
      <c r="O12" s="24">
        <f t="shared" si="1"/>
        <v>8887.9559606677649</v>
      </c>
      <c r="P12" s="24">
        <f t="shared" si="1"/>
        <v>7686.0318897765774</v>
      </c>
    </row>
    <row r="13" spans="1:23" x14ac:dyDescent="0.25">
      <c r="A13" s="19">
        <v>32</v>
      </c>
      <c r="B13" s="17"/>
      <c r="C13" s="33" t="s">
        <v>64</v>
      </c>
      <c r="D13" s="17"/>
      <c r="E13" s="17"/>
      <c r="F13" s="17"/>
      <c r="G13" s="17"/>
      <c r="H13" s="24">
        <f t="shared" ref="H13:P13" si="2">+$G$42*H9</f>
        <v>24326.933238353558</v>
      </c>
      <c r="I13" s="24">
        <f t="shared" si="2"/>
        <v>22636.94946256862</v>
      </c>
      <c r="J13" s="24">
        <f t="shared" si="2"/>
        <v>20946.965686783686</v>
      </c>
      <c r="K13" s="24">
        <f t="shared" si="2"/>
        <v>19256.981910998737</v>
      </c>
      <c r="L13" s="24">
        <f t="shared" si="2"/>
        <v>17566.998135213795</v>
      </c>
      <c r="M13" s="24">
        <f t="shared" si="2"/>
        <v>15877.014359428853</v>
      </c>
      <c r="N13" s="24">
        <f t="shared" si="2"/>
        <v>14187.030583643917</v>
      </c>
      <c r="O13" s="24">
        <f t="shared" si="2"/>
        <v>12497.046807858971</v>
      </c>
      <c r="P13" s="24">
        <f t="shared" si="2"/>
        <v>10807.063032074031</v>
      </c>
    </row>
    <row r="14" spans="1:2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23" x14ac:dyDescent="0.25">
      <c r="A15" s="19">
        <v>33</v>
      </c>
      <c r="B15" s="17"/>
      <c r="C15" s="36" t="s">
        <v>65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23" ht="15" customHeight="1" x14ac:dyDescent="0.25">
      <c r="A16" s="19">
        <v>34</v>
      </c>
      <c r="B16" s="17"/>
      <c r="C16" s="33" t="s">
        <v>63</v>
      </c>
      <c r="D16" s="17"/>
      <c r="E16" s="17"/>
      <c r="F16" s="35"/>
      <c r="G16" s="17"/>
      <c r="H16" s="24">
        <f>+'UAE Exhibit 1.2, p. 5'!P36*(1+'UAE Exhibit 1.2, p. 5'!$D$8)</f>
        <v>21716.002569080865</v>
      </c>
      <c r="I16" s="24">
        <f>+H16*(1+'UAE Exhibit 1.2, p. 5'!$D$8)</f>
        <v>22198.097826114459</v>
      </c>
      <c r="J16" s="24">
        <f>+I16*(1+'UAE Exhibit 1.2, p. 5'!$D$8)</f>
        <v>22690.8955978542</v>
      </c>
      <c r="K16" s="24">
        <f>+J16*(1+'UAE Exhibit 1.2, p. 5'!$D$8)</f>
        <v>23194.633480126562</v>
      </c>
      <c r="L16" s="24">
        <f>+K16*(1+'UAE Exhibit 1.2, p. 5'!$D$8)</f>
        <v>23709.554343385371</v>
      </c>
      <c r="M16" s="24">
        <f>+L16*(1+'UAE Exhibit 1.2, p. 5'!$D$8)</f>
        <v>24235.906449808524</v>
      </c>
      <c r="N16" s="24">
        <f>+M16*(1+'UAE Exhibit 1.2, p. 5'!$D$8)</f>
        <v>24773.943572994274</v>
      </c>
      <c r="O16" s="24">
        <f>+N16*(1+'UAE Exhibit 1.2, p. 5'!$D$8)</f>
        <v>25323.925120314747</v>
      </c>
      <c r="P16" s="24">
        <f>+O16*(1+'UAE Exhibit 1.2, p. 5'!$D$8)</f>
        <v>25886.116257985734</v>
      </c>
    </row>
    <row r="17" spans="1:16" x14ac:dyDescent="0.25">
      <c r="A17" s="19">
        <v>35</v>
      </c>
      <c r="B17" s="17"/>
      <c r="C17" s="33" t="s">
        <v>64</v>
      </c>
      <c r="D17" s="17"/>
      <c r="E17" s="17"/>
      <c r="F17" s="17"/>
      <c r="G17" s="17"/>
      <c r="H17" s="24">
        <f>+'UAE Exhibit 1.2, p. 5'!P37*(1+'UAE Exhibit 1.2, p. 5'!$D$8)</f>
        <v>30534.118506703264</v>
      </c>
      <c r="I17" s="24">
        <f>+H17*(1+'UAE Exhibit 1.2, p. 5'!$D$8)</f>
        <v>31211.975937552077</v>
      </c>
      <c r="J17" s="24">
        <f>+I17*(1+'UAE Exhibit 1.2, p. 5'!$D$8)</f>
        <v>31904.881803365734</v>
      </c>
      <c r="K17" s="24">
        <f>+J17*(1+'UAE Exhibit 1.2, p. 5'!$D$8)</f>
        <v>32613.170179400451</v>
      </c>
      <c r="L17" s="24">
        <f>+K17*(1+'UAE Exhibit 1.2, p. 5'!$D$8)</f>
        <v>33337.182557383137</v>
      </c>
      <c r="M17" s="24">
        <f>+L17*(1+'UAE Exhibit 1.2, p. 5'!$D$8)</f>
        <v>34077.268010157044</v>
      </c>
      <c r="N17" s="24">
        <f>+M17*(1+'UAE Exhibit 1.2, p. 5'!$D$8)</f>
        <v>34833.783359982532</v>
      </c>
      <c r="O17" s="24">
        <f>+N17*(1+'UAE Exhibit 1.2, p. 5'!$D$8)</f>
        <v>35607.093350574141</v>
      </c>
      <c r="P17" s="24">
        <f>+O17*(1+'UAE Exhibit 1.2, p. 5'!$D$8)</f>
        <v>36397.570822956885</v>
      </c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" customHeight="1" x14ac:dyDescent="0.25">
      <c r="A20" s="19">
        <v>36</v>
      </c>
      <c r="B20" s="17"/>
      <c r="C20" s="21" t="s">
        <v>58</v>
      </c>
      <c r="D20" s="17"/>
      <c r="E20" s="17"/>
      <c r="F20" s="17"/>
      <c r="G20" s="17"/>
      <c r="H20" s="20">
        <v>2044</v>
      </c>
      <c r="I20" s="20">
        <v>2045</v>
      </c>
      <c r="J20" s="20">
        <v>2046</v>
      </c>
      <c r="K20" s="20">
        <v>2047</v>
      </c>
      <c r="L20" s="20">
        <v>2048</v>
      </c>
      <c r="M20" s="20">
        <v>2049</v>
      </c>
      <c r="N20" s="20">
        <v>2050</v>
      </c>
      <c r="O20" s="17"/>
      <c r="P20" s="17"/>
    </row>
    <row r="21" spans="1:16" x14ac:dyDescent="0.25">
      <c r="A21" s="19">
        <v>37</v>
      </c>
      <c r="B21" s="17"/>
      <c r="C21" s="33" t="s">
        <v>59</v>
      </c>
      <c r="D21" s="17"/>
      <c r="E21" s="17"/>
      <c r="F21" s="17"/>
      <c r="G21" s="17"/>
      <c r="H21" s="24">
        <v>138527.43305440579</v>
      </c>
      <c r="I21" s="24">
        <v>112854.77552729494</v>
      </c>
      <c r="J21" s="24">
        <v>87182.118000184142</v>
      </c>
      <c r="K21" s="24">
        <v>61509.460473073319</v>
      </c>
      <c r="L21" s="24">
        <v>35836.802945962489</v>
      </c>
      <c r="M21" s="24">
        <v>11181.898355433157</v>
      </c>
      <c r="N21" s="24">
        <v>1399.873430435912</v>
      </c>
      <c r="O21" s="17"/>
      <c r="P21" s="17"/>
    </row>
    <row r="22" spans="1:16" x14ac:dyDescent="0.25">
      <c r="A22" s="19">
        <v>38</v>
      </c>
      <c r="B22" s="17"/>
      <c r="C22" s="33" t="s">
        <v>60</v>
      </c>
      <c r="D22" s="17"/>
      <c r="E22" s="17"/>
      <c r="F22" s="17"/>
      <c r="G22" s="17"/>
      <c r="H22" s="25">
        <v>-52496.119730953702</v>
      </c>
      <c r="I22" s="25">
        <v>-42770.622433453886</v>
      </c>
      <c r="J22" s="25">
        <v>-33045.125135954069</v>
      </c>
      <c r="K22" s="25">
        <v>-23319.627838454235</v>
      </c>
      <c r="L22" s="25">
        <v>-13594.130540954411</v>
      </c>
      <c r="M22" s="25">
        <v>-4254.9431710239132</v>
      </c>
      <c r="N22" s="25">
        <v>-538.39308190397446</v>
      </c>
      <c r="O22" s="17"/>
      <c r="P22" s="17"/>
    </row>
    <row r="23" spans="1:16" x14ac:dyDescent="0.25">
      <c r="A23" s="19">
        <v>39</v>
      </c>
      <c r="B23" s="17"/>
      <c r="C23" s="33" t="s">
        <v>61</v>
      </c>
      <c r="D23" s="17"/>
      <c r="E23" s="17"/>
      <c r="F23" s="17"/>
      <c r="G23" s="17"/>
      <c r="H23" s="24">
        <f t="shared" ref="H23:N23" si="3">+H21+H22</f>
        <v>86031.313323452079</v>
      </c>
      <c r="I23" s="24">
        <f t="shared" si="3"/>
        <v>70084.153093841058</v>
      </c>
      <c r="J23" s="24">
        <f t="shared" si="3"/>
        <v>54136.992864230073</v>
      </c>
      <c r="K23" s="24">
        <f t="shared" si="3"/>
        <v>38189.832634619088</v>
      </c>
      <c r="L23" s="24">
        <f t="shared" si="3"/>
        <v>22242.672405008077</v>
      </c>
      <c r="M23" s="24">
        <f t="shared" si="3"/>
        <v>6926.9551844092439</v>
      </c>
      <c r="N23" s="24">
        <f t="shared" si="3"/>
        <v>861.48034853193758</v>
      </c>
      <c r="O23" s="17"/>
      <c r="P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9">
        <v>40</v>
      </c>
      <c r="B25" s="17"/>
      <c r="C25" s="34" t="s">
        <v>62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9">
        <v>41</v>
      </c>
      <c r="B26" s="17"/>
      <c r="C26" s="33" t="s">
        <v>63</v>
      </c>
      <c r="D26" s="17"/>
      <c r="E26" s="17"/>
      <c r="F26" s="17"/>
      <c r="G26" s="17"/>
      <c r="H26" s="24">
        <f t="shared" ref="H26:N26" si="4">+$F$42*H23</f>
        <v>6484.1078188853908</v>
      </c>
      <c r="I26" s="24">
        <f t="shared" si="4"/>
        <v>5282.1837479942014</v>
      </c>
      <c r="J26" s="24">
        <f t="shared" si="4"/>
        <v>4080.2596771030139</v>
      </c>
      <c r="K26" s="24">
        <f t="shared" si="4"/>
        <v>2878.3356062118273</v>
      </c>
      <c r="L26" s="24">
        <f t="shared" si="4"/>
        <v>1676.4115353206384</v>
      </c>
      <c r="M26" s="24">
        <f t="shared" si="4"/>
        <v>522.07879360656977</v>
      </c>
      <c r="N26" s="24">
        <f t="shared" si="4"/>
        <v>64.929050225359362</v>
      </c>
      <c r="O26" s="24"/>
      <c r="P26" s="24"/>
    </row>
    <row r="27" spans="1:16" x14ac:dyDescent="0.25">
      <c r="A27" s="19">
        <v>42</v>
      </c>
      <c r="B27" s="17"/>
      <c r="C27" s="33" t="s">
        <v>64</v>
      </c>
      <c r="D27" s="17"/>
      <c r="E27" s="17"/>
      <c r="F27" s="17"/>
      <c r="G27" s="17"/>
      <c r="H27" s="24">
        <f t="shared" ref="H27:N27" si="5">+$G$42*H23</f>
        <v>9117.0792562890929</v>
      </c>
      <c r="I27" s="24">
        <f t="shared" si="5"/>
        <v>7427.0954805041492</v>
      </c>
      <c r="J27" s="24">
        <f t="shared" si="5"/>
        <v>5737.1117047192092</v>
      </c>
      <c r="K27" s="24">
        <f t="shared" si="5"/>
        <v>4047.1279289342701</v>
      </c>
      <c r="L27" s="24">
        <f t="shared" si="5"/>
        <v>2357.1441531493278</v>
      </c>
      <c r="M27" s="24">
        <f t="shared" si="5"/>
        <v>734.07689574124015</v>
      </c>
      <c r="N27" s="24">
        <f t="shared" si="5"/>
        <v>91.294486994192837</v>
      </c>
      <c r="O27" s="24"/>
      <c r="P27" s="24"/>
    </row>
    <row r="28" spans="1:1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9">
        <v>43</v>
      </c>
      <c r="B29" s="17"/>
      <c r="C29" s="36" t="s">
        <v>65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" customHeight="1" x14ac:dyDescent="0.25">
      <c r="A30" s="19">
        <v>44</v>
      </c>
      <c r="B30" s="17"/>
      <c r="C30" s="33" t="s">
        <v>63</v>
      </c>
      <c r="D30" s="17"/>
      <c r="E30" s="17"/>
      <c r="F30" s="35"/>
      <c r="G30" s="17"/>
      <c r="H30" s="24">
        <f>+P16*(1+'UAE Exhibit 1.2, p. 5'!$D$8)</f>
        <v>26460.788038913019</v>
      </c>
      <c r="I30" s="24">
        <f>+H30*(1+'UAE Exhibit 1.2, p. 5'!$D$8)</f>
        <v>27048.217533376886</v>
      </c>
      <c r="J30" s="24">
        <f>+I30*(1+'UAE Exhibit 1.2, p. 5'!$D$8)</f>
        <v>27648.687962617852</v>
      </c>
      <c r="K30" s="24">
        <f>+J30*(1+'UAE Exhibit 1.2, p. 5'!$D$8)</f>
        <v>28262.488835387969</v>
      </c>
      <c r="L30" s="24">
        <f>+K30*(1+'UAE Exhibit 1.2, p. 5'!$D$8)</f>
        <v>28889.91608753358</v>
      </c>
      <c r="M30" s="24">
        <f>+L30*(1+'UAE Exhibit 1.2, p. 5'!$D$8)</f>
        <v>29531.272224676824</v>
      </c>
      <c r="N30" s="24">
        <f>+M30*(1+'UAE Exhibit 1.2, p. 5'!$D$8)</f>
        <v>30186.866468064651</v>
      </c>
      <c r="O30" s="24"/>
      <c r="P30" s="24"/>
    </row>
    <row r="31" spans="1:16" x14ac:dyDescent="0.25">
      <c r="A31" s="19">
        <v>45</v>
      </c>
      <c r="B31" s="17"/>
      <c r="C31" s="33" t="s">
        <v>64</v>
      </c>
      <c r="D31" s="17"/>
      <c r="E31" s="17"/>
      <c r="F31" s="17"/>
      <c r="G31" s="17"/>
      <c r="H31" s="24">
        <f>+P17*(1+'UAE Exhibit 1.2, p. 5'!$D$8)</f>
        <v>37205.596895226525</v>
      </c>
      <c r="I31" s="24">
        <f>+H31*(1+'UAE Exhibit 1.2, p. 5'!$D$8)</f>
        <v>38031.561146300555</v>
      </c>
      <c r="J31" s="24">
        <f>+I31*(1+'UAE Exhibit 1.2, p. 5'!$D$8)</f>
        <v>38875.861803748427</v>
      </c>
      <c r="K31" s="24">
        <f>+J31*(1+'UAE Exhibit 1.2, p. 5'!$D$8)</f>
        <v>39738.905935791641</v>
      </c>
      <c r="L31" s="24">
        <f>+K31*(1+'UAE Exhibit 1.2, p. 5'!$D$8)</f>
        <v>40621.109647566213</v>
      </c>
      <c r="M31" s="24">
        <f>+L31*(1+'UAE Exhibit 1.2, p. 5'!$D$8)</f>
        <v>41522.898281742186</v>
      </c>
      <c r="N31" s="24">
        <f>+M31*(1+'UAE Exhibit 1.2, p. 5'!$D$8)</f>
        <v>42444.70662359686</v>
      </c>
      <c r="O31" s="24"/>
      <c r="P31" s="24"/>
    </row>
    <row r="32" spans="1:1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" customHeight="1" x14ac:dyDescent="0.25">
      <c r="A34" s="19">
        <v>46</v>
      </c>
      <c r="B34" s="17"/>
      <c r="C34" s="21" t="s">
        <v>67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9">
        <v>47</v>
      </c>
      <c r="B36" s="17"/>
      <c r="C36" s="17"/>
      <c r="D36" s="16"/>
      <c r="E36" s="16"/>
      <c r="F36" s="19" t="s">
        <v>25</v>
      </c>
      <c r="G36" s="19" t="s">
        <v>68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9">
        <v>48</v>
      </c>
      <c r="B37" s="17"/>
      <c r="C37" s="17"/>
      <c r="D37" s="19" t="s">
        <v>26</v>
      </c>
      <c r="E37" s="19" t="s">
        <v>26</v>
      </c>
      <c r="F37" s="19" t="s">
        <v>27</v>
      </c>
      <c r="G37" s="19" t="s">
        <v>27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9">
        <v>49</v>
      </c>
      <c r="B38" s="17"/>
      <c r="C38" s="17"/>
      <c r="D38" s="20" t="s">
        <v>28</v>
      </c>
      <c r="E38" s="20" t="s">
        <v>29</v>
      </c>
      <c r="F38" s="20" t="s">
        <v>29</v>
      </c>
      <c r="G38" s="20" t="s">
        <v>29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9">
        <v>50</v>
      </c>
      <c r="B39" s="17"/>
      <c r="C39" s="39" t="s">
        <v>30</v>
      </c>
      <c r="D39" s="40">
        <v>0.48620000000000002</v>
      </c>
      <c r="E39" s="41">
        <v>5.21E-2</v>
      </c>
      <c r="F39" s="41">
        <f>+D39*E39</f>
        <v>2.5331020000000003E-2</v>
      </c>
      <c r="G39" s="32">
        <f>+F39</f>
        <v>2.5331020000000003E-2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9">
        <v>51</v>
      </c>
      <c r="B40" s="17"/>
      <c r="C40" s="39" t="s">
        <v>31</v>
      </c>
      <c r="D40" s="40">
        <v>2.0000000000000001E-4</v>
      </c>
      <c r="E40" s="41">
        <v>6.7500000000000004E-2</v>
      </c>
      <c r="F40" s="41">
        <f>+D40*E40</f>
        <v>1.3500000000000001E-5</v>
      </c>
      <c r="G40" s="32">
        <f>+F40*D44</f>
        <v>2.175699850118455E-5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9">
        <v>52</v>
      </c>
      <c r="B41" s="17"/>
      <c r="C41" s="39" t="s">
        <v>32</v>
      </c>
      <c r="D41" s="42">
        <v>0.51359999999999995</v>
      </c>
      <c r="E41" s="41">
        <v>9.74E-2</v>
      </c>
      <c r="F41" s="43">
        <f>+D41*E41</f>
        <v>5.0024639999999995E-2</v>
      </c>
      <c r="G41" s="44">
        <f>+F41*D44</f>
        <v>8.0621186481651591E-2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9">
        <v>53</v>
      </c>
      <c r="B42" s="17"/>
      <c r="C42" s="39" t="s">
        <v>6</v>
      </c>
      <c r="D42" s="45">
        <f>SUM(D39:D41)</f>
        <v>1</v>
      </c>
      <c r="E42" s="17"/>
      <c r="F42" s="32">
        <f>SUM(F39:F41)</f>
        <v>7.5369159999999991E-2</v>
      </c>
      <c r="G42" s="32">
        <f>SUM(G39:G41)</f>
        <v>0.10597396348015278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5" customHeight="1" x14ac:dyDescent="0.25">
      <c r="A44" s="19">
        <v>54</v>
      </c>
      <c r="B44" s="17"/>
      <c r="C44" s="39" t="s">
        <v>69</v>
      </c>
      <c r="D44" s="46">
        <v>1.6116295186062628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7"/>
      <c r="B46" s="17"/>
      <c r="C46" s="47" t="s">
        <v>70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5">
      <c r="A47" s="17"/>
      <c r="B47" s="17"/>
      <c r="C47" s="47" t="s">
        <v>71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 customHeight="1" x14ac:dyDescent="0.25">
      <c r="A48" s="17"/>
      <c r="B48" s="17"/>
      <c r="C48" s="47" t="s">
        <v>72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
Docket No. 17-035-39
Witness: Kevin C. Higgins
Page 6 of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UAE Exhibit 1.1, p. 1</vt:lpstr>
      <vt:lpstr>UAE Exhibit 1.1, p. 2</vt:lpstr>
      <vt:lpstr>UAE Exhibit 1.2, p. 1</vt:lpstr>
      <vt:lpstr>UAE Exhibit 1.2, p. 2</vt:lpstr>
      <vt:lpstr>UAE Exhibit 1.2, p. 3</vt:lpstr>
      <vt:lpstr>UAE Exhibit 1.2, p. 4</vt:lpstr>
      <vt:lpstr>UAE Exhibit 1.2, p. 5</vt:lpstr>
      <vt:lpstr>UAE Exhibit 1.2, p. 6</vt:lpstr>
      <vt:lpstr>'UAE Exhibit 1.1, p. 1'!Print_Area</vt:lpstr>
      <vt:lpstr>'UAE Exhibit 1.1, p. 2'!Print_Area</vt:lpstr>
      <vt:lpstr>'UAE Exhibit 1.1, p. 1'!Print_Titles</vt:lpstr>
      <vt:lpstr>'UAE Exhibit 1.1, p. 2'!Print_Titles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Townsend</dc:creator>
  <cp:lastModifiedBy>laurieharris</cp:lastModifiedBy>
  <cp:lastPrinted>2017-09-14T22:06:28Z</cp:lastPrinted>
  <dcterms:created xsi:type="dcterms:W3CDTF">2017-09-13T16:39:50Z</dcterms:created>
  <dcterms:modified xsi:type="dcterms:W3CDTF">2017-09-21T13:52:03Z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{E2058C77-B518-439D-8EDD-6BC5DC92BB8D}</vt:lpwstr>
  </property>
</Properties>
</file>