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7docs\1703539\"/>
    </mc:Choice>
  </mc:AlternateContent>
  <bookViews>
    <workbookView xWindow="90" yWindow="5880" windowWidth="28920" windowHeight="6780"/>
  </bookViews>
  <sheets>
    <sheet name="UAE Exhibit 1.2 Errata., p. 1" sheetId="3" r:id="rId1"/>
    <sheet name="UAE Exhibit 1.2 Errata, p. 2" sheetId="4" r:id="rId2"/>
    <sheet name="UAE Exhibit 1.2 Errata, p. 3" sheetId="5" r:id="rId3"/>
    <sheet name="UAE Exhibit 1.2 Errata, p. 4" sheetId="6" r:id="rId4"/>
    <sheet name="UAE Exhibit 1.2 Errata, p. 5" sheetId="7" r:id="rId5"/>
    <sheet name="UAE Exhibit 1.2 Errata, p. 6" sheetId="8" r:id="rId6"/>
  </sheets>
  <calcPr calcId="152511"/>
</workbook>
</file>

<file path=xl/calcChain.xml><?xml version="1.0" encoding="utf-8"?>
<calcChain xmlns="http://schemas.openxmlformats.org/spreadsheetml/2006/main">
  <c r="F41" i="8" l="1"/>
  <c r="G41" i="8" s="1"/>
  <c r="F40" i="8"/>
  <c r="G40" i="8" s="1"/>
  <c r="D42" i="8"/>
  <c r="N23" i="8"/>
  <c r="M23" i="8"/>
  <c r="L23" i="8"/>
  <c r="K23" i="8"/>
  <c r="J23" i="8"/>
  <c r="I23" i="8"/>
  <c r="H23" i="8"/>
  <c r="P9" i="8"/>
  <c r="O9" i="8"/>
  <c r="N9" i="8"/>
  <c r="M9" i="8"/>
  <c r="L9" i="8"/>
  <c r="K9" i="8"/>
  <c r="J9" i="8"/>
  <c r="I9" i="8"/>
  <c r="H9" i="8"/>
  <c r="R29" i="7"/>
  <c r="Q29" i="7"/>
  <c r="P29" i="7"/>
  <c r="O29" i="7"/>
  <c r="N29" i="7"/>
  <c r="M29" i="7"/>
  <c r="L29" i="7"/>
  <c r="K29" i="7"/>
  <c r="J29" i="7"/>
  <c r="P15" i="7"/>
  <c r="L15" i="7"/>
  <c r="Q15" i="7"/>
  <c r="M15" i="7"/>
  <c r="R15" i="7"/>
  <c r="O15" i="7"/>
  <c r="N15" i="7"/>
  <c r="K15" i="7"/>
  <c r="J15" i="7"/>
  <c r="F41" i="6"/>
  <c r="F40" i="6"/>
  <c r="F39" i="6"/>
  <c r="N23" i="6"/>
  <c r="J23" i="6"/>
  <c r="M23" i="6"/>
  <c r="L23" i="6"/>
  <c r="K23" i="6"/>
  <c r="I23" i="6"/>
  <c r="H23" i="6"/>
  <c r="P9" i="6"/>
  <c r="O9" i="6"/>
  <c r="N9" i="6"/>
  <c r="M9" i="6"/>
  <c r="L9" i="6"/>
  <c r="K9" i="6"/>
  <c r="J9" i="6"/>
  <c r="I9" i="6"/>
  <c r="H9" i="6"/>
  <c r="R29" i="5"/>
  <c r="Q29" i="5"/>
  <c r="P29" i="5"/>
  <c r="O29" i="5"/>
  <c r="N29" i="5"/>
  <c r="M29" i="5"/>
  <c r="L29" i="5"/>
  <c r="K29" i="5"/>
  <c r="J29" i="5"/>
  <c r="R15" i="5"/>
  <c r="Q15" i="5"/>
  <c r="P15" i="5"/>
  <c r="O15" i="5"/>
  <c r="N15" i="5"/>
  <c r="M15" i="5"/>
  <c r="L15" i="5"/>
  <c r="K15" i="5"/>
  <c r="J15" i="5"/>
  <c r="E41" i="4"/>
  <c r="D41" i="4"/>
  <c r="E40" i="4"/>
  <c r="D40" i="4"/>
  <c r="E39" i="4"/>
  <c r="D39" i="4"/>
  <c r="N22" i="4"/>
  <c r="M22" i="4"/>
  <c r="L22" i="4"/>
  <c r="K22" i="4"/>
  <c r="J22" i="4"/>
  <c r="I22" i="4"/>
  <c r="H22" i="4"/>
  <c r="N21" i="4"/>
  <c r="N23" i="4" s="1"/>
  <c r="M21" i="4"/>
  <c r="L21" i="4"/>
  <c r="K21" i="4"/>
  <c r="J21" i="4"/>
  <c r="I21" i="4"/>
  <c r="H21" i="4"/>
  <c r="P8" i="4"/>
  <c r="O8" i="4"/>
  <c r="N8" i="4"/>
  <c r="M8" i="4"/>
  <c r="L8" i="4"/>
  <c r="K8" i="4"/>
  <c r="J8" i="4"/>
  <c r="I8" i="4"/>
  <c r="H8" i="4"/>
  <c r="P7" i="4"/>
  <c r="O7" i="4"/>
  <c r="N7" i="4"/>
  <c r="M7" i="4"/>
  <c r="L7" i="4"/>
  <c r="K7" i="4"/>
  <c r="J7" i="4"/>
  <c r="I7" i="4"/>
  <c r="H7" i="4"/>
  <c r="R28" i="3"/>
  <c r="Q28" i="3"/>
  <c r="P28" i="3"/>
  <c r="O28" i="3"/>
  <c r="N28" i="3"/>
  <c r="M28" i="3"/>
  <c r="L28" i="3"/>
  <c r="K28" i="3"/>
  <c r="J28" i="3"/>
  <c r="R27" i="3"/>
  <c r="Q27" i="3"/>
  <c r="P27" i="3"/>
  <c r="O27" i="3"/>
  <c r="N27" i="3"/>
  <c r="M27" i="3"/>
  <c r="L27" i="3"/>
  <c r="K27" i="3"/>
  <c r="J27" i="3"/>
  <c r="R14" i="3"/>
  <c r="Q14" i="3"/>
  <c r="P14" i="3"/>
  <c r="O14" i="3"/>
  <c r="N14" i="3"/>
  <c r="M14" i="3"/>
  <c r="L14" i="3"/>
  <c r="K14" i="3"/>
  <c r="J14" i="3"/>
  <c r="R13" i="3"/>
  <c r="Q13" i="3"/>
  <c r="P13" i="3"/>
  <c r="O13" i="3"/>
  <c r="N13" i="3"/>
  <c r="M13" i="3"/>
  <c r="L13" i="3"/>
  <c r="K13" i="3"/>
  <c r="J13" i="3"/>
  <c r="J23" i="4" l="1"/>
  <c r="I9" i="4"/>
  <c r="M9" i="4"/>
  <c r="M29" i="3"/>
  <c r="D42" i="4"/>
  <c r="O15" i="3"/>
  <c r="Q29" i="3"/>
  <c r="K15" i="3"/>
  <c r="I23" i="4"/>
  <c r="M23" i="4"/>
  <c r="Q15" i="3"/>
  <c r="O29" i="3"/>
  <c r="M15" i="3"/>
  <c r="K29" i="3"/>
  <c r="K23" i="4"/>
  <c r="J9" i="4"/>
  <c r="N9" i="4"/>
  <c r="H23" i="4"/>
  <c r="L23" i="4"/>
  <c r="H9" i="4"/>
  <c r="L9" i="4"/>
  <c r="P9" i="4"/>
  <c r="K9" i="4"/>
  <c r="O9" i="4"/>
  <c r="L15" i="3"/>
  <c r="P15" i="3"/>
  <c r="J29" i="3"/>
  <c r="N29" i="3"/>
  <c r="R29" i="3"/>
  <c r="J15" i="3"/>
  <c r="N15" i="3"/>
  <c r="R15" i="3"/>
  <c r="L29" i="3"/>
  <c r="P29" i="3"/>
  <c r="F40" i="4"/>
  <c r="G40" i="6"/>
  <c r="G40" i="4" s="1"/>
  <c r="F42" i="6"/>
  <c r="G39" i="6"/>
  <c r="F41" i="4"/>
  <c r="G41" i="6"/>
  <c r="G41" i="4" s="1"/>
  <c r="D42" i="6"/>
  <c r="F39" i="8"/>
  <c r="G42" i="6" l="1"/>
  <c r="F42" i="8"/>
  <c r="G39" i="8"/>
  <c r="G42" i="8" s="1"/>
  <c r="M26" i="6"/>
  <c r="I26" i="6"/>
  <c r="N12" i="6"/>
  <c r="J12" i="6"/>
  <c r="O32" i="5"/>
  <c r="K32" i="5"/>
  <c r="R18" i="5"/>
  <c r="N18" i="5"/>
  <c r="J18" i="5"/>
  <c r="N26" i="6"/>
  <c r="J26" i="6"/>
  <c r="O12" i="6"/>
  <c r="K12" i="6"/>
  <c r="P32" i="5"/>
  <c r="L32" i="5"/>
  <c r="O18" i="5"/>
  <c r="K18" i="5"/>
  <c r="K26" i="6"/>
  <c r="P12" i="6"/>
  <c r="L12" i="6"/>
  <c r="H12" i="6"/>
  <c r="Q32" i="5"/>
  <c r="M32" i="5"/>
  <c r="P18" i="5"/>
  <c r="L18" i="5"/>
  <c r="L26" i="6"/>
  <c r="H26" i="6"/>
  <c r="M12" i="6"/>
  <c r="I12" i="6"/>
  <c r="R32" i="5"/>
  <c r="N32" i="5"/>
  <c r="J32" i="5"/>
  <c r="Q18" i="5"/>
  <c r="M18" i="5"/>
  <c r="F39" i="4"/>
  <c r="F42" i="4" s="1"/>
  <c r="G39" i="4" l="1"/>
  <c r="G42" i="4" s="1"/>
  <c r="D18" i="5"/>
  <c r="F18" i="5"/>
  <c r="N27" i="6"/>
  <c r="J27" i="6"/>
  <c r="M13" i="6"/>
  <c r="I13" i="6"/>
  <c r="R33" i="5"/>
  <c r="N33" i="5"/>
  <c r="J33" i="5"/>
  <c r="Q19" i="5"/>
  <c r="M19" i="5"/>
  <c r="K27" i="6"/>
  <c r="N13" i="6"/>
  <c r="J13" i="6"/>
  <c r="O33" i="5"/>
  <c r="K33" i="5"/>
  <c r="R19" i="5"/>
  <c r="N19" i="5"/>
  <c r="J19" i="5"/>
  <c r="L27" i="6"/>
  <c r="H27" i="6"/>
  <c r="O13" i="6"/>
  <c r="K13" i="6"/>
  <c r="P33" i="5"/>
  <c r="L33" i="5"/>
  <c r="O19" i="5"/>
  <c r="K19" i="5"/>
  <c r="M27" i="6"/>
  <c r="I27" i="6"/>
  <c r="I27" i="4" s="1"/>
  <c r="P13" i="6"/>
  <c r="P13" i="4" s="1"/>
  <c r="L13" i="6"/>
  <c r="H13" i="6"/>
  <c r="Q33" i="5"/>
  <c r="M33" i="5"/>
  <c r="P19" i="5"/>
  <c r="L19" i="5"/>
  <c r="I12" i="4"/>
  <c r="I18" i="5"/>
  <c r="H18" i="5"/>
  <c r="L26" i="8"/>
  <c r="L26" i="4" s="1"/>
  <c r="H26" i="8"/>
  <c r="H26" i="4" s="1"/>
  <c r="M12" i="8"/>
  <c r="M12" i="4" s="1"/>
  <c r="I12" i="8"/>
  <c r="R32" i="7"/>
  <c r="R32" i="3" s="1"/>
  <c r="N32" i="7"/>
  <c r="N32" i="3" s="1"/>
  <c r="J32" i="7"/>
  <c r="J32" i="3" s="1"/>
  <c r="Q18" i="7"/>
  <c r="Q18" i="3" s="1"/>
  <c r="M18" i="7"/>
  <c r="M18" i="3" s="1"/>
  <c r="M26" i="8"/>
  <c r="M26" i="4" s="1"/>
  <c r="I26" i="8"/>
  <c r="I26" i="4" s="1"/>
  <c r="N12" i="8"/>
  <c r="J12" i="8"/>
  <c r="O32" i="7"/>
  <c r="O32" i="3" s="1"/>
  <c r="K32" i="7"/>
  <c r="K32" i="3" s="1"/>
  <c r="R18" i="7"/>
  <c r="R18" i="3" s="1"/>
  <c r="N18" i="7"/>
  <c r="J18" i="7"/>
  <c r="N26" i="8"/>
  <c r="N26" i="4" s="1"/>
  <c r="J26" i="8"/>
  <c r="O12" i="8"/>
  <c r="K12" i="8"/>
  <c r="K12" i="4" s="1"/>
  <c r="P32" i="7"/>
  <c r="P32" i="3" s="1"/>
  <c r="L32" i="7"/>
  <c r="L32" i="3" s="1"/>
  <c r="O18" i="7"/>
  <c r="K18" i="7"/>
  <c r="K18" i="3" s="1"/>
  <c r="K26" i="8"/>
  <c r="K26" i="4" s="1"/>
  <c r="P12" i="8"/>
  <c r="L12" i="8"/>
  <c r="H12" i="8"/>
  <c r="H12" i="4" s="1"/>
  <c r="Q32" i="7"/>
  <c r="Q32" i="3" s="1"/>
  <c r="M32" i="7"/>
  <c r="M32" i="3" s="1"/>
  <c r="P18" i="7"/>
  <c r="L18" i="7"/>
  <c r="L18" i="3" s="1"/>
  <c r="M27" i="8"/>
  <c r="I27" i="8"/>
  <c r="P13" i="8"/>
  <c r="L13" i="8"/>
  <c r="H13" i="8"/>
  <c r="Q33" i="7"/>
  <c r="M33" i="7"/>
  <c r="P19" i="7"/>
  <c r="L19" i="7"/>
  <c r="N27" i="8"/>
  <c r="J27" i="8"/>
  <c r="M13" i="8"/>
  <c r="I13" i="8"/>
  <c r="R33" i="7"/>
  <c r="N33" i="7"/>
  <c r="J33" i="7"/>
  <c r="Q19" i="7"/>
  <c r="M19" i="7"/>
  <c r="K27" i="8"/>
  <c r="N13" i="8"/>
  <c r="J13" i="8"/>
  <c r="O33" i="7"/>
  <c r="K33" i="7"/>
  <c r="R19" i="7"/>
  <c r="N19" i="7"/>
  <c r="J19" i="7"/>
  <c r="L27" i="8"/>
  <c r="H27" i="8"/>
  <c r="O13" i="8"/>
  <c r="K13" i="8"/>
  <c r="P33" i="7"/>
  <c r="L33" i="7"/>
  <c r="O19" i="7"/>
  <c r="K19" i="7"/>
  <c r="P12" i="4"/>
  <c r="J26" i="4"/>
  <c r="N12" i="4"/>
  <c r="P18" i="3"/>
  <c r="L12" i="4"/>
  <c r="O18" i="3"/>
  <c r="O12" i="4"/>
  <c r="N18" i="3"/>
  <c r="J12" i="4"/>
  <c r="M27" i="4" l="1"/>
  <c r="L27" i="4"/>
  <c r="K27" i="4"/>
  <c r="J27" i="4"/>
  <c r="H13" i="4"/>
  <c r="D19" i="7"/>
  <c r="D19" i="5"/>
  <c r="F19" i="5"/>
  <c r="F18" i="7"/>
  <c r="F18" i="3" s="1"/>
  <c r="D18" i="7"/>
  <c r="D18" i="3" s="1"/>
  <c r="F19" i="7"/>
  <c r="M33" i="3"/>
  <c r="L19" i="3"/>
  <c r="P33" i="3"/>
  <c r="K33" i="3"/>
  <c r="N33" i="3"/>
  <c r="Q33" i="3"/>
  <c r="I18" i="7"/>
  <c r="I18" i="3" s="1"/>
  <c r="H18" i="7"/>
  <c r="J22" i="7" s="1"/>
  <c r="I19" i="7"/>
  <c r="H19" i="7"/>
  <c r="J23" i="7" s="1"/>
  <c r="J22" i="5"/>
  <c r="I19" i="5"/>
  <c r="J19" i="3"/>
  <c r="H19" i="5"/>
  <c r="N19" i="3"/>
  <c r="P19" i="3"/>
  <c r="L13" i="4"/>
  <c r="K19" i="3"/>
  <c r="K13" i="4"/>
  <c r="O33" i="3"/>
  <c r="M19" i="3"/>
  <c r="R33" i="3"/>
  <c r="N27" i="4"/>
  <c r="J18" i="3"/>
  <c r="L33" i="3"/>
  <c r="H27" i="4"/>
  <c r="R19" i="3"/>
  <c r="N13" i="4"/>
  <c r="J33" i="3"/>
  <c r="M13" i="4"/>
  <c r="O19" i="3"/>
  <c r="O13" i="4"/>
  <c r="J13" i="4"/>
  <c r="Q19" i="3"/>
  <c r="I13" i="4"/>
  <c r="F19" i="3" l="1"/>
  <c r="I19" i="3"/>
  <c r="K23" i="7"/>
  <c r="L23" i="7" s="1"/>
  <c r="M23" i="7" s="1"/>
  <c r="N23" i="7" s="1"/>
  <c r="O23" i="7" s="1"/>
  <c r="P23" i="7" s="1"/>
  <c r="Q23" i="7" s="1"/>
  <c r="R23" i="7" s="1"/>
  <c r="J37" i="7" s="1"/>
  <c r="K37" i="7" s="1"/>
  <c r="L37" i="7" s="1"/>
  <c r="M37" i="7" s="1"/>
  <c r="N37" i="7" s="1"/>
  <c r="O37" i="7" s="1"/>
  <c r="P37" i="7" s="1"/>
  <c r="Q37" i="7" s="1"/>
  <c r="R37" i="7" s="1"/>
  <c r="H17" i="8" s="1"/>
  <c r="I17" i="8" s="1"/>
  <c r="J17" i="8" s="1"/>
  <c r="K17" i="8" s="1"/>
  <c r="L17" i="8" s="1"/>
  <c r="M17" i="8" s="1"/>
  <c r="N17" i="8" s="1"/>
  <c r="O17" i="8" s="1"/>
  <c r="P17" i="8" s="1"/>
  <c r="H31" i="8" s="1"/>
  <c r="I31" i="8" s="1"/>
  <c r="J31" i="8" s="1"/>
  <c r="K31" i="8" s="1"/>
  <c r="L31" i="8" s="1"/>
  <c r="M31" i="8" s="1"/>
  <c r="N31" i="8" s="1"/>
  <c r="H19" i="3"/>
  <c r="J23" i="5"/>
  <c r="J22" i="3"/>
  <c r="K22" i="5"/>
  <c r="H18" i="3"/>
  <c r="K22" i="7"/>
  <c r="L22" i="7" s="1"/>
  <c r="M22" i="7" s="1"/>
  <c r="N22" i="7" s="1"/>
  <c r="O22" i="7" s="1"/>
  <c r="P22" i="7" s="1"/>
  <c r="Q22" i="7" s="1"/>
  <c r="R22" i="7" s="1"/>
  <c r="J36" i="7" s="1"/>
  <c r="K36" i="7" s="1"/>
  <c r="L36" i="7" s="1"/>
  <c r="M36" i="7" s="1"/>
  <c r="N36" i="7" s="1"/>
  <c r="O36" i="7" s="1"/>
  <c r="P36" i="7" s="1"/>
  <c r="Q36" i="7" s="1"/>
  <c r="R36" i="7" s="1"/>
  <c r="H16" i="8" s="1"/>
  <c r="I16" i="8" l="1"/>
  <c r="J16" i="8" s="1"/>
  <c r="K16" i="8" s="1"/>
  <c r="L16" i="8" s="1"/>
  <c r="M16" i="8" s="1"/>
  <c r="N16" i="8" s="1"/>
  <c r="O16" i="8" s="1"/>
  <c r="P16" i="8" s="1"/>
  <c r="H30" i="8" s="1"/>
  <c r="I30" i="8" s="1"/>
  <c r="J30" i="8" s="1"/>
  <c r="K30" i="8" s="1"/>
  <c r="L30" i="8" s="1"/>
  <c r="M30" i="8" s="1"/>
  <c r="N30" i="8" s="1"/>
  <c r="D19" i="3"/>
  <c r="K23" i="5"/>
  <c r="J23" i="3"/>
  <c r="L22" i="5"/>
  <c r="K22" i="3"/>
  <c r="D23" i="7"/>
  <c r="H23" i="7"/>
  <c r="D22" i="7" l="1"/>
  <c r="H22" i="7"/>
  <c r="M22" i="5"/>
  <c r="L22" i="3"/>
  <c r="L23" i="5"/>
  <c r="K23" i="3"/>
  <c r="L23" i="3" l="1"/>
  <c r="M23" i="5"/>
  <c r="M22" i="3"/>
  <c r="N22" i="5"/>
  <c r="N22" i="3" l="1"/>
  <c r="O22" i="5"/>
  <c r="M23" i="3"/>
  <c r="N23" i="5"/>
  <c r="O23" i="5" l="1"/>
  <c r="N23" i="3"/>
  <c r="P22" i="5"/>
  <c r="O22" i="3"/>
  <c r="Q22" i="5" l="1"/>
  <c r="P22" i="3"/>
  <c r="P23" i="5"/>
  <c r="O23" i="3"/>
  <c r="P23" i="3" l="1"/>
  <c r="Q23" i="5"/>
  <c r="Q22" i="3"/>
  <c r="R22" i="5"/>
  <c r="J36" i="5" l="1"/>
  <c r="R22" i="3"/>
  <c r="Q23" i="3"/>
  <c r="R23" i="5"/>
  <c r="J36" i="3" l="1"/>
  <c r="K36" i="5"/>
  <c r="J37" i="5"/>
  <c r="R23" i="3"/>
  <c r="K36" i="3" l="1"/>
  <c r="L36" i="5"/>
  <c r="J37" i="3"/>
  <c r="K37" i="5"/>
  <c r="L37" i="5" l="1"/>
  <c r="K37" i="3"/>
  <c r="M36" i="5"/>
  <c r="L36" i="3"/>
  <c r="N36" i="5" l="1"/>
  <c r="M36" i="3"/>
  <c r="M37" i="5"/>
  <c r="L37" i="3"/>
  <c r="N36" i="3" l="1"/>
  <c r="O36" i="5"/>
  <c r="M37" i="3"/>
  <c r="N37" i="5"/>
  <c r="N37" i="3" l="1"/>
  <c r="O37" i="5"/>
  <c r="O36" i="3"/>
  <c r="P36" i="5"/>
  <c r="Q36" i="5" l="1"/>
  <c r="P36" i="3"/>
  <c r="P37" i="5"/>
  <c r="O37" i="3"/>
  <c r="Q37" i="5" l="1"/>
  <c r="P37" i="3"/>
  <c r="R36" i="5"/>
  <c r="Q36" i="3"/>
  <c r="Q37" i="3" l="1"/>
  <c r="R37" i="5"/>
  <c r="H16" i="6"/>
  <c r="R36" i="3"/>
  <c r="H17" i="6" l="1"/>
  <c r="R37" i="3"/>
  <c r="I16" i="6"/>
  <c r="H16" i="4"/>
  <c r="I16" i="4" l="1"/>
  <c r="J16" i="6"/>
  <c r="D22" i="5"/>
  <c r="D22" i="3" s="1"/>
  <c r="H17" i="4"/>
  <c r="I17" i="6"/>
  <c r="J16" i="4" l="1"/>
  <c r="K16" i="6"/>
  <c r="I17" i="4"/>
  <c r="J17" i="6"/>
  <c r="D23" i="5"/>
  <c r="D23" i="3" s="1"/>
  <c r="L16" i="6" l="1"/>
  <c r="K16" i="4"/>
  <c r="K17" i="6"/>
  <c r="J17" i="4"/>
  <c r="M16" i="6" l="1"/>
  <c r="L16" i="4"/>
  <c r="L17" i="6"/>
  <c r="K17" i="4"/>
  <c r="M16" i="4" l="1"/>
  <c r="N16" i="6"/>
  <c r="L17" i="4"/>
  <c r="M17" i="6"/>
  <c r="N16" i="4" l="1"/>
  <c r="O16" i="6"/>
  <c r="M17" i="4"/>
  <c r="N17" i="6"/>
  <c r="P16" i="6" l="1"/>
  <c r="O16" i="4"/>
  <c r="O17" i="6"/>
  <c r="N17" i="4"/>
  <c r="H30" i="6" l="1"/>
  <c r="P16" i="4"/>
  <c r="P17" i="6"/>
  <c r="O17" i="4"/>
  <c r="H30" i="4" l="1"/>
  <c r="I30" i="6"/>
  <c r="H31" i="6"/>
  <c r="P17" i="4"/>
  <c r="I30" i="4" l="1"/>
  <c r="J30" i="6"/>
  <c r="I31" i="6"/>
  <c r="H31" i="4"/>
  <c r="K30" i="6" l="1"/>
  <c r="J30" i="4"/>
  <c r="I31" i="4"/>
  <c r="J31" i="6"/>
  <c r="J31" i="4" l="1"/>
  <c r="K31" i="6"/>
  <c r="L30" i="6"/>
  <c r="K30" i="4"/>
  <c r="L31" i="6" l="1"/>
  <c r="K31" i="4"/>
  <c r="L30" i="4"/>
  <c r="M30" i="6"/>
  <c r="M31" i="6" l="1"/>
  <c r="L31" i="4"/>
  <c r="M30" i="4"/>
  <c r="N30" i="6"/>
  <c r="M31" i="4" l="1"/>
  <c r="N31" i="6"/>
  <c r="N30" i="4"/>
  <c r="H22" i="5"/>
  <c r="H22" i="3" s="1"/>
  <c r="N31" i="4" l="1"/>
  <c r="H23" i="5"/>
  <c r="H23" i="3" s="1"/>
</calcChain>
</file>

<file path=xl/sharedStrings.xml><?xml version="1.0" encoding="utf-8"?>
<sst xmlns="http://schemas.openxmlformats.org/spreadsheetml/2006/main" count="318" uniqueCount="53">
  <si>
    <t>NPV</t>
  </si>
  <si>
    <t>Total</t>
  </si>
  <si>
    <t>After-Tax</t>
  </si>
  <si>
    <t>Capital</t>
  </si>
  <si>
    <t>Weighted</t>
  </si>
  <si>
    <t>Structure</t>
  </si>
  <si>
    <t>Cost</t>
  </si>
  <si>
    <t>Debt</t>
  </si>
  <si>
    <t>Preferred</t>
  </si>
  <si>
    <t>Common</t>
  </si>
  <si>
    <t>Difference in Total Company Return on Rate Base for Equipment to be Replaced by Wind Repowering - UAE (ROE = 7.74%) vs. RMP (ROE = 9.74%)</t>
  </si>
  <si>
    <t>Line</t>
  </si>
  <si>
    <t>No.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</si>
  <si>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</si>
  <si>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</si>
  <si>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</si>
  <si>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</si>
  <si>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</si>
  <si>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</si>
  <si>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</si>
  <si>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</si>
  <si>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</si>
  <si>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</si>
  <si>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</si>
  <si>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</si>
  <si>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</si>
  <si>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</si>
  <si>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r>
      <t>Discount Rate (%):</t>
    </r>
    <r>
      <rPr>
        <b/>
        <vertAlign val="superscript"/>
        <sz val="11"/>
        <color theme="1"/>
        <rFont val="Times New Roman"/>
        <family val="1"/>
      </rPr>
      <t>2</t>
    </r>
  </si>
  <si>
    <r>
      <t>Real Discount Rate (%):</t>
    </r>
    <r>
      <rPr>
        <b/>
        <vertAlign val="superscript"/>
        <sz val="11"/>
        <color theme="1"/>
        <rFont val="Times New Roman"/>
        <family val="1"/>
      </rPr>
      <t>2</t>
    </r>
  </si>
  <si>
    <r>
      <t>Inflation Rate (%):</t>
    </r>
    <r>
      <rPr>
        <b/>
        <vertAlign val="superscript"/>
        <sz val="11"/>
        <color theme="1"/>
        <rFont val="Times New Roman"/>
        <family val="1"/>
      </rPr>
      <t>2</t>
    </r>
  </si>
  <si>
    <t>20-Year</t>
  </si>
  <si>
    <t>2017-2036</t>
  </si>
  <si>
    <t>2017-2050</t>
  </si>
  <si>
    <r>
      <t>Average Rate Base ($000s)</t>
    </r>
    <r>
      <rPr>
        <b/>
        <u/>
        <vertAlign val="superscript"/>
        <sz val="11"/>
        <color theme="1"/>
        <rFont val="Times New Roman"/>
        <family val="1"/>
      </rPr>
      <t>1</t>
    </r>
  </si>
  <si>
    <t>Total Replaced Wind Plant Assets</t>
  </si>
  <si>
    <t>Accumulated Deferred Income Taxes</t>
  </si>
  <si>
    <t>Total Rate Base</t>
  </si>
  <si>
    <t>Return on Rate Base ($000s)</t>
  </si>
  <si>
    <t>After-Tax Return on Rate Base</t>
  </si>
  <si>
    <t>Pre-Tax Return on Rate Base</t>
  </si>
  <si>
    <t xml:space="preserve">Real Levelized Return on Rate Base ($000s) </t>
  </si>
  <si>
    <t>Derivation of Estimated RMP Total Company Return on Rate Base (ROE = 9.74%) for Equipment to be Replaced by Wind Repowering</t>
  </si>
  <si>
    <r>
      <t>Weighted Average Cost of Capital:</t>
    </r>
    <r>
      <rPr>
        <b/>
        <u/>
        <vertAlign val="superscript"/>
        <sz val="11"/>
        <color theme="1"/>
        <rFont val="Times New Roman"/>
        <family val="1"/>
      </rPr>
      <t>2</t>
    </r>
  </si>
  <si>
    <t>Pre-Tax</t>
  </si>
  <si>
    <t>Tax Gross-Up Factor</t>
  </si>
  <si>
    <t>Data Sources:</t>
  </si>
  <si>
    <t>1.  The average rate base amounts are derived using data provided in RMP Responses to DPU Data Request 1.10 &amp; OCS Data Request 2.2.</t>
  </si>
  <si>
    <t>2.  This information is included in RMP Witness Rick Link workpapers.</t>
  </si>
  <si>
    <t>Derivation of Estimated RMP Total Company Return on Rate Base (ROE = 7.74%) for Equipment to be Replaced by Wind Repowering</t>
  </si>
  <si>
    <t>2.  This information is included in RMP Witness Rick Link workpapers.  Common equity cost represents UAE recommended amount.</t>
  </si>
  <si>
    <r>
      <t xml:space="preserve">Derivation of Estimated RMP Total Company Return on Rate Base (ROE = </t>
    </r>
    <r>
      <rPr>
        <b/>
        <sz val="18"/>
        <color rgb="FFFF0000"/>
        <rFont val="Times New Roman"/>
        <family val="1"/>
      </rPr>
      <t>7.74%</t>
    </r>
    <r>
      <rPr>
        <b/>
        <strike/>
        <sz val="18"/>
        <color rgb="FFFF0000"/>
        <rFont val="Times New Roman"/>
        <family val="1"/>
      </rPr>
      <t>9.74%</t>
    </r>
    <r>
      <rPr>
        <b/>
        <sz val="18"/>
        <color theme="1"/>
        <rFont val="Times New Roman"/>
        <family val="1"/>
      </rPr>
      <t>) for Equipment to be Replaced by Wind Repowering</t>
    </r>
  </si>
  <si>
    <r>
      <rPr>
        <b/>
        <sz val="18"/>
        <color rgb="FFFF0000"/>
        <rFont val="Times New Roman"/>
        <family val="1"/>
      </rPr>
      <t>Difference in Total Company Return on Rate Base for Equipment to be Replaced by Wind Repowering - UAE (ROE = 7.74%) vs. RMP (ROE = 9.74%)</t>
    </r>
    <r>
      <rPr>
        <b/>
        <strike/>
        <sz val="18"/>
        <color rgb="FFFF0000"/>
        <rFont val="Times New Roman"/>
        <family val="1"/>
      </rPr>
      <t xml:space="preserve">
Derivation of Estimated RMP Total Company Return on Rate Base (ROE = 9.74%) for Equipment to be Replaced by Wind Repowering</t>
    </r>
  </si>
  <si>
    <r>
      <t>2.  This information is included in RMP Witness Rick Link workpapers.</t>
    </r>
    <r>
      <rPr>
        <b/>
        <sz val="11"/>
        <color rgb="FFFF0000"/>
        <rFont val="Times New Roman"/>
        <family val="1"/>
      </rPr>
      <t xml:space="preserve">  The weighted cost of capital information shows the difference in amounts on pages 4 and 6 of this exhibit.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</si>
</sst>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0.000%"/>
    <numFmt numFmtId="165" formatCode="0.00000"/>
  </numFmts>
  <fonts count="20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rgb="FFFF0000"/>
      <name val="Times New Roman"/>
      <family val="2"/>
    </font>
    <font>
      <b/>
      <sz val="11"/>
      <color theme="1"/>
      <name val="Times New Roman"/>
      <family val="1"/>
    </font>
    <font>
      <sz val="11"/>
      <color rgb="FF0000FF"/>
      <name val="Times New Roman"/>
      <family val="2"/>
    </font>
    <font>
      <b/>
      <u/>
      <sz val="11"/>
      <color theme="1"/>
      <name val="Times New Roman"/>
      <family val="1"/>
    </font>
    <font>
      <u/>
      <sz val="11"/>
      <color theme="1"/>
      <name val="Times New Roman"/>
      <family val="2"/>
    </font>
    <font>
      <sz val="11"/>
      <name val="Times New Roman"/>
      <family val="2"/>
    </font>
    <font>
      <b/>
      <sz val="18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b/>
      <u/>
      <vertAlign val="superscript"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b/>
      <strike/>
      <sz val="18"/>
      <color rgb="FFFF0000"/>
      <name val="Times New Roman"/>
      <family val="1"/>
    </font>
    <font>
      <b/>
      <sz val="18"/>
      <color rgb="FFFF0000"/>
      <name val="Times New Roman"/>
      <family val="1"/>
    </font>
    <font>
      <sz val="11"/>
      <color rgb="FFFF0000"/>
      <name val="Times New Roman"/>
      <family val="1"/>
    </font>
    <font>
      <strike/>
      <sz val="11"/>
      <name val="Times New Roman"/>
      <family val="2"/>
    </font>
    <font>
      <strike/>
      <sz val="11"/>
      <color theme="1"/>
      <name val="Times New Roman"/>
      <family val="2"/>
    </font>
    <font>
      <strike/>
      <sz val="11"/>
      <color theme="1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0" fontId="3" fillId="2" borderId="0" xfId="0" applyFont="1" applyFill="1"/>
    <xf numFmtId="0" fontId="0" fillId="2" borderId="0" xfId="0" applyFill="1"/>
    <xf numFmtId="10" fontId="4" fillId="2" borderId="0" xfId="2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5" fontId="0" fillId="2" borderId="0" xfId="0" applyNumberFormat="1" applyFill="1"/>
    <xf numFmtId="5" fontId="6" fillId="2" borderId="0" xfId="0" applyNumberFormat="1" applyFont="1" applyFill="1"/>
    <xf numFmtId="5" fontId="7" fillId="2" borderId="0" xfId="0" applyNumberFormat="1" applyFont="1" applyFill="1"/>
    <xf numFmtId="0" fontId="8" fillId="0" borderId="0" xfId="0" applyFont="1" applyAlignment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 indent="1"/>
    </xf>
    <xf numFmtId="0" fontId="5" fillId="2" borderId="0" xfId="0" applyFont="1" applyFill="1" applyAlignment="1">
      <alignment horizontal="left"/>
    </xf>
    <xf numFmtId="5" fontId="11" fillId="2" borderId="0" xfId="0" applyNumberFormat="1" applyFont="1" applyFill="1"/>
    <xf numFmtId="0" fontId="12" fillId="2" borderId="0" xfId="0" applyFont="1" applyFill="1"/>
    <xf numFmtId="0" fontId="2" fillId="2" borderId="0" xfId="0" applyFont="1" applyFill="1" applyAlignment="1">
      <alignment horizontal="center"/>
    </xf>
    <xf numFmtId="5" fontId="2" fillId="2" borderId="0" xfId="1" applyNumberFormat="1" applyFont="1" applyFill="1"/>
    <xf numFmtId="0" fontId="3" fillId="2" borderId="0" xfId="0" applyFont="1" applyFill="1" applyAlignment="1">
      <alignment horizontal="right" indent="1"/>
    </xf>
    <xf numFmtId="164" fontId="0" fillId="2" borderId="0" xfId="2" applyNumberFormat="1" applyFont="1" applyFill="1" applyAlignment="1">
      <alignment horizontal="center"/>
    </xf>
    <xf numFmtId="10" fontId="0" fillId="2" borderId="0" xfId="2" applyNumberFormat="1" applyFont="1" applyFill="1" applyAlignment="1">
      <alignment horizontal="center"/>
    </xf>
    <xf numFmtId="164" fontId="6" fillId="2" borderId="0" xfId="2" applyNumberFormat="1" applyFont="1" applyFill="1" applyAlignment="1">
      <alignment horizontal="center"/>
    </xf>
    <xf numFmtId="10" fontId="6" fillId="2" borderId="0" xfId="2" applyNumberFormat="1" applyFont="1" applyFill="1" applyAlignment="1">
      <alignment horizontal="center"/>
    </xf>
    <xf numFmtId="10" fontId="6" fillId="2" borderId="0" xfId="0" applyNumberFormat="1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5" fontId="15" fillId="2" borderId="0" xfId="0" applyNumberFormat="1" applyFont="1" applyFill="1"/>
    <xf numFmtId="5" fontId="2" fillId="2" borderId="0" xfId="0" applyNumberFormat="1" applyFont="1" applyFill="1"/>
    <xf numFmtId="5" fontId="16" fillId="2" borderId="0" xfId="0" applyNumberFormat="1" applyFont="1" applyFill="1"/>
    <xf numFmtId="5" fontId="17" fillId="2" borderId="0" xfId="0" applyNumberFormat="1" applyFont="1" applyFill="1"/>
    <xf numFmtId="5" fontId="18" fillId="2" borderId="0" xfId="0" applyNumberFormat="1" applyFont="1" applyFill="1"/>
    <xf numFmtId="0" fontId="8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tabSelected="1" topLeftCell="A10" workbookViewId="0">
      <selection activeCell="A10" sqref="A10"/>
    </sheetView>
  </sheetViews>
  <sheetFormatPr defaultRowHeight="15" x14ac:dyDescent="0.25"/>
  <cols>
    <col min="1" max="1" width="6.7109375" customWidth="1"/>
    <col min="2" max="2" width="1.7109375" customWidth="1"/>
    <col min="3" max="3" width="37.42578125" customWidth="1"/>
    <col min="4" max="4" width="13.28515625" customWidth="1"/>
    <col min="5" max="5" width="10.5703125" customWidth="1"/>
    <col min="6" max="9" width="13.28515625" customWidth="1"/>
    <col min="10" max="18" width="13.7109375" customWidth="1"/>
  </cols>
  <sheetData>
    <row r="1" spans="1:25" ht="22.5" x14ac:dyDescent="0.3">
      <c r="A1" s="35" t="s">
        <v>10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11"/>
      <c r="T1" s="11"/>
      <c r="U1" s="11"/>
      <c r="V1" s="11"/>
      <c r="W1" s="11"/>
      <c r="X1" s="11"/>
      <c r="Y1" s="11"/>
    </row>
    <row r="2" spans="1:2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5" x14ac:dyDescent="0.25">
      <c r="A3" s="5" t="s">
        <v>11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5" x14ac:dyDescent="0.25">
      <c r="A4" s="12" t="s">
        <v>12</v>
      </c>
      <c r="B4" s="3"/>
      <c r="C4" s="13" t="s">
        <v>13</v>
      </c>
      <c r="D4" s="13" t="s">
        <v>14</v>
      </c>
      <c r="E4" s="13"/>
      <c r="F4" s="5" t="s">
        <v>15</v>
      </c>
      <c r="G4" s="5"/>
      <c r="H4" s="5" t="s">
        <v>16</v>
      </c>
      <c r="I4" s="5" t="s">
        <v>17</v>
      </c>
      <c r="J4" s="5" t="s">
        <v>18</v>
      </c>
      <c r="K4" s="5" t="s">
        <v>19</v>
      </c>
      <c r="L4" s="5" t="s">
        <v>20</v>
      </c>
      <c r="M4" s="5" t="s">
        <v>21</v>
      </c>
      <c r="N4" s="5" t="s">
        <v>22</v>
      </c>
      <c r="O4" s="5" t="s">
        <v>23</v>
      </c>
      <c r="P4" s="5" t="s">
        <v>24</v>
      </c>
      <c r="Q4" s="5" t="s">
        <v>25</v>
      </c>
      <c r="R4" s="5" t="s">
        <v>26</v>
      </c>
    </row>
    <row r="5" spans="1:25" x14ac:dyDescent="0.25">
      <c r="A5" s="13"/>
      <c r="B5" s="3"/>
      <c r="C5" s="13"/>
      <c r="D5" s="13"/>
      <c r="E5" s="13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25" ht="17.25" x14ac:dyDescent="0.25">
      <c r="A6" s="5">
        <v>1</v>
      </c>
      <c r="B6" s="3"/>
      <c r="C6" s="2" t="s">
        <v>27</v>
      </c>
      <c r="D6" s="14">
        <v>6.5699999999999995E-2</v>
      </c>
      <c r="E6" s="1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5" ht="17.25" x14ac:dyDescent="0.25">
      <c r="A7" s="5">
        <v>2</v>
      </c>
      <c r="B7" s="3"/>
      <c r="C7" s="2" t="s">
        <v>28</v>
      </c>
      <c r="D7" s="14">
        <v>4.2555272940716149E-2</v>
      </c>
      <c r="E7" s="1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25" ht="17.25" x14ac:dyDescent="0.25">
      <c r="A8" s="5">
        <v>3</v>
      </c>
      <c r="B8" s="3"/>
      <c r="C8" s="2" t="s">
        <v>29</v>
      </c>
      <c r="D8" s="14">
        <v>2.2200000000000001E-2</v>
      </c>
      <c r="E8" s="1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5" x14ac:dyDescent="0.25">
      <c r="A9" s="5"/>
      <c r="B9" s="3"/>
      <c r="C9" s="2"/>
      <c r="D9" s="14"/>
      <c r="E9" s="1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25" x14ac:dyDescent="0.25">
      <c r="A10" s="5">
        <v>4</v>
      </c>
      <c r="B10" s="3"/>
      <c r="C10" s="3"/>
      <c r="D10" s="5" t="s">
        <v>30</v>
      </c>
      <c r="E10" s="5"/>
      <c r="F10" s="5" t="s">
        <v>30</v>
      </c>
      <c r="G10" s="5"/>
      <c r="H10" s="3"/>
      <c r="I10" s="4"/>
      <c r="J10" s="3"/>
      <c r="K10" s="3"/>
      <c r="L10" s="3"/>
      <c r="M10" s="3"/>
      <c r="N10" s="3"/>
      <c r="O10" s="3"/>
      <c r="P10" s="3"/>
      <c r="Q10" s="3"/>
      <c r="R10" s="3"/>
    </row>
    <row r="11" spans="1:25" x14ac:dyDescent="0.25">
      <c r="A11" s="5">
        <v>5</v>
      </c>
      <c r="B11" s="3"/>
      <c r="C11" s="3"/>
      <c r="D11" s="5" t="s">
        <v>31</v>
      </c>
      <c r="E11" s="5"/>
      <c r="F11" s="5" t="s">
        <v>31</v>
      </c>
      <c r="G11" s="5"/>
      <c r="H11" s="5" t="s">
        <v>32</v>
      </c>
      <c r="I11" s="5" t="s">
        <v>32</v>
      </c>
      <c r="J11" s="3"/>
      <c r="K11" s="3"/>
      <c r="L11" s="3"/>
      <c r="M11" s="3"/>
      <c r="N11" s="3"/>
      <c r="O11" s="3"/>
      <c r="P11" s="3"/>
      <c r="Q11" s="3"/>
      <c r="R11" s="3"/>
    </row>
    <row r="12" spans="1:25" ht="17.25" x14ac:dyDescent="0.25">
      <c r="A12" s="5">
        <v>6</v>
      </c>
      <c r="B12" s="3"/>
      <c r="C12" s="7" t="s">
        <v>33</v>
      </c>
      <c r="D12" s="6" t="s">
        <v>0</v>
      </c>
      <c r="E12" s="6"/>
      <c r="F12" s="6" t="s">
        <v>1</v>
      </c>
      <c r="G12" s="6"/>
      <c r="H12" s="6" t="s">
        <v>0</v>
      </c>
      <c r="I12" s="6" t="s">
        <v>1</v>
      </c>
      <c r="J12" s="6">
        <v>2017</v>
      </c>
      <c r="K12" s="6">
        <v>2018</v>
      </c>
      <c r="L12" s="6">
        <v>2019</v>
      </c>
      <c r="M12" s="6">
        <v>2020</v>
      </c>
      <c r="N12" s="6">
        <v>2021</v>
      </c>
      <c r="O12" s="6">
        <v>2022</v>
      </c>
      <c r="P12" s="6">
        <v>2023</v>
      </c>
      <c r="Q12" s="6">
        <v>2024</v>
      </c>
      <c r="R12" s="6">
        <v>2025</v>
      </c>
    </row>
    <row r="13" spans="1:25" x14ac:dyDescent="0.25">
      <c r="A13" s="5">
        <v>7</v>
      </c>
      <c r="B13" s="3"/>
      <c r="C13" s="15" t="s">
        <v>34</v>
      </c>
      <c r="D13" s="3"/>
      <c r="E13" s="3"/>
      <c r="F13" s="3"/>
      <c r="G13" s="3"/>
      <c r="H13" s="3"/>
      <c r="I13" s="3"/>
      <c r="J13" s="8">
        <f>+'UAE Exhibit 1.2 Errata, p. 3'!J13-'UAE Exhibit 1.2 Errata, p. 5'!J13</f>
        <v>0</v>
      </c>
      <c r="K13" s="8">
        <f>+'UAE Exhibit 1.2 Errata, p. 3'!K13-'UAE Exhibit 1.2 Errata, p. 5'!K13</f>
        <v>0</v>
      </c>
      <c r="L13" s="8">
        <f>+'UAE Exhibit 1.2 Errata, p. 3'!L13-'UAE Exhibit 1.2 Errata, p. 5'!L13</f>
        <v>0</v>
      </c>
      <c r="M13" s="8">
        <f>+'UAE Exhibit 1.2 Errata, p. 3'!M13-'UAE Exhibit 1.2 Errata, p. 5'!M13</f>
        <v>0</v>
      </c>
      <c r="N13" s="8">
        <f>+'UAE Exhibit 1.2 Errata, p. 3'!N13-'UAE Exhibit 1.2 Errata, p. 5'!N13</f>
        <v>0</v>
      </c>
      <c r="O13" s="8">
        <f>+'UAE Exhibit 1.2 Errata, p. 3'!O13-'UAE Exhibit 1.2 Errata, p. 5'!O13</f>
        <v>0</v>
      </c>
      <c r="P13" s="8">
        <f>+'UAE Exhibit 1.2 Errata, p. 3'!P13-'UAE Exhibit 1.2 Errata, p. 5'!P13</f>
        <v>0</v>
      </c>
      <c r="Q13" s="8">
        <f>+'UAE Exhibit 1.2 Errata, p. 3'!Q13-'UAE Exhibit 1.2 Errata, p. 5'!Q13</f>
        <v>0</v>
      </c>
      <c r="R13" s="8">
        <f>+'UAE Exhibit 1.2 Errata, p. 3'!R13-'UAE Exhibit 1.2 Errata, p. 5'!R13</f>
        <v>0</v>
      </c>
    </row>
    <row r="14" spans="1:25" x14ac:dyDescent="0.25">
      <c r="A14" s="5">
        <v>8</v>
      </c>
      <c r="B14" s="3"/>
      <c r="C14" s="15" t="s">
        <v>35</v>
      </c>
      <c r="D14" s="3"/>
      <c r="E14" s="3"/>
      <c r="F14" s="3"/>
      <c r="G14" s="3"/>
      <c r="H14" s="3"/>
      <c r="I14" s="3"/>
      <c r="J14" s="9">
        <f>+'UAE Exhibit 1.2 Errata, p. 3'!J14-'UAE Exhibit 1.2 Errata, p. 5'!J14</f>
        <v>0</v>
      </c>
      <c r="K14" s="9">
        <f>+'UAE Exhibit 1.2 Errata, p. 3'!K14-'UAE Exhibit 1.2 Errata, p. 5'!K14</f>
        <v>0</v>
      </c>
      <c r="L14" s="9">
        <f>+'UAE Exhibit 1.2 Errata, p. 3'!L14-'UAE Exhibit 1.2 Errata, p. 5'!L14</f>
        <v>0</v>
      </c>
      <c r="M14" s="9">
        <f>+'UAE Exhibit 1.2 Errata, p. 3'!M14-'UAE Exhibit 1.2 Errata, p. 5'!M14</f>
        <v>0</v>
      </c>
      <c r="N14" s="9">
        <f>+'UAE Exhibit 1.2 Errata, p. 3'!N14-'UAE Exhibit 1.2 Errata, p. 5'!N14</f>
        <v>0</v>
      </c>
      <c r="O14" s="9">
        <f>+'UAE Exhibit 1.2 Errata, p. 3'!O14-'UAE Exhibit 1.2 Errata, p. 5'!O14</f>
        <v>0</v>
      </c>
      <c r="P14" s="9">
        <f>+'UAE Exhibit 1.2 Errata, p. 3'!P14-'UAE Exhibit 1.2 Errata, p. 5'!P14</f>
        <v>0</v>
      </c>
      <c r="Q14" s="9">
        <f>+'UAE Exhibit 1.2 Errata, p. 3'!Q14-'UAE Exhibit 1.2 Errata, p. 5'!Q14</f>
        <v>0</v>
      </c>
      <c r="R14" s="9">
        <f>+'UAE Exhibit 1.2 Errata, p. 3'!R14-'UAE Exhibit 1.2 Errata, p. 5'!R14</f>
        <v>0</v>
      </c>
    </row>
    <row r="15" spans="1:25" x14ac:dyDescent="0.25">
      <c r="A15" s="5">
        <v>9</v>
      </c>
      <c r="B15" s="3"/>
      <c r="C15" s="15" t="s">
        <v>36</v>
      </c>
      <c r="D15" s="3"/>
      <c r="E15" s="3"/>
      <c r="F15" s="3"/>
      <c r="G15" s="3"/>
      <c r="H15" s="3"/>
      <c r="I15" s="3"/>
      <c r="J15" s="8">
        <f t="shared" ref="J15:R15" si="0">+J13+J14</f>
        <v>0</v>
      </c>
      <c r="K15" s="8">
        <f t="shared" si="0"/>
        <v>0</v>
      </c>
      <c r="L15" s="8">
        <f t="shared" si="0"/>
        <v>0</v>
      </c>
      <c r="M15" s="8">
        <f t="shared" si="0"/>
        <v>0</v>
      </c>
      <c r="N15" s="8">
        <f t="shared" si="0"/>
        <v>0</v>
      </c>
      <c r="O15" s="8">
        <f t="shared" si="0"/>
        <v>0</v>
      </c>
      <c r="P15" s="8">
        <f t="shared" si="0"/>
        <v>0</v>
      </c>
      <c r="Q15" s="8">
        <f t="shared" si="0"/>
        <v>0</v>
      </c>
      <c r="R15" s="8">
        <f t="shared" si="0"/>
        <v>0</v>
      </c>
    </row>
    <row r="16" spans="1:25" x14ac:dyDescent="0.25">
      <c r="A16" s="5"/>
      <c r="B16" s="3"/>
      <c r="C16" s="15"/>
      <c r="D16" s="3"/>
      <c r="E16" s="3"/>
      <c r="F16" s="3"/>
      <c r="G16" s="3"/>
      <c r="H16" s="3"/>
      <c r="I16" s="3"/>
      <c r="J16" s="8"/>
      <c r="K16" s="8"/>
      <c r="L16" s="8"/>
      <c r="M16" s="8"/>
      <c r="N16" s="8"/>
      <c r="O16" s="8"/>
      <c r="P16" s="8"/>
      <c r="Q16" s="8"/>
      <c r="R16" s="8"/>
    </row>
    <row r="17" spans="1:18" x14ac:dyDescent="0.25">
      <c r="A17" s="5">
        <v>10</v>
      </c>
      <c r="B17" s="3"/>
      <c r="C17" s="16" t="s">
        <v>37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x14ac:dyDescent="0.25">
      <c r="A18" s="5">
        <v>11</v>
      </c>
      <c r="B18" s="3"/>
      <c r="C18" s="15" t="s">
        <v>38</v>
      </c>
      <c r="D18" s="31">
        <f>+'UAE Exhibit 1.2 Errata, p. 3'!D18-'UAE Exhibit 1.2 Errata, p. 5'!D18</f>
        <v>-31853.795149508631</v>
      </c>
      <c r="E18" s="33">
        <v>-30535.372871121683</v>
      </c>
      <c r="F18" s="31">
        <f>+'UAE Exhibit 1.2 Errata, p. 3'!F18-'UAE Exhibit 1.2 Errata, p. 5'!F18</f>
        <v>-60370.996076105919</v>
      </c>
      <c r="G18" s="33">
        <v>-55818.811867253156</v>
      </c>
      <c r="H18" s="8">
        <f>+'UAE Exhibit 1.2 Errata, p. 3'!H18-'UAE Exhibit 1.2 Errata, p. 5'!H18</f>
        <v>-34714.800709727744</v>
      </c>
      <c r="I18" s="8">
        <f>+'UAE Exhibit 1.2 Errata, p. 3'!I18-'UAE Exhibit 1.2 Errata, p. 5'!I18</f>
        <v>-74004.128829216585</v>
      </c>
      <c r="J18" s="8">
        <f>+'UAE Exhibit 1.2 Errata, p. 3'!J18-'UAE Exhibit 1.2 Errata, p. 5'!J18</f>
        <v>0</v>
      </c>
      <c r="K18" s="8">
        <f>+'UAE Exhibit 1.2 Errata, p. 3'!K18-'UAE Exhibit 1.2 Errata, p. 5'!K18</f>
        <v>0</v>
      </c>
      <c r="L18" s="8">
        <f>+'UAE Exhibit 1.2 Errata, p. 3'!L18-'UAE Exhibit 1.2 Errata, p. 5'!L18</f>
        <v>-1331.5501858892731</v>
      </c>
      <c r="M18" s="8">
        <f>+'UAE Exhibit 1.2 Errata, p. 3'!M18-'UAE Exhibit 1.2 Errata, p. 5'!M18</f>
        <v>-4275.3384729967183</v>
      </c>
      <c r="N18" s="8">
        <f>+'UAE Exhibit 1.2 Errata, p. 3'!N18-'UAE Exhibit 1.2 Errata, p. 5'!N18</f>
        <v>-4651.3259376654751</v>
      </c>
      <c r="O18" s="8">
        <f>+'UAE Exhibit 1.2 Errata, p. 3'!O18-'UAE Exhibit 1.2 Errata, p. 5'!O18</f>
        <v>-4487.5167077869082</v>
      </c>
      <c r="P18" s="8">
        <f>+'UAE Exhibit 1.2 Errata, p. 3'!P18-'UAE Exhibit 1.2 Errata, p. 5'!P18</f>
        <v>-4323.7074779083487</v>
      </c>
      <c r="Q18" s="8">
        <f>+'UAE Exhibit 1.2 Errata, p. 3'!Q18-'UAE Exhibit 1.2 Errata, p. 5'!Q18</f>
        <v>-4159.8982480297818</v>
      </c>
      <c r="R18" s="8">
        <f>+'UAE Exhibit 1.2 Errata, p. 3'!R18-'UAE Exhibit 1.2 Errata, p. 5'!R18</f>
        <v>-3996.0890181512186</v>
      </c>
    </row>
    <row r="19" spans="1:18" x14ac:dyDescent="0.25">
      <c r="A19" s="5">
        <v>12</v>
      </c>
      <c r="B19" s="3"/>
      <c r="C19" s="15" t="s">
        <v>39</v>
      </c>
      <c r="D19" s="31">
        <f>+'UAE Exhibit 1.2 Errata, p. 3'!D19-'UAE Exhibit 1.2 Errata, p. 5'!D19</f>
        <v>-51336.516542585043</v>
      </c>
      <c r="E19" s="33">
        <v>-49211.708280748571</v>
      </c>
      <c r="F19" s="31">
        <f>+'UAE Exhibit 1.2 Errata, p. 3'!F19-'UAE Exhibit 1.2 Errata, p. 5'!F19</f>
        <v>-97295.679343915195</v>
      </c>
      <c r="G19" s="33">
        <v>-89959.244898795034</v>
      </c>
      <c r="H19" s="8">
        <f>+'UAE Exhibit 1.2 Errata, p. 3'!H19-'UAE Exhibit 1.2 Errata, p. 5'!H19</f>
        <v>-55947.397556330834</v>
      </c>
      <c r="I19" s="8">
        <f>+'UAE Exhibit 1.2 Errata, p. 3'!I19-'UAE Exhibit 1.2 Errata, p. 5'!I19</f>
        <v>-119267.23851990607</v>
      </c>
      <c r="J19" s="8">
        <f>+'UAE Exhibit 1.2 Errata, p. 3'!J19-'UAE Exhibit 1.2 Errata, p. 5'!J19</f>
        <v>0</v>
      </c>
      <c r="K19" s="8">
        <f>+'UAE Exhibit 1.2 Errata, p. 3'!K19-'UAE Exhibit 1.2 Errata, p. 5'!K19</f>
        <v>0</v>
      </c>
      <c r="L19" s="8">
        <f>+'UAE Exhibit 1.2 Errata, p. 3'!L19-'UAE Exhibit 1.2 Errata, p. 5'!L19</f>
        <v>-2145.9655850848103</v>
      </c>
      <c r="M19" s="8">
        <f>+'UAE Exhibit 1.2 Errata, p. 3'!M19-'UAE Exhibit 1.2 Errata, p. 5'!M19</f>
        <v>-6890.2616851145358</v>
      </c>
      <c r="N19" s="8">
        <f>+'UAE Exhibit 1.2 Errata, p. 3'!N19-'UAE Exhibit 1.2 Errata, p. 5'!N19</f>
        <v>-7496.2141818006348</v>
      </c>
      <c r="O19" s="8">
        <f>+'UAE Exhibit 1.2 Errata, p. 3'!O19-'UAE Exhibit 1.2 Errata, p. 5'!O19</f>
        <v>-7232.2143915081833</v>
      </c>
      <c r="P19" s="8">
        <f>+'UAE Exhibit 1.2 Errata, p. 3'!P19-'UAE Exhibit 1.2 Errata, p. 5'!P19</f>
        <v>-6968.2146012157245</v>
      </c>
      <c r="Q19" s="8">
        <f>+'UAE Exhibit 1.2 Errata, p. 3'!Q19-'UAE Exhibit 1.2 Errata, p. 5'!Q19</f>
        <v>-6704.214810923273</v>
      </c>
      <c r="R19" s="8">
        <f>+'UAE Exhibit 1.2 Errata, p. 3'!R19-'UAE Exhibit 1.2 Errata, p. 5'!R19</f>
        <v>-6440.2150206308215</v>
      </c>
    </row>
    <row r="20" spans="1:18" x14ac:dyDescent="0.25">
      <c r="A20" s="5"/>
      <c r="B20" s="3"/>
      <c r="C20" s="15"/>
      <c r="D20" s="17"/>
      <c r="E20" s="17"/>
      <c r="F20" s="8"/>
      <c r="G20" s="8"/>
      <c r="H20" s="17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x14ac:dyDescent="0.25">
      <c r="A21" s="5">
        <v>13</v>
      </c>
      <c r="B21" s="3"/>
      <c r="C21" s="18" t="s">
        <v>40</v>
      </c>
      <c r="D21" s="3"/>
      <c r="E21" s="3"/>
      <c r="F21" s="19"/>
      <c r="G21" s="19"/>
      <c r="H21" s="3"/>
      <c r="I21" s="19"/>
      <c r="J21" s="3"/>
      <c r="K21" s="3"/>
      <c r="L21" s="3"/>
      <c r="M21" s="3"/>
      <c r="N21" s="3"/>
      <c r="O21" s="3"/>
      <c r="P21" s="3"/>
      <c r="Q21" s="3"/>
      <c r="R21" s="3"/>
    </row>
    <row r="22" spans="1:18" x14ac:dyDescent="0.25">
      <c r="A22" s="5">
        <v>14</v>
      </c>
      <c r="B22" s="3"/>
      <c r="C22" s="15" t="s">
        <v>38</v>
      </c>
      <c r="D22" s="8">
        <f>+'UAE Exhibit 1.2 Errata, p. 3'!D22-'UAE Exhibit 1.2 Errata, p. 5'!D22</f>
        <v>-25912.955141078419</v>
      </c>
      <c r="E22" s="8"/>
      <c r="F22" s="20"/>
      <c r="G22" s="20"/>
      <c r="H22" s="8">
        <f>+'UAE Exhibit 1.2 Errata, p. 3'!H22-'UAE Exhibit 1.2 Errata, p. 5'!H22</f>
        <v>-34714.800709727831</v>
      </c>
      <c r="I22" s="20"/>
      <c r="J22" s="8">
        <f>+'UAE Exhibit 1.2 Errata, p. 3'!J22-'UAE Exhibit 1.2 Errata, p. 5'!J22</f>
        <v>-1993.404530267906</v>
      </c>
      <c r="K22" s="8">
        <f>+'UAE Exhibit 1.2 Errata, p. 3'!K22-'UAE Exhibit 1.2 Errata, p. 5'!K22</f>
        <v>-2037.658110839855</v>
      </c>
      <c r="L22" s="8">
        <f>+'UAE Exhibit 1.2 Errata, p. 3'!L22-'UAE Exhibit 1.2 Errata, p. 5'!L22</f>
        <v>-2082.8941209005006</v>
      </c>
      <c r="M22" s="8">
        <f>+'UAE Exhibit 1.2 Errata, p. 3'!M22-'UAE Exhibit 1.2 Errata, p. 5'!M22</f>
        <v>-2129.1343703844923</v>
      </c>
      <c r="N22" s="8">
        <f>+'UAE Exhibit 1.2 Errata, p. 3'!N22-'UAE Exhibit 1.2 Errata, p. 5'!N22</f>
        <v>-2176.4011534070287</v>
      </c>
      <c r="O22" s="8">
        <f>+'UAE Exhibit 1.2 Errata, p. 3'!O22-'UAE Exhibit 1.2 Errata, p. 5'!O22</f>
        <v>-2224.7172590126647</v>
      </c>
      <c r="P22" s="8">
        <f>+'UAE Exhibit 1.2 Errata, p. 3'!P22-'UAE Exhibit 1.2 Errata, p. 5'!P22</f>
        <v>-2274.1059821627441</v>
      </c>
      <c r="Q22" s="8">
        <f>+'UAE Exhibit 1.2 Errata, p. 3'!Q22-'UAE Exhibit 1.2 Errata, p. 5'!Q22</f>
        <v>-2324.5911349667585</v>
      </c>
      <c r="R22" s="8">
        <f>+'UAE Exhibit 1.2 Errata, p. 3'!R22-'UAE Exhibit 1.2 Errata, p. 5'!R22</f>
        <v>-2376.1970581630194</v>
      </c>
    </row>
    <row r="23" spans="1:18" x14ac:dyDescent="0.25">
      <c r="A23" s="5">
        <v>15</v>
      </c>
      <c r="B23" s="3"/>
      <c r="C23" s="15" t="s">
        <v>39</v>
      </c>
      <c r="D23" s="8">
        <f>+'UAE Exhibit 1.2 Errata, p. 3'!D23-'UAE Exhibit 1.2 Errata, p. 5'!D23</f>
        <v>-41762.083419681905</v>
      </c>
      <c r="E23" s="8"/>
      <c r="F23" s="20"/>
      <c r="G23" s="20"/>
      <c r="H23" s="8">
        <f>+'UAE Exhibit 1.2 Errata, p. 3'!H23-'UAE Exhibit 1.2 Errata, p. 5'!H23</f>
        <v>-55947.397556331009</v>
      </c>
      <c r="I23" s="20"/>
      <c r="J23" s="8">
        <f>+'UAE Exhibit 1.2 Errata, p. 3'!J23-'UAE Exhibit 1.2 Errata, p. 5'!J23</f>
        <v>-3212.6295835032106</v>
      </c>
      <c r="K23" s="8">
        <f>+'UAE Exhibit 1.2 Errata, p. 3'!K23-'UAE Exhibit 1.2 Errata, p. 5'!K23</f>
        <v>-3283.9499602569813</v>
      </c>
      <c r="L23" s="8">
        <f>+'UAE Exhibit 1.2 Errata, p. 3'!L23-'UAE Exhibit 1.2 Errata, p. 5'!L23</f>
        <v>-3356.8536493746869</v>
      </c>
      <c r="M23" s="8">
        <f>+'UAE Exhibit 1.2 Errata, p. 3'!M23-'UAE Exhibit 1.2 Errata, p. 5'!M23</f>
        <v>-3431.3758003908042</v>
      </c>
      <c r="N23" s="8">
        <f>+'UAE Exhibit 1.2 Errata, p. 3'!N23-'UAE Exhibit 1.2 Errata, p. 5'!N23</f>
        <v>-3507.5523431594775</v>
      </c>
      <c r="O23" s="8">
        <f>+'UAE Exhibit 1.2 Errata, p. 3'!O23-'UAE Exhibit 1.2 Errata, p. 5'!O23</f>
        <v>-3585.4200051776206</v>
      </c>
      <c r="P23" s="8">
        <f>+'UAE Exhibit 1.2 Errata, p. 3'!P23-'UAE Exhibit 1.2 Errata, p. 5'!P23</f>
        <v>-3665.0163292925645</v>
      </c>
      <c r="Q23" s="8">
        <f>+'UAE Exhibit 1.2 Errata, p. 3'!Q23-'UAE Exhibit 1.2 Errata, p. 5'!Q23</f>
        <v>-3746.3796918028602</v>
      </c>
      <c r="R23" s="8">
        <f>+'UAE Exhibit 1.2 Errata, p. 3'!R23-'UAE Exhibit 1.2 Errata, p. 5'!R23</f>
        <v>-3829.5493209608831</v>
      </c>
    </row>
    <row r="24" spans="1:18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t="17.25" x14ac:dyDescent="0.25">
      <c r="A26" s="5">
        <v>16</v>
      </c>
      <c r="B26" s="3"/>
      <c r="C26" s="7" t="s">
        <v>33</v>
      </c>
      <c r="D26" s="3"/>
      <c r="E26" s="3"/>
      <c r="F26" s="3"/>
      <c r="G26" s="3"/>
      <c r="H26" s="3"/>
      <c r="I26" s="3"/>
      <c r="J26" s="6">
        <v>2026</v>
      </c>
      <c r="K26" s="6">
        <v>2027</v>
      </c>
      <c r="L26" s="6">
        <v>2028</v>
      </c>
      <c r="M26" s="6">
        <v>2029</v>
      </c>
      <c r="N26" s="6">
        <v>2030</v>
      </c>
      <c r="O26" s="6">
        <v>2031</v>
      </c>
      <c r="P26" s="6">
        <v>2032</v>
      </c>
      <c r="Q26" s="6">
        <v>2033</v>
      </c>
      <c r="R26" s="6">
        <v>2034</v>
      </c>
    </row>
    <row r="27" spans="1:18" x14ac:dyDescent="0.25">
      <c r="A27" s="5">
        <v>17</v>
      </c>
      <c r="B27" s="3"/>
      <c r="C27" s="15" t="s">
        <v>34</v>
      </c>
      <c r="D27" s="3"/>
      <c r="E27" s="3"/>
      <c r="F27" s="3"/>
      <c r="G27" s="3"/>
      <c r="H27" s="3"/>
      <c r="I27" s="3"/>
      <c r="J27" s="8">
        <f>+'UAE Exhibit 1.2 Errata, p. 3'!J27-'UAE Exhibit 1.2 Errata, p. 5'!J27</f>
        <v>0</v>
      </c>
      <c r="K27" s="8">
        <f>+'UAE Exhibit 1.2 Errata, p. 3'!K27-'UAE Exhibit 1.2 Errata, p. 5'!K27</f>
        <v>0</v>
      </c>
      <c r="L27" s="8">
        <f>+'UAE Exhibit 1.2 Errata, p. 3'!L27-'UAE Exhibit 1.2 Errata, p. 5'!L27</f>
        <v>0</v>
      </c>
      <c r="M27" s="8">
        <f>+'UAE Exhibit 1.2 Errata, p. 3'!M27-'UAE Exhibit 1.2 Errata, p. 5'!M27</f>
        <v>0</v>
      </c>
      <c r="N27" s="8">
        <f>+'UAE Exhibit 1.2 Errata, p. 3'!N27-'UAE Exhibit 1.2 Errata, p. 5'!N27</f>
        <v>0</v>
      </c>
      <c r="O27" s="8">
        <f>+'UAE Exhibit 1.2 Errata, p. 3'!O27-'UAE Exhibit 1.2 Errata, p. 5'!O27</f>
        <v>0</v>
      </c>
      <c r="P27" s="8">
        <f>+'UAE Exhibit 1.2 Errata, p. 3'!P27-'UAE Exhibit 1.2 Errata, p. 5'!P27</f>
        <v>0</v>
      </c>
      <c r="Q27" s="8">
        <f>+'UAE Exhibit 1.2 Errata, p. 3'!Q27-'UAE Exhibit 1.2 Errata, p. 5'!Q27</f>
        <v>0</v>
      </c>
      <c r="R27" s="8">
        <f>+'UAE Exhibit 1.2 Errata, p. 3'!R27-'UAE Exhibit 1.2 Errata, p. 5'!R27</f>
        <v>0</v>
      </c>
    </row>
    <row r="28" spans="1:18" x14ac:dyDescent="0.25">
      <c r="A28" s="5">
        <v>18</v>
      </c>
      <c r="B28" s="3"/>
      <c r="C28" s="15" t="s">
        <v>35</v>
      </c>
      <c r="D28" s="3"/>
      <c r="E28" s="3"/>
      <c r="F28" s="3"/>
      <c r="G28" s="3"/>
      <c r="H28" s="3"/>
      <c r="I28" s="3"/>
      <c r="J28" s="9">
        <f>+'UAE Exhibit 1.2 Errata, p. 3'!J28-'UAE Exhibit 1.2 Errata, p. 5'!J28</f>
        <v>0</v>
      </c>
      <c r="K28" s="9">
        <f>+'UAE Exhibit 1.2 Errata, p. 3'!K28-'UAE Exhibit 1.2 Errata, p. 5'!K28</f>
        <v>0</v>
      </c>
      <c r="L28" s="9">
        <f>+'UAE Exhibit 1.2 Errata, p. 3'!L28-'UAE Exhibit 1.2 Errata, p. 5'!L28</f>
        <v>0</v>
      </c>
      <c r="M28" s="9">
        <f>+'UAE Exhibit 1.2 Errata, p. 3'!M28-'UAE Exhibit 1.2 Errata, p. 5'!M28</f>
        <v>0</v>
      </c>
      <c r="N28" s="9">
        <f>+'UAE Exhibit 1.2 Errata, p. 3'!N28-'UAE Exhibit 1.2 Errata, p. 5'!N28</f>
        <v>0</v>
      </c>
      <c r="O28" s="9">
        <f>+'UAE Exhibit 1.2 Errata, p. 3'!O28-'UAE Exhibit 1.2 Errata, p. 5'!O28</f>
        <v>0</v>
      </c>
      <c r="P28" s="9">
        <f>+'UAE Exhibit 1.2 Errata, p. 3'!P28-'UAE Exhibit 1.2 Errata, p. 5'!P28</f>
        <v>0</v>
      </c>
      <c r="Q28" s="9">
        <f>+'UAE Exhibit 1.2 Errata, p. 3'!Q28-'UAE Exhibit 1.2 Errata, p. 5'!Q28</f>
        <v>0</v>
      </c>
      <c r="R28" s="9">
        <f>+'UAE Exhibit 1.2 Errata, p. 3'!R28-'UAE Exhibit 1.2 Errata, p. 5'!R28</f>
        <v>0</v>
      </c>
    </row>
    <row r="29" spans="1:18" x14ac:dyDescent="0.25">
      <c r="A29" s="5">
        <v>19</v>
      </c>
      <c r="B29" s="3"/>
      <c r="C29" s="15" t="s">
        <v>36</v>
      </c>
      <c r="D29" s="3"/>
      <c r="E29" s="3"/>
      <c r="F29" s="3"/>
      <c r="G29" s="3"/>
      <c r="H29" s="3"/>
      <c r="I29" s="3"/>
      <c r="J29" s="8">
        <f t="shared" ref="J29:R29" si="1">+J27+J28</f>
        <v>0</v>
      </c>
      <c r="K29" s="8">
        <f t="shared" si="1"/>
        <v>0</v>
      </c>
      <c r="L29" s="8">
        <f t="shared" si="1"/>
        <v>0</v>
      </c>
      <c r="M29" s="8">
        <f t="shared" si="1"/>
        <v>0</v>
      </c>
      <c r="N29" s="8">
        <f t="shared" si="1"/>
        <v>0</v>
      </c>
      <c r="O29" s="8">
        <f t="shared" si="1"/>
        <v>0</v>
      </c>
      <c r="P29" s="8">
        <f t="shared" si="1"/>
        <v>0</v>
      </c>
      <c r="Q29" s="8">
        <f t="shared" si="1"/>
        <v>0</v>
      </c>
      <c r="R29" s="8">
        <f t="shared" si="1"/>
        <v>0</v>
      </c>
    </row>
    <row r="30" spans="1:18" x14ac:dyDescent="0.25">
      <c r="A30" s="5"/>
      <c r="B30" s="3"/>
      <c r="C30" s="15"/>
      <c r="D30" s="3"/>
      <c r="E30" s="3"/>
      <c r="F30" s="3"/>
      <c r="G30" s="3"/>
      <c r="H30" s="3"/>
      <c r="I30" s="3"/>
      <c r="J30" s="8"/>
      <c r="K30" s="8"/>
      <c r="L30" s="8"/>
      <c r="M30" s="8"/>
      <c r="N30" s="8"/>
      <c r="O30" s="8"/>
      <c r="P30" s="8"/>
      <c r="Q30" s="8"/>
      <c r="R30" s="8"/>
    </row>
    <row r="31" spans="1:18" x14ac:dyDescent="0.25">
      <c r="A31" s="5">
        <v>20</v>
      </c>
      <c r="B31" s="3"/>
      <c r="C31" s="16" t="s">
        <v>37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x14ac:dyDescent="0.25">
      <c r="A32" s="5">
        <v>21</v>
      </c>
      <c r="B32" s="3"/>
      <c r="C32" s="15" t="s">
        <v>38</v>
      </c>
      <c r="D32" s="3"/>
      <c r="E32" s="3"/>
      <c r="F32" s="3"/>
      <c r="G32" s="3"/>
      <c r="H32" s="3"/>
      <c r="I32" s="3"/>
      <c r="J32" s="8">
        <f>+'UAE Exhibit 1.2 Errata, p. 3'!J32-'UAE Exhibit 1.2 Errata, p. 5'!J32</f>
        <v>-3832.2797882726554</v>
      </c>
      <c r="K32" s="8">
        <f>+'UAE Exhibit 1.2 Errata, p. 3'!K32-'UAE Exhibit 1.2 Errata, p. 5'!K32</f>
        <v>-3668.4705583940886</v>
      </c>
      <c r="L32" s="8">
        <f>+'UAE Exhibit 1.2 Errata, p. 3'!L32-'UAE Exhibit 1.2 Errata, p. 5'!L32</f>
        <v>-3504.6613285155254</v>
      </c>
      <c r="M32" s="8">
        <f>+'UAE Exhibit 1.2 Errata, p. 3'!M32-'UAE Exhibit 1.2 Errata, p. 5'!M32</f>
        <v>-3340.8520986369622</v>
      </c>
      <c r="N32" s="8">
        <f>+'UAE Exhibit 1.2 Errata, p. 3'!N32-'UAE Exhibit 1.2 Errata, p. 5'!N32</f>
        <v>-3177.0428687583953</v>
      </c>
      <c r="O32" s="8">
        <f>+'UAE Exhibit 1.2 Errata, p. 3'!O32-'UAE Exhibit 1.2 Errata, p. 5'!O32</f>
        <v>-3013.2336388798321</v>
      </c>
      <c r="P32" s="8">
        <f>+'UAE Exhibit 1.2 Errata, p. 3'!P32-'UAE Exhibit 1.2 Errata, p. 5'!P32</f>
        <v>-2849.4244090012689</v>
      </c>
      <c r="Q32" s="8">
        <f>+'UAE Exhibit 1.2 Errata, p. 3'!Q32-'UAE Exhibit 1.2 Errata, p. 5'!Q32</f>
        <v>-2685.6151791227057</v>
      </c>
      <c r="R32" s="8">
        <f>+'UAE Exhibit 1.2 Errata, p. 3'!R32-'UAE Exhibit 1.2 Errata, p. 5'!R32</f>
        <v>-2521.8059492441407</v>
      </c>
    </row>
    <row r="33" spans="1:19" x14ac:dyDescent="0.25">
      <c r="A33" s="5">
        <v>22</v>
      </c>
      <c r="B33" s="3"/>
      <c r="C33" s="15" t="s">
        <v>39</v>
      </c>
      <c r="D33" s="3"/>
      <c r="E33" s="3"/>
      <c r="F33" s="3"/>
      <c r="G33" s="3"/>
      <c r="H33" s="3"/>
      <c r="I33" s="3"/>
      <c r="J33" s="8">
        <f>+'UAE Exhibit 1.2 Errata, p. 3'!J33-'UAE Exhibit 1.2 Errata, p. 5'!J33</f>
        <v>-6176.21523033837</v>
      </c>
      <c r="K33" s="8">
        <f>+'UAE Exhibit 1.2 Errata, p. 3'!K33-'UAE Exhibit 1.2 Errata, p. 5'!K33</f>
        <v>-5912.2154400459149</v>
      </c>
      <c r="L33" s="8">
        <f>+'UAE Exhibit 1.2 Errata, p. 3'!L33-'UAE Exhibit 1.2 Errata, p. 5'!L33</f>
        <v>-5648.2156497534597</v>
      </c>
      <c r="M33" s="8">
        <f>+'UAE Exhibit 1.2 Errata, p. 3'!M33-'UAE Exhibit 1.2 Errata, p. 5'!M33</f>
        <v>-5384.2158594610119</v>
      </c>
      <c r="N33" s="8">
        <f>+'UAE Exhibit 1.2 Errata, p. 3'!N33-'UAE Exhibit 1.2 Errata, p. 5'!N33</f>
        <v>-5120.2160691685531</v>
      </c>
      <c r="O33" s="8">
        <f>+'UAE Exhibit 1.2 Errata, p. 3'!O33-'UAE Exhibit 1.2 Errata, p. 5'!O33</f>
        <v>-4856.2162788761016</v>
      </c>
      <c r="P33" s="8">
        <f>+'UAE Exhibit 1.2 Errata, p. 3'!P33-'UAE Exhibit 1.2 Errata, p. 5'!P33</f>
        <v>-4592.2164885836501</v>
      </c>
      <c r="Q33" s="8">
        <f>+'UAE Exhibit 1.2 Errata, p. 3'!Q33-'UAE Exhibit 1.2 Errata, p. 5'!Q33</f>
        <v>-4328.2166982911986</v>
      </c>
      <c r="R33" s="8">
        <f>+'UAE Exhibit 1.2 Errata, p. 3'!R33-'UAE Exhibit 1.2 Errata, p. 5'!R33</f>
        <v>-4064.216907998747</v>
      </c>
    </row>
    <row r="34" spans="1:19" x14ac:dyDescent="0.25">
      <c r="A34" s="5"/>
      <c r="B34" s="3"/>
      <c r="C34" s="15"/>
      <c r="D34" s="3"/>
      <c r="E34" s="3"/>
      <c r="F34" s="3"/>
      <c r="G34" s="3"/>
      <c r="H34" s="3"/>
      <c r="I34" s="3"/>
      <c r="J34" s="8"/>
      <c r="K34" s="8"/>
      <c r="L34" s="8"/>
      <c r="M34" s="8"/>
      <c r="N34" s="8"/>
      <c r="O34" s="8"/>
      <c r="P34" s="8"/>
      <c r="Q34" s="8"/>
      <c r="R34" s="8"/>
    </row>
    <row r="35" spans="1:19" x14ac:dyDescent="0.25">
      <c r="A35" s="5">
        <v>23</v>
      </c>
      <c r="B35" s="3"/>
      <c r="C35" s="18" t="s">
        <v>40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9" x14ac:dyDescent="0.25">
      <c r="A36" s="5">
        <v>24</v>
      </c>
      <c r="B36" s="3"/>
      <c r="C36" s="15" t="s">
        <v>38</v>
      </c>
      <c r="D36" s="3"/>
      <c r="E36" s="3"/>
      <c r="F36" s="3"/>
      <c r="G36" s="3"/>
      <c r="H36" s="17"/>
      <c r="I36" s="3"/>
      <c r="J36" s="8">
        <f>+'UAE Exhibit 1.2 Errata, p. 3'!J36-'UAE Exhibit 1.2 Errata, p. 5'!J36</f>
        <v>-2428.9486328542371</v>
      </c>
      <c r="K36" s="8">
        <f>+'UAE Exhibit 1.2 Errata, p. 3'!K36-'UAE Exhibit 1.2 Errata, p. 5'!K36</f>
        <v>-2482.8712925036016</v>
      </c>
      <c r="L36" s="8">
        <f>+'UAE Exhibit 1.2 Errata, p. 3'!L36-'UAE Exhibit 1.2 Errata, p. 5'!L36</f>
        <v>-2537.991035197183</v>
      </c>
      <c r="M36" s="8">
        <f>+'UAE Exhibit 1.2 Errata, p. 3'!M36-'UAE Exhibit 1.2 Errata, p. 5'!M36</f>
        <v>-2594.3344361785603</v>
      </c>
      <c r="N36" s="8">
        <f>+'UAE Exhibit 1.2 Errata, p. 3'!N36-'UAE Exhibit 1.2 Errata, p. 5'!N36</f>
        <v>-2651.9286606617243</v>
      </c>
      <c r="O36" s="8">
        <f>+'UAE Exhibit 1.2 Errata, p. 3'!O36-'UAE Exhibit 1.2 Errata, p. 5'!O36</f>
        <v>-2710.8014769284164</v>
      </c>
      <c r="P36" s="8">
        <f>+'UAE Exhibit 1.2 Errata, p. 3'!P36-'UAE Exhibit 1.2 Errata, p. 5'!P36</f>
        <v>-2770.981269716227</v>
      </c>
      <c r="Q36" s="8">
        <f>+'UAE Exhibit 1.2 Errata, p. 3'!Q36-'UAE Exhibit 1.2 Errata, p. 5'!Q36</f>
        <v>-2832.4970539039241</v>
      </c>
      <c r="R36" s="8">
        <f>+'UAE Exhibit 1.2 Errata, p. 3'!R36-'UAE Exhibit 1.2 Errata, p. 5'!R36</f>
        <v>-2895.378488500588</v>
      </c>
    </row>
    <row r="37" spans="1:19" x14ac:dyDescent="0.25">
      <c r="A37" s="5">
        <v>25</v>
      </c>
      <c r="B37" s="3"/>
      <c r="C37" s="15" t="s">
        <v>39</v>
      </c>
      <c r="D37" s="3"/>
      <c r="E37" s="3"/>
      <c r="F37" s="3"/>
      <c r="G37" s="3"/>
      <c r="H37" s="3"/>
      <c r="I37" s="3"/>
      <c r="J37" s="8">
        <f>+'UAE Exhibit 1.2 Errata, p. 3'!J37-'UAE Exhibit 1.2 Errata, p. 5'!J37</f>
        <v>-3914.5653158862151</v>
      </c>
      <c r="K37" s="8">
        <f>+'UAE Exhibit 1.2 Errata, p. 3'!K37-'UAE Exhibit 1.2 Errata, p. 5'!K37</f>
        <v>-4001.4686658988903</v>
      </c>
      <c r="L37" s="8">
        <f>+'UAE Exhibit 1.2 Errata, p. 3'!L37-'UAE Exhibit 1.2 Errata, p. 5'!L37</f>
        <v>-4090.3012702818487</v>
      </c>
      <c r="M37" s="8">
        <f>+'UAE Exhibit 1.2 Errata, p. 3'!M37-'UAE Exhibit 1.2 Errata, p. 5'!M37</f>
        <v>-4181.1059584821051</v>
      </c>
      <c r="N37" s="8">
        <f>+'UAE Exhibit 1.2 Errata, p. 3'!N37-'UAE Exhibit 1.2 Errata, p. 5'!N37</f>
        <v>-4273.9265107604078</v>
      </c>
      <c r="O37" s="8">
        <f>+'UAE Exhibit 1.2 Errata, p. 3'!O37-'UAE Exhibit 1.2 Errata, p. 5'!O37</f>
        <v>-4368.8076792992906</v>
      </c>
      <c r="P37" s="8">
        <f>+'UAE Exhibit 1.2 Errata, p. 3'!P37-'UAE Exhibit 1.2 Errata, p. 5'!P37</f>
        <v>-4465.7952097797352</v>
      </c>
      <c r="Q37" s="8">
        <f>+'UAE Exhibit 1.2 Errata, p. 3'!Q37-'UAE Exhibit 1.2 Errata, p. 5'!Q37</f>
        <v>-4564.9358634368436</v>
      </c>
      <c r="R37" s="8">
        <f>+'UAE Exhibit 1.2 Errata, p. 3'!R37-'UAE Exhibit 1.2 Errata, p. 5'!R37</f>
        <v>-4666.2774396051427</v>
      </c>
    </row>
    <row r="38" spans="1:19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1"/>
    </row>
    <row r="39" spans="1:19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1"/>
    </row>
    <row r="40" spans="1:19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9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9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9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9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9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9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9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9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">
    <mergeCell ref="A1:R1"/>
  </mergeCells>
  <printOptions horizontalCentered="1"/>
  <pageMargins left="1" right="1" top="1.75" bottom="1" header="0.75" footer="0.3"/>
  <pageSetup scale="47" orientation="landscape" r:id="rId1"/>
  <headerFooter scaleWithDoc="0">
    <oddHeader>&amp;R&amp;"Times New Roman,Bold"&amp;8Utah Association of Energy Users
UAE Exhibit 1.2 (Errata)
Docket No. 17-035-39
Witness: Kevin C. Higgins
Page 1 of 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zoomScaleNormal="100" workbookViewId="0">
      <selection activeCell="D19" sqref="D19"/>
    </sheetView>
  </sheetViews>
  <sheetFormatPr defaultRowHeight="15" x14ac:dyDescent="0.25"/>
  <cols>
    <col min="1" max="1" width="6.7109375" customWidth="1"/>
    <col min="2" max="2" width="1.7109375" customWidth="1"/>
    <col min="3" max="3" width="37.42578125" customWidth="1"/>
    <col min="4" max="7" width="13.28515625" customWidth="1"/>
    <col min="8" max="16" width="13.7109375" customWidth="1"/>
  </cols>
  <sheetData>
    <row r="1" spans="1:23" ht="43.5" customHeight="1" x14ac:dyDescent="0.3">
      <c r="A1" s="36" t="s">
        <v>51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11"/>
      <c r="R1" s="11"/>
      <c r="S1" s="11"/>
      <c r="T1" s="11"/>
      <c r="U1" s="11"/>
      <c r="V1" s="11"/>
      <c r="W1" s="11"/>
    </row>
    <row r="2" spans="1:23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3" x14ac:dyDescent="0.25">
      <c r="A3" s="5" t="s">
        <v>11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3" x14ac:dyDescent="0.25">
      <c r="A4" s="12" t="s">
        <v>12</v>
      </c>
      <c r="B4" s="3"/>
      <c r="C4" s="13" t="s">
        <v>13</v>
      </c>
      <c r="D4" s="13" t="s">
        <v>14</v>
      </c>
      <c r="E4" s="5" t="s">
        <v>15</v>
      </c>
      <c r="F4" s="5" t="s">
        <v>16</v>
      </c>
      <c r="G4" s="5" t="s">
        <v>17</v>
      </c>
      <c r="H4" s="5" t="s">
        <v>18</v>
      </c>
      <c r="I4" s="5" t="s">
        <v>19</v>
      </c>
      <c r="J4" s="5" t="s">
        <v>20</v>
      </c>
      <c r="K4" s="5" t="s">
        <v>21</v>
      </c>
      <c r="L4" s="5" t="s">
        <v>22</v>
      </c>
      <c r="M4" s="5" t="s">
        <v>23</v>
      </c>
      <c r="N4" s="5" t="s">
        <v>24</v>
      </c>
      <c r="O4" s="5" t="s">
        <v>25</v>
      </c>
      <c r="P4" s="5" t="s">
        <v>26</v>
      </c>
    </row>
    <row r="5" spans="1:23" x14ac:dyDescent="0.25">
      <c r="A5" s="13"/>
      <c r="B5" s="3"/>
      <c r="C5" s="13"/>
      <c r="D5" s="13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23" ht="17.25" x14ac:dyDescent="0.25">
      <c r="A6" s="5">
        <v>26</v>
      </c>
      <c r="B6" s="3"/>
      <c r="C6" s="7" t="s">
        <v>33</v>
      </c>
      <c r="D6" s="3"/>
      <c r="E6" s="3"/>
      <c r="F6" s="3"/>
      <c r="G6" s="3"/>
      <c r="H6" s="6">
        <v>2035</v>
      </c>
      <c r="I6" s="6">
        <v>2036</v>
      </c>
      <c r="J6" s="6">
        <v>2037</v>
      </c>
      <c r="K6" s="6">
        <v>2038</v>
      </c>
      <c r="L6" s="6">
        <v>2039</v>
      </c>
      <c r="M6" s="6">
        <v>2040</v>
      </c>
      <c r="N6" s="6">
        <v>2041</v>
      </c>
      <c r="O6" s="6">
        <v>2042</v>
      </c>
      <c r="P6" s="6">
        <v>2043</v>
      </c>
    </row>
    <row r="7" spans="1:23" x14ac:dyDescent="0.25">
      <c r="A7" s="5">
        <v>27</v>
      </c>
      <c r="B7" s="3"/>
      <c r="C7" s="15" t="s">
        <v>34</v>
      </c>
      <c r="D7" s="3"/>
      <c r="E7" s="3"/>
      <c r="F7" s="3"/>
      <c r="G7" s="3"/>
      <c r="H7" s="8">
        <f>+'UAE Exhibit 1.2 Errata, p. 4'!H7-'UAE Exhibit 1.2 Errata, p. 6'!H7</f>
        <v>0</v>
      </c>
      <c r="I7" s="8">
        <f>+'UAE Exhibit 1.2 Errata, p. 4'!I7-'UAE Exhibit 1.2 Errata, p. 6'!I7</f>
        <v>0</v>
      </c>
      <c r="J7" s="8">
        <f>+'UAE Exhibit 1.2 Errata, p. 4'!J7-'UAE Exhibit 1.2 Errata, p. 6'!J7</f>
        <v>0</v>
      </c>
      <c r="K7" s="8">
        <f>+'UAE Exhibit 1.2 Errata, p. 4'!K7-'UAE Exhibit 1.2 Errata, p. 6'!K7</f>
        <v>0</v>
      </c>
      <c r="L7" s="8">
        <f>+'UAE Exhibit 1.2 Errata, p. 4'!L7-'UAE Exhibit 1.2 Errata, p. 6'!L7</f>
        <v>0</v>
      </c>
      <c r="M7" s="8">
        <f>+'UAE Exhibit 1.2 Errata, p. 4'!M7-'UAE Exhibit 1.2 Errata, p. 6'!M7</f>
        <v>0</v>
      </c>
      <c r="N7" s="8">
        <f>+'UAE Exhibit 1.2 Errata, p. 4'!N7-'UAE Exhibit 1.2 Errata, p. 6'!N7</f>
        <v>0</v>
      </c>
      <c r="O7" s="8">
        <f>+'UAE Exhibit 1.2 Errata, p. 4'!O7-'UAE Exhibit 1.2 Errata, p. 6'!O7</f>
        <v>0</v>
      </c>
      <c r="P7" s="8">
        <f>+'UAE Exhibit 1.2 Errata, p. 4'!P7-'UAE Exhibit 1.2 Errata, p. 6'!P7</f>
        <v>0</v>
      </c>
    </row>
    <row r="8" spans="1:23" x14ac:dyDescent="0.25">
      <c r="A8" s="5">
        <v>28</v>
      </c>
      <c r="B8" s="3"/>
      <c r="C8" s="15" t="s">
        <v>35</v>
      </c>
      <c r="D8" s="3"/>
      <c r="E8" s="3"/>
      <c r="F8" s="3"/>
      <c r="G8" s="3"/>
      <c r="H8" s="9">
        <f>+'UAE Exhibit 1.2 Errata, p. 4'!H8-'UAE Exhibit 1.2 Errata, p. 6'!H8</f>
        <v>0</v>
      </c>
      <c r="I8" s="9">
        <f>+'UAE Exhibit 1.2 Errata, p. 4'!I8-'UAE Exhibit 1.2 Errata, p. 6'!I8</f>
        <v>0</v>
      </c>
      <c r="J8" s="9">
        <f>+'UAE Exhibit 1.2 Errata, p. 4'!J8-'UAE Exhibit 1.2 Errata, p. 6'!J8</f>
        <v>0</v>
      </c>
      <c r="K8" s="9">
        <f>+'UAE Exhibit 1.2 Errata, p. 4'!K8-'UAE Exhibit 1.2 Errata, p. 6'!K8</f>
        <v>0</v>
      </c>
      <c r="L8" s="9">
        <f>+'UAE Exhibit 1.2 Errata, p. 4'!L8-'UAE Exhibit 1.2 Errata, p. 6'!L8</f>
        <v>0</v>
      </c>
      <c r="M8" s="9">
        <f>+'UAE Exhibit 1.2 Errata, p. 4'!M8-'UAE Exhibit 1.2 Errata, p. 6'!M8</f>
        <v>0</v>
      </c>
      <c r="N8" s="9">
        <f>+'UAE Exhibit 1.2 Errata, p. 4'!N8-'UAE Exhibit 1.2 Errata, p. 6'!N8</f>
        <v>0</v>
      </c>
      <c r="O8" s="9">
        <f>+'UAE Exhibit 1.2 Errata, p. 4'!O8-'UAE Exhibit 1.2 Errata, p. 6'!O8</f>
        <v>0</v>
      </c>
      <c r="P8" s="9">
        <f>+'UAE Exhibit 1.2 Errata, p. 4'!P8-'UAE Exhibit 1.2 Errata, p. 6'!P8</f>
        <v>0</v>
      </c>
    </row>
    <row r="9" spans="1:23" x14ac:dyDescent="0.25">
      <c r="A9" s="5">
        <v>29</v>
      </c>
      <c r="B9" s="3"/>
      <c r="C9" s="15" t="s">
        <v>36</v>
      </c>
      <c r="D9" s="3"/>
      <c r="E9" s="3"/>
      <c r="F9" s="3"/>
      <c r="G9" s="3"/>
      <c r="H9" s="8">
        <f t="shared" ref="H9:P9" si="0">+H7+H8</f>
        <v>0</v>
      </c>
      <c r="I9" s="8">
        <f t="shared" si="0"/>
        <v>0</v>
      </c>
      <c r="J9" s="8">
        <f t="shared" si="0"/>
        <v>0</v>
      </c>
      <c r="K9" s="8">
        <f t="shared" si="0"/>
        <v>0</v>
      </c>
      <c r="L9" s="8">
        <f t="shared" si="0"/>
        <v>0</v>
      </c>
      <c r="M9" s="8">
        <f t="shared" si="0"/>
        <v>0</v>
      </c>
      <c r="N9" s="8">
        <f t="shared" si="0"/>
        <v>0</v>
      </c>
      <c r="O9" s="8">
        <f t="shared" si="0"/>
        <v>0</v>
      </c>
      <c r="P9" s="8">
        <f t="shared" si="0"/>
        <v>0</v>
      </c>
    </row>
    <row r="10" spans="1:23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23" x14ac:dyDescent="0.25">
      <c r="A11" s="5">
        <v>30</v>
      </c>
      <c r="B11" s="3"/>
      <c r="C11" s="16" t="s">
        <v>37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23" x14ac:dyDescent="0.25">
      <c r="A12" s="5">
        <v>31</v>
      </c>
      <c r="B12" s="3"/>
      <c r="C12" s="15" t="s">
        <v>38</v>
      </c>
      <c r="D12" s="3"/>
      <c r="E12" s="3"/>
      <c r="F12" s="3"/>
      <c r="G12" s="3"/>
      <c r="H12" s="8">
        <f>+'UAE Exhibit 1.2 Errata, p. 4'!H12-'UAE Exhibit 1.2 Errata, p. 6'!H12</f>
        <v>-2357.9967193655793</v>
      </c>
      <c r="I12" s="8">
        <f>+'UAE Exhibit 1.2 Errata, p. 4'!I12-'UAE Exhibit 1.2 Errata, p. 6'!I12</f>
        <v>-2194.1874894870143</v>
      </c>
      <c r="J12" s="8">
        <f>+'UAE Exhibit 1.2 Errata, p. 4'!J12-'UAE Exhibit 1.2 Errata, p. 6'!J12</f>
        <v>-2030.3782596084493</v>
      </c>
      <c r="K12" s="8">
        <f>+'UAE Exhibit 1.2 Errata, p. 4'!K12-'UAE Exhibit 1.2 Errata, p. 6'!K12</f>
        <v>-1866.5690297298861</v>
      </c>
      <c r="L12" s="8">
        <f>+'UAE Exhibit 1.2 Errata, p. 4'!L12-'UAE Exhibit 1.2 Errata, p. 6'!L12</f>
        <v>-1702.7597998513211</v>
      </c>
      <c r="M12" s="8">
        <f>+'UAE Exhibit 1.2 Errata, p. 4'!M12-'UAE Exhibit 1.2 Errata, p. 6'!M12</f>
        <v>-1538.9505699727561</v>
      </c>
      <c r="N12" s="8">
        <f>+'UAE Exhibit 1.2 Errata, p. 4'!N12-'UAE Exhibit 1.2 Errata, p. 6'!N12</f>
        <v>-1375.1413400941929</v>
      </c>
      <c r="O12" s="8">
        <f>+'UAE Exhibit 1.2 Errata, p. 4'!O12-'UAE Exhibit 1.2 Errata, p. 6'!O12</f>
        <v>-1211.3321102156287</v>
      </c>
      <c r="P12" s="8">
        <f>+'UAE Exhibit 1.2 Errata, p. 4'!P12-'UAE Exhibit 1.2 Errata, p. 6'!P12</f>
        <v>-1047.5228803370646</v>
      </c>
    </row>
    <row r="13" spans="1:23" x14ac:dyDescent="0.25">
      <c r="A13" s="5">
        <v>32</v>
      </c>
      <c r="B13" s="3"/>
      <c r="C13" s="15" t="s">
        <v>39</v>
      </c>
      <c r="D13" s="3"/>
      <c r="E13" s="3"/>
      <c r="F13" s="3"/>
      <c r="G13" s="3"/>
      <c r="H13" s="8">
        <f>+'UAE Exhibit 1.2 Errata, p. 4'!H13-'UAE Exhibit 1.2 Errata, p. 6'!H13</f>
        <v>-3800.2171177062919</v>
      </c>
      <c r="I13" s="8">
        <f>+'UAE Exhibit 1.2 Errata, p. 4'!I13-'UAE Exhibit 1.2 Errata, p. 6'!I13</f>
        <v>-3536.2173274138404</v>
      </c>
      <c r="J13" s="8">
        <f>+'UAE Exhibit 1.2 Errata, p. 4'!J13-'UAE Exhibit 1.2 Errata, p. 6'!J13</f>
        <v>-3272.2175371213889</v>
      </c>
      <c r="K13" s="8">
        <f>+'UAE Exhibit 1.2 Errata, p. 4'!K13-'UAE Exhibit 1.2 Errata, p. 6'!K13</f>
        <v>-3008.2177468289337</v>
      </c>
      <c r="L13" s="8">
        <f>+'UAE Exhibit 1.2 Errata, p. 4'!L13-'UAE Exhibit 1.2 Errata, p. 6'!L13</f>
        <v>-2744.2179565364804</v>
      </c>
      <c r="M13" s="8">
        <f>+'UAE Exhibit 1.2 Errata, p. 4'!M13-'UAE Exhibit 1.2 Errata, p. 6'!M13</f>
        <v>-2480.2181662440271</v>
      </c>
      <c r="N13" s="8">
        <f>+'UAE Exhibit 1.2 Errata, p. 4'!N13-'UAE Exhibit 1.2 Errata, p. 6'!N13</f>
        <v>-2216.2183759515738</v>
      </c>
      <c r="O13" s="8">
        <f>+'UAE Exhibit 1.2 Errata, p. 4'!O13-'UAE Exhibit 1.2 Errata, p. 6'!O13</f>
        <v>-1952.2185856591204</v>
      </c>
      <c r="P13" s="8">
        <f>+'UAE Exhibit 1.2 Errata, p. 4'!P13-'UAE Exhibit 1.2 Errata, p. 6'!P13</f>
        <v>-1688.2187953666689</v>
      </c>
    </row>
    <row r="14" spans="1:23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23" x14ac:dyDescent="0.25">
      <c r="A15" s="5">
        <v>33</v>
      </c>
      <c r="B15" s="3"/>
      <c r="C15" s="18" t="s">
        <v>40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23" ht="15" customHeight="1" x14ac:dyDescent="0.25">
      <c r="A16" s="5">
        <v>34</v>
      </c>
      <c r="B16" s="3"/>
      <c r="C16" s="15" t="s">
        <v>38</v>
      </c>
      <c r="D16" s="3"/>
      <c r="E16" s="3"/>
      <c r="F16" s="17"/>
      <c r="G16" s="3"/>
      <c r="H16" s="8">
        <f>+'UAE Exhibit 1.2 Errata, p. 4'!H16-'UAE Exhibit 1.2 Errata, p. 6'!H16</f>
        <v>-2959.6558909453015</v>
      </c>
      <c r="I16" s="8">
        <f>+'UAE Exhibit 1.2 Errata, p. 4'!I16-'UAE Exhibit 1.2 Errata, p. 6'!I16</f>
        <v>-3025.3602517242871</v>
      </c>
      <c r="J16" s="8">
        <f>+'UAE Exhibit 1.2 Errata, p. 4'!J16-'UAE Exhibit 1.2 Errata, p. 6'!J16</f>
        <v>-3092.5232493125659</v>
      </c>
      <c r="K16" s="8">
        <f>+'UAE Exhibit 1.2 Errata, p. 4'!K16-'UAE Exhibit 1.2 Errata, p. 6'!K16</f>
        <v>-3161.1772654473025</v>
      </c>
      <c r="L16" s="8">
        <f>+'UAE Exhibit 1.2 Errata, p. 4'!L16-'UAE Exhibit 1.2 Errata, p. 6'!L16</f>
        <v>-3231.3554007402308</v>
      </c>
      <c r="M16" s="8">
        <f>+'UAE Exhibit 1.2 Errata, p. 4'!M16-'UAE Exhibit 1.2 Errata, p. 6'!M16</f>
        <v>-3303.0914906366634</v>
      </c>
      <c r="N16" s="8">
        <f>+'UAE Exhibit 1.2 Errata, p. 4'!N16-'UAE Exhibit 1.2 Errata, p. 6'!N16</f>
        <v>-3376.4201217287991</v>
      </c>
      <c r="O16" s="8">
        <f>+'UAE Exhibit 1.2 Errata, p. 4'!O16-'UAE Exhibit 1.2 Errata, p. 6'!O16</f>
        <v>-3451.3766484311782</v>
      </c>
      <c r="P16" s="8">
        <f>+'UAE Exhibit 1.2 Errata, p. 4'!P16-'UAE Exhibit 1.2 Errata, p. 6'!P16</f>
        <v>-3527.9972100263512</v>
      </c>
    </row>
    <row r="17" spans="1:16" x14ac:dyDescent="0.25">
      <c r="A17" s="5">
        <v>35</v>
      </c>
      <c r="B17" s="3"/>
      <c r="C17" s="15" t="s">
        <v>39</v>
      </c>
      <c r="D17" s="3"/>
      <c r="E17" s="3"/>
      <c r="F17" s="3"/>
      <c r="G17" s="3"/>
      <c r="H17" s="8">
        <f>+'UAE Exhibit 1.2 Errata, p. 4'!H17-'UAE Exhibit 1.2 Errata, p. 6'!H17</f>
        <v>-4769.8687987643789</v>
      </c>
      <c r="I17" s="8">
        <f>+'UAE Exhibit 1.2 Errata, p. 4'!I17-'UAE Exhibit 1.2 Errata, p. 6'!I17</f>
        <v>-4875.7598860969483</v>
      </c>
      <c r="J17" s="8">
        <f>+'UAE Exhibit 1.2 Errata, p. 4'!J17-'UAE Exhibit 1.2 Errata, p. 6'!J17</f>
        <v>-4984.0017555683007</v>
      </c>
      <c r="K17" s="8">
        <f>+'UAE Exhibit 1.2 Errata, p. 4'!K17-'UAE Exhibit 1.2 Errata, p. 6'!K17</f>
        <v>-5094.646594541915</v>
      </c>
      <c r="L17" s="8">
        <f>+'UAE Exhibit 1.2 Errata, p. 4'!L17-'UAE Exhibit 1.2 Errata, p. 6'!L17</f>
        <v>-5207.7477489407429</v>
      </c>
      <c r="M17" s="8">
        <f>+'UAE Exhibit 1.2 Errata, p. 4'!M17-'UAE Exhibit 1.2 Errata, p. 6'!M17</f>
        <v>-5323.3597489672284</v>
      </c>
      <c r="N17" s="8">
        <f>+'UAE Exhibit 1.2 Errata, p. 4'!N17-'UAE Exhibit 1.2 Errata, p. 6'!N17</f>
        <v>-5441.5383353943034</v>
      </c>
      <c r="O17" s="8">
        <f>+'UAE Exhibit 1.2 Errata, p. 4'!O17-'UAE Exhibit 1.2 Errata, p. 6'!O17</f>
        <v>-5562.3404864400545</v>
      </c>
      <c r="P17" s="8">
        <f>+'UAE Exhibit 1.2 Errata, p. 4'!P17-'UAE Exhibit 1.2 Errata, p. 6'!P17</f>
        <v>-5685.8244452390209</v>
      </c>
    </row>
    <row r="18" spans="1:1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15" customHeight="1" x14ac:dyDescent="0.25">
      <c r="A20" s="5">
        <v>36</v>
      </c>
      <c r="B20" s="3"/>
      <c r="C20" s="7" t="s">
        <v>33</v>
      </c>
      <c r="D20" s="3"/>
      <c r="E20" s="3"/>
      <c r="F20" s="3"/>
      <c r="G20" s="3"/>
      <c r="H20" s="6">
        <v>2044</v>
      </c>
      <c r="I20" s="6">
        <v>2045</v>
      </c>
      <c r="J20" s="6">
        <v>2046</v>
      </c>
      <c r="K20" s="6">
        <v>2047</v>
      </c>
      <c r="L20" s="6">
        <v>2048</v>
      </c>
      <c r="M20" s="6">
        <v>2049</v>
      </c>
      <c r="N20" s="6">
        <v>2050</v>
      </c>
      <c r="O20" s="3"/>
      <c r="P20" s="3"/>
    </row>
    <row r="21" spans="1:16" x14ac:dyDescent="0.25">
      <c r="A21" s="5">
        <v>37</v>
      </c>
      <c r="B21" s="3"/>
      <c r="C21" s="15" t="s">
        <v>34</v>
      </c>
      <c r="D21" s="3"/>
      <c r="E21" s="3"/>
      <c r="F21" s="3"/>
      <c r="G21" s="3"/>
      <c r="H21" s="8">
        <f>+'UAE Exhibit 1.2 Errata, p. 4'!H21-'UAE Exhibit 1.2 Errata, p. 6'!H21</f>
        <v>0</v>
      </c>
      <c r="I21" s="8">
        <f>+'UAE Exhibit 1.2 Errata, p. 4'!I21-'UAE Exhibit 1.2 Errata, p. 6'!I21</f>
        <v>0</v>
      </c>
      <c r="J21" s="8">
        <f>+'UAE Exhibit 1.2 Errata, p. 4'!J21-'UAE Exhibit 1.2 Errata, p. 6'!J21</f>
        <v>0</v>
      </c>
      <c r="K21" s="8">
        <f>+'UAE Exhibit 1.2 Errata, p. 4'!K21-'UAE Exhibit 1.2 Errata, p. 6'!K21</f>
        <v>0</v>
      </c>
      <c r="L21" s="8">
        <f>+'UAE Exhibit 1.2 Errata, p. 4'!L21-'UAE Exhibit 1.2 Errata, p. 6'!L21</f>
        <v>0</v>
      </c>
      <c r="M21" s="8">
        <f>+'UAE Exhibit 1.2 Errata, p. 4'!M21-'UAE Exhibit 1.2 Errata, p. 6'!M21</f>
        <v>0</v>
      </c>
      <c r="N21" s="8">
        <f>+'UAE Exhibit 1.2 Errata, p. 4'!N21-'UAE Exhibit 1.2 Errata, p. 6'!N21</f>
        <v>0</v>
      </c>
      <c r="O21" s="3"/>
      <c r="P21" s="3"/>
    </row>
    <row r="22" spans="1:16" x14ac:dyDescent="0.25">
      <c r="A22" s="5">
        <v>38</v>
      </c>
      <c r="B22" s="3"/>
      <c r="C22" s="15" t="s">
        <v>35</v>
      </c>
      <c r="D22" s="3"/>
      <c r="E22" s="3"/>
      <c r="F22" s="3"/>
      <c r="G22" s="3"/>
      <c r="H22" s="9">
        <f>+'UAE Exhibit 1.2 Errata, p. 4'!H22-'UAE Exhibit 1.2 Errata, p. 6'!H22</f>
        <v>0</v>
      </c>
      <c r="I22" s="9">
        <f>+'UAE Exhibit 1.2 Errata, p. 4'!I22-'UAE Exhibit 1.2 Errata, p. 6'!I22</f>
        <v>0</v>
      </c>
      <c r="J22" s="9">
        <f>+'UAE Exhibit 1.2 Errata, p. 4'!J22-'UAE Exhibit 1.2 Errata, p. 6'!J22</f>
        <v>0</v>
      </c>
      <c r="K22" s="9">
        <f>+'UAE Exhibit 1.2 Errata, p. 4'!K22-'UAE Exhibit 1.2 Errata, p. 6'!K22</f>
        <v>0</v>
      </c>
      <c r="L22" s="9">
        <f>+'UAE Exhibit 1.2 Errata, p. 4'!L22-'UAE Exhibit 1.2 Errata, p. 6'!L22</f>
        <v>0</v>
      </c>
      <c r="M22" s="9">
        <f>+'UAE Exhibit 1.2 Errata, p. 4'!M22-'UAE Exhibit 1.2 Errata, p. 6'!M22</f>
        <v>0</v>
      </c>
      <c r="N22" s="9">
        <f>+'UAE Exhibit 1.2 Errata, p. 4'!N22-'UAE Exhibit 1.2 Errata, p. 6'!N22</f>
        <v>0</v>
      </c>
      <c r="O22" s="3"/>
      <c r="P22" s="3"/>
    </row>
    <row r="23" spans="1:16" x14ac:dyDescent="0.25">
      <c r="A23" s="5">
        <v>39</v>
      </c>
      <c r="B23" s="3"/>
      <c r="C23" s="15" t="s">
        <v>36</v>
      </c>
      <c r="D23" s="3"/>
      <c r="E23" s="3"/>
      <c r="F23" s="3"/>
      <c r="G23" s="3"/>
      <c r="H23" s="8">
        <f t="shared" ref="H23:N23" si="1">+H21+H22</f>
        <v>0</v>
      </c>
      <c r="I23" s="8">
        <f t="shared" si="1"/>
        <v>0</v>
      </c>
      <c r="J23" s="8">
        <f t="shared" si="1"/>
        <v>0</v>
      </c>
      <c r="K23" s="8">
        <f t="shared" si="1"/>
        <v>0</v>
      </c>
      <c r="L23" s="8">
        <f t="shared" si="1"/>
        <v>0</v>
      </c>
      <c r="M23" s="8">
        <f t="shared" si="1"/>
        <v>0</v>
      </c>
      <c r="N23" s="8">
        <f t="shared" si="1"/>
        <v>0</v>
      </c>
      <c r="O23" s="3"/>
      <c r="P23" s="3"/>
    </row>
    <row r="24" spans="1:16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5">
        <v>40</v>
      </c>
      <c r="B25" s="3"/>
      <c r="C25" s="16" t="s">
        <v>37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5">
        <v>41</v>
      </c>
      <c r="B26" s="3"/>
      <c r="C26" s="15" t="s">
        <v>38</v>
      </c>
      <c r="D26" s="3"/>
      <c r="E26" s="3"/>
      <c r="F26" s="3"/>
      <c r="G26" s="3"/>
      <c r="H26" s="8">
        <f>+'UAE Exhibit 1.2 Errata, p. 4'!H26-'UAE Exhibit 1.2 Errata, p. 6'!H26</f>
        <v>-883.71365045850052</v>
      </c>
      <c r="I26" s="8">
        <f>+'UAE Exhibit 1.2 Errata, p. 4'!I26-'UAE Exhibit 1.2 Errata, p. 6'!I26</f>
        <v>-719.90442057993641</v>
      </c>
      <c r="J26" s="8">
        <f>+'UAE Exhibit 1.2 Errata, p. 4'!J26-'UAE Exhibit 1.2 Errata, p. 6'!J26</f>
        <v>-556.09519070137139</v>
      </c>
      <c r="K26" s="8">
        <f>+'UAE Exhibit 1.2 Errata, p. 4'!K26-'UAE Exhibit 1.2 Errata, p. 6'!K26</f>
        <v>-392.28596082280728</v>
      </c>
      <c r="L26" s="8">
        <f>+'UAE Exhibit 1.2 Errata, p. 4'!L26-'UAE Exhibit 1.2 Errata, p. 6'!L26</f>
        <v>-228.47673094424317</v>
      </c>
      <c r="M26" s="8">
        <f>+'UAE Exhibit 1.2 Errata, p. 4'!M26-'UAE Exhibit 1.2 Errata, p. 6'!M26</f>
        <v>-71.153683654251836</v>
      </c>
      <c r="N26" s="8">
        <f>+'UAE Exhibit 1.2 Errata, p. 4'!N26-'UAE Exhibit 1.2 Errata, p. 6'!N26</f>
        <v>-8.8491261401200703</v>
      </c>
      <c r="O26" s="8"/>
      <c r="P26" s="8"/>
    </row>
    <row r="27" spans="1:16" x14ac:dyDescent="0.25">
      <c r="A27" s="5">
        <v>42</v>
      </c>
      <c r="B27" s="3"/>
      <c r="C27" s="15" t="s">
        <v>39</v>
      </c>
      <c r="D27" s="3"/>
      <c r="E27" s="3"/>
      <c r="F27" s="3"/>
      <c r="G27" s="3"/>
      <c r="H27" s="8">
        <f>+'UAE Exhibit 1.2 Errata, p. 4'!H27-'UAE Exhibit 1.2 Errata, p. 6'!H27</f>
        <v>-1424.2190050742156</v>
      </c>
      <c r="I27" s="8">
        <f>+'UAE Exhibit 1.2 Errata, p. 4'!I27-'UAE Exhibit 1.2 Errata, p. 6'!I27</f>
        <v>-1160.2192147817623</v>
      </c>
      <c r="J27" s="8">
        <f>+'UAE Exhibit 1.2 Errata, p. 4'!J27-'UAE Exhibit 1.2 Errata, p. 6'!J27</f>
        <v>-896.21942448930895</v>
      </c>
      <c r="K27" s="8">
        <f>+'UAE Exhibit 1.2 Errata, p. 4'!K27-'UAE Exhibit 1.2 Errata, p. 6'!K27</f>
        <v>-632.21963419685608</v>
      </c>
      <c r="L27" s="8">
        <f>+'UAE Exhibit 1.2 Errata, p. 4'!L27-'UAE Exhibit 1.2 Errata, p. 6'!L27</f>
        <v>-368.21984390440275</v>
      </c>
      <c r="M27" s="8">
        <f>+'UAE Exhibit 1.2 Errata, p. 4'!M27-'UAE Exhibit 1.2 Errata, p. 6'!M27</f>
        <v>-114.67337693476406</v>
      </c>
      <c r="N27" s="8">
        <f>+'UAE Exhibit 1.2 Errata, p. 4'!N27-'UAE Exhibit 1.2 Errata, p. 6'!N27</f>
        <v>-14.261512901287787</v>
      </c>
      <c r="O27" s="8"/>
      <c r="P27" s="8"/>
    </row>
    <row r="28" spans="1:1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25">
      <c r="A29" s="5">
        <v>43</v>
      </c>
      <c r="B29" s="3"/>
      <c r="C29" s="18" t="s">
        <v>40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5" customHeight="1" x14ac:dyDescent="0.25">
      <c r="A30" s="5">
        <v>44</v>
      </c>
      <c r="B30" s="3"/>
      <c r="C30" s="15" t="s">
        <v>38</v>
      </c>
      <c r="D30" s="3"/>
      <c r="E30" s="3"/>
      <c r="F30" s="17"/>
      <c r="G30" s="3"/>
      <c r="H30" s="8">
        <f>+'UAE Exhibit 1.2 Errata, p. 4'!H30-'UAE Exhibit 1.2 Errata, p. 6'!H30</f>
        <v>-3606.3187480889392</v>
      </c>
      <c r="I30" s="8">
        <f>+'UAE Exhibit 1.2 Errata, p. 4'!I30-'UAE Exhibit 1.2 Errata, p. 6'!I30</f>
        <v>-3686.3790242965115</v>
      </c>
      <c r="J30" s="8">
        <f>+'UAE Exhibit 1.2 Errata, p. 4'!J30-'UAE Exhibit 1.2 Errata, p. 6'!J30</f>
        <v>-3768.2166386358949</v>
      </c>
      <c r="K30" s="8">
        <f>+'UAE Exhibit 1.2 Errata, p. 4'!K30-'UAE Exhibit 1.2 Errata, p. 6'!K30</f>
        <v>-3851.8710480136106</v>
      </c>
      <c r="L30" s="8">
        <f>+'UAE Exhibit 1.2 Errata, p. 4'!L30-'UAE Exhibit 1.2 Errata, p. 6'!L30</f>
        <v>-3937.3825852795126</v>
      </c>
      <c r="M30" s="8">
        <f>+'UAE Exhibit 1.2 Errata, p. 4'!M30-'UAE Exhibit 1.2 Errata, p. 6'!M30</f>
        <v>-4024.7924786727162</v>
      </c>
      <c r="N30" s="8">
        <f>+'UAE Exhibit 1.2 Errata, p. 4'!N30-'UAE Exhibit 1.2 Errata, p. 6'!N30</f>
        <v>-4114.1428716992523</v>
      </c>
      <c r="O30" s="8"/>
      <c r="P30" s="8"/>
    </row>
    <row r="31" spans="1:16" x14ac:dyDescent="0.25">
      <c r="A31" s="5">
        <v>45</v>
      </c>
      <c r="B31" s="3"/>
      <c r="C31" s="15" t="s">
        <v>39</v>
      </c>
      <c r="D31" s="3"/>
      <c r="E31" s="3"/>
      <c r="F31" s="3"/>
      <c r="G31" s="3"/>
      <c r="H31" s="8">
        <f>+'UAE Exhibit 1.2 Errata, p. 4'!H31-'UAE Exhibit 1.2 Errata, p. 6'!H31</f>
        <v>-5812.0497479233236</v>
      </c>
      <c r="I31" s="8">
        <f>+'UAE Exhibit 1.2 Errata, p. 4'!I31-'UAE Exhibit 1.2 Errata, p. 6'!I31</f>
        <v>-5941.0772523272244</v>
      </c>
      <c r="J31" s="8">
        <f>+'UAE Exhibit 1.2 Errata, p. 4'!J31-'UAE Exhibit 1.2 Errata, p. 6'!J31</f>
        <v>-6072.9691673288908</v>
      </c>
      <c r="K31" s="8">
        <f>+'UAE Exhibit 1.2 Errata, p. 4'!K31-'UAE Exhibit 1.2 Errata, p. 6'!K31</f>
        <v>-6207.789082843592</v>
      </c>
      <c r="L31" s="8">
        <f>+'UAE Exhibit 1.2 Errata, p. 4'!L31-'UAE Exhibit 1.2 Errata, p. 6'!L31</f>
        <v>-6345.6020004827151</v>
      </c>
      <c r="M31" s="8">
        <f>+'UAE Exhibit 1.2 Errata, p. 4'!M31-'UAE Exhibit 1.2 Errata, p. 6'!M31</f>
        <v>-6486.4743648934382</v>
      </c>
      <c r="N31" s="8">
        <f>+'UAE Exhibit 1.2 Errata, p. 4'!N31-'UAE Exhibit 1.2 Errata, p. 6'!N31</f>
        <v>-6630.4740957940667</v>
      </c>
      <c r="O31" s="8"/>
      <c r="P31" s="8"/>
    </row>
    <row r="32" spans="1:16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15" customHeight="1" x14ac:dyDescent="0.25">
      <c r="A34" s="5">
        <v>46</v>
      </c>
      <c r="B34" s="3"/>
      <c r="C34" s="7" t="s">
        <v>42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x14ac:dyDescent="0.25">
      <c r="A36" s="5">
        <v>47</v>
      </c>
      <c r="B36" s="3"/>
      <c r="C36" s="3"/>
      <c r="D36" s="2"/>
      <c r="E36" s="2"/>
      <c r="F36" s="5" t="s">
        <v>2</v>
      </c>
      <c r="G36" s="5" t="s">
        <v>43</v>
      </c>
      <c r="H36" s="3"/>
      <c r="I36" s="3"/>
      <c r="J36" s="3"/>
      <c r="K36" s="3"/>
      <c r="L36" s="3"/>
      <c r="M36" s="3"/>
      <c r="N36" s="3"/>
      <c r="O36" s="3"/>
      <c r="P36" s="3"/>
    </row>
    <row r="37" spans="1:16" x14ac:dyDescent="0.25">
      <c r="A37" s="5">
        <v>48</v>
      </c>
      <c r="B37" s="3"/>
      <c r="C37" s="3"/>
      <c r="D37" s="5" t="s">
        <v>3</v>
      </c>
      <c r="E37" s="5" t="s">
        <v>3</v>
      </c>
      <c r="F37" s="5" t="s">
        <v>4</v>
      </c>
      <c r="G37" s="5" t="s">
        <v>4</v>
      </c>
      <c r="H37" s="3"/>
      <c r="I37" s="3"/>
      <c r="J37" s="3"/>
      <c r="K37" s="3"/>
      <c r="L37" s="3"/>
      <c r="M37" s="3"/>
      <c r="N37" s="3"/>
      <c r="O37" s="3"/>
      <c r="P37" s="3"/>
    </row>
    <row r="38" spans="1:16" x14ac:dyDescent="0.25">
      <c r="A38" s="5">
        <v>49</v>
      </c>
      <c r="B38" s="3"/>
      <c r="C38" s="3"/>
      <c r="D38" s="6" t="s">
        <v>5</v>
      </c>
      <c r="E38" s="6" t="s">
        <v>6</v>
      </c>
      <c r="F38" s="6" t="s">
        <v>6</v>
      </c>
      <c r="G38" s="6" t="s">
        <v>6</v>
      </c>
      <c r="H38" s="3"/>
      <c r="I38" s="3"/>
      <c r="J38" s="3"/>
      <c r="K38" s="3"/>
      <c r="L38" s="3"/>
      <c r="M38" s="3"/>
      <c r="N38" s="3"/>
      <c r="O38" s="3"/>
      <c r="P38" s="3"/>
    </row>
    <row r="39" spans="1:16" x14ac:dyDescent="0.25">
      <c r="A39" s="5">
        <v>50</v>
      </c>
      <c r="B39" s="3"/>
      <c r="C39" s="21" t="s">
        <v>7</v>
      </c>
      <c r="D39" s="22">
        <f>+'UAE Exhibit 1.2 Errata, p. 4'!D39-'UAE Exhibit 1.2 Errata, p. 6'!D39</f>
        <v>0</v>
      </c>
      <c r="E39" s="23">
        <f>+'UAE Exhibit 1.2 Errata, p. 4'!E39-'UAE Exhibit 1.2 Errata, p. 6'!E39</f>
        <v>0</v>
      </c>
      <c r="F39" s="23">
        <f>+'UAE Exhibit 1.2 Errata, p. 4'!F39-'UAE Exhibit 1.2 Errata, p. 6'!F39</f>
        <v>0</v>
      </c>
      <c r="G39" s="14">
        <f>+'UAE Exhibit 1.2 Errata, p. 4'!G39-'UAE Exhibit 1.2 Errata, p. 6'!G39</f>
        <v>0</v>
      </c>
      <c r="H39" s="3"/>
      <c r="I39" s="3"/>
      <c r="J39" s="3"/>
      <c r="K39" s="3"/>
      <c r="L39" s="3"/>
      <c r="M39" s="3"/>
      <c r="N39" s="3"/>
      <c r="O39" s="3"/>
      <c r="P39" s="3"/>
    </row>
    <row r="40" spans="1:16" x14ac:dyDescent="0.25">
      <c r="A40" s="5">
        <v>51</v>
      </c>
      <c r="B40" s="3"/>
      <c r="C40" s="21" t="s">
        <v>8</v>
      </c>
      <c r="D40" s="22">
        <f>+'UAE Exhibit 1.2 Errata, p. 4'!D40-'UAE Exhibit 1.2 Errata, p. 6'!D40</f>
        <v>0</v>
      </c>
      <c r="E40" s="23">
        <f>+'UAE Exhibit 1.2 Errata, p. 4'!E40-'UAE Exhibit 1.2 Errata, p. 6'!E40</f>
        <v>0</v>
      </c>
      <c r="F40" s="23">
        <f>+'UAE Exhibit 1.2 Errata, p. 4'!F40-'UAE Exhibit 1.2 Errata, p. 6'!F40</f>
        <v>0</v>
      </c>
      <c r="G40" s="14">
        <f>+'UAE Exhibit 1.2 Errata, p. 4'!G40-'UAE Exhibit 1.2 Errata, p. 6'!G40</f>
        <v>0</v>
      </c>
      <c r="H40" s="3"/>
      <c r="I40" s="3"/>
      <c r="J40" s="3"/>
      <c r="K40" s="3"/>
      <c r="L40" s="3"/>
      <c r="M40" s="3"/>
      <c r="N40" s="3"/>
      <c r="O40" s="3"/>
      <c r="P40" s="3"/>
    </row>
    <row r="41" spans="1:16" x14ac:dyDescent="0.25">
      <c r="A41" s="5">
        <v>52</v>
      </c>
      <c r="B41" s="3"/>
      <c r="C41" s="21" t="s">
        <v>9</v>
      </c>
      <c r="D41" s="24">
        <f>+'UAE Exhibit 1.2 Errata, p. 4'!D41-'UAE Exhibit 1.2 Errata, p. 6'!D41</f>
        <v>0</v>
      </c>
      <c r="E41" s="23">
        <f>+'UAE Exhibit 1.2 Errata, p. 4'!E41-'UAE Exhibit 1.2 Errata, p. 6'!E41</f>
        <v>-2.0000000000000004E-2</v>
      </c>
      <c r="F41" s="25">
        <f>+'UAE Exhibit 1.2 Errata, p. 4'!F41-'UAE Exhibit 1.2 Errata, p. 6'!F41</f>
        <v>-1.0272000000000003E-2</v>
      </c>
      <c r="G41" s="26">
        <f>+'UAE Exhibit 1.2 Errata, p. 4'!G41-'UAE Exhibit 1.2 Errata, p. 6'!G41</f>
        <v>-1.6554658415123533E-2</v>
      </c>
      <c r="H41" s="3"/>
      <c r="I41" s="3"/>
      <c r="J41" s="3"/>
      <c r="K41" s="3"/>
      <c r="L41" s="3"/>
      <c r="M41" s="3"/>
      <c r="N41" s="3"/>
      <c r="O41" s="3"/>
      <c r="P41" s="3"/>
    </row>
    <row r="42" spans="1:16" x14ac:dyDescent="0.25">
      <c r="A42" s="5">
        <v>53</v>
      </c>
      <c r="B42" s="3"/>
      <c r="C42" s="21" t="s">
        <v>1</v>
      </c>
      <c r="D42" s="27">
        <f>SUM(D39:D41)</f>
        <v>0</v>
      </c>
      <c r="E42" s="3"/>
      <c r="F42" s="14">
        <f>SUM(F39:F41)</f>
        <v>-1.0272000000000003E-2</v>
      </c>
      <c r="G42" s="14">
        <f>SUM(G39:G41)</f>
        <v>-1.6554658415123533E-2</v>
      </c>
      <c r="H42" s="3"/>
      <c r="I42" s="3"/>
      <c r="J42" s="3"/>
      <c r="K42" s="3"/>
      <c r="L42" s="3"/>
      <c r="M42" s="3"/>
      <c r="N42" s="3"/>
      <c r="O42" s="3"/>
      <c r="P42" s="3"/>
    </row>
    <row r="43" spans="1:16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t="15" customHeight="1" x14ac:dyDescent="0.25">
      <c r="A44" s="5">
        <v>54</v>
      </c>
      <c r="B44" s="3"/>
      <c r="C44" s="21" t="s">
        <v>44</v>
      </c>
      <c r="D44" s="28">
        <v>1.6116295186062628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x14ac:dyDescent="0.25">
      <c r="A46" s="3"/>
      <c r="B46" s="3"/>
      <c r="C46" s="29" t="s">
        <v>45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x14ac:dyDescent="0.25">
      <c r="A47" s="3"/>
      <c r="B47" s="3"/>
      <c r="C47" s="29" t="s">
        <v>46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ht="15" customHeight="1" x14ac:dyDescent="0.25">
      <c r="A48" s="3"/>
      <c r="B48" s="3"/>
      <c r="C48" s="29" t="s">
        <v>52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</sheetData>
  <mergeCells count="1">
    <mergeCell ref="A1:P1"/>
  </mergeCells>
  <printOptions horizontalCentered="1"/>
  <pageMargins left="1" right="1" top="1.75" bottom="1" header="0.75" footer="0.3"/>
  <pageSetup scale="52" orientation="landscape" r:id="rId1"/>
  <headerFooter scaleWithDoc="0">
    <oddHeader>&amp;R&amp;"Times New Roman,Bold"&amp;8Utah Association of Energy Users
UAE Exhibit 1.2 (Errata)
Docket No. 17-035-39
Witness: Kevin C. Higgins
Page 2 of 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topLeftCell="A10" workbookViewId="0">
      <selection activeCell="C11" sqref="C11"/>
    </sheetView>
  </sheetViews>
  <sheetFormatPr defaultRowHeight="15" x14ac:dyDescent="0.25"/>
  <cols>
    <col min="1" max="1" width="6.7109375" customWidth="1"/>
    <col min="2" max="2" width="1.7109375" customWidth="1"/>
    <col min="3" max="3" width="37.42578125" customWidth="1"/>
    <col min="4" max="4" width="13.28515625" customWidth="1"/>
    <col min="5" max="5" width="10.5703125" customWidth="1"/>
    <col min="6" max="6" width="13.28515625" customWidth="1"/>
    <col min="7" max="7" width="10.5703125" bestFit="1" customWidth="1"/>
    <col min="8" max="9" width="13.28515625" customWidth="1"/>
    <col min="10" max="18" width="13.7109375" customWidth="1"/>
  </cols>
  <sheetData>
    <row r="1" spans="1:25" ht="22.5" x14ac:dyDescent="0.3">
      <c r="A1" s="35" t="s">
        <v>48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11"/>
      <c r="T1" s="11"/>
      <c r="U1" s="11"/>
      <c r="V1" s="11"/>
      <c r="W1" s="11"/>
      <c r="X1" s="11"/>
      <c r="Y1" s="11"/>
    </row>
    <row r="2" spans="1:2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5" x14ac:dyDescent="0.25">
      <c r="A3" s="5" t="s">
        <v>11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5" x14ac:dyDescent="0.25">
      <c r="A4" s="12" t="s">
        <v>12</v>
      </c>
      <c r="B4" s="3"/>
      <c r="C4" s="13" t="s">
        <v>13</v>
      </c>
      <c r="D4" s="13" t="s">
        <v>14</v>
      </c>
      <c r="E4" s="13"/>
      <c r="F4" s="5" t="s">
        <v>15</v>
      </c>
      <c r="G4" s="5"/>
      <c r="H4" s="5" t="s">
        <v>16</v>
      </c>
      <c r="I4" s="5" t="s">
        <v>17</v>
      </c>
      <c r="J4" s="5" t="s">
        <v>18</v>
      </c>
      <c r="K4" s="5" t="s">
        <v>19</v>
      </c>
      <c r="L4" s="5" t="s">
        <v>20</v>
      </c>
      <c r="M4" s="5" t="s">
        <v>21</v>
      </c>
      <c r="N4" s="5" t="s">
        <v>22</v>
      </c>
      <c r="O4" s="5" t="s">
        <v>23</v>
      </c>
      <c r="P4" s="5" t="s">
        <v>24</v>
      </c>
      <c r="Q4" s="5" t="s">
        <v>25</v>
      </c>
      <c r="R4" s="5" t="s">
        <v>26</v>
      </c>
    </row>
    <row r="5" spans="1:25" x14ac:dyDescent="0.25">
      <c r="A5" s="13"/>
      <c r="B5" s="3"/>
      <c r="C5" s="13"/>
      <c r="D5" s="13"/>
      <c r="E5" s="13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25" ht="17.25" x14ac:dyDescent="0.25">
      <c r="A6" s="5">
        <v>1</v>
      </c>
      <c r="B6" s="3"/>
      <c r="C6" s="2" t="s">
        <v>27</v>
      </c>
      <c r="D6" s="14">
        <v>6.5699999999999995E-2</v>
      </c>
      <c r="E6" s="1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5" ht="17.25" x14ac:dyDescent="0.25">
      <c r="A7" s="5">
        <v>2</v>
      </c>
      <c r="B7" s="3"/>
      <c r="C7" s="2" t="s">
        <v>28</v>
      </c>
      <c r="D7" s="14">
        <v>4.2555272940716149E-2</v>
      </c>
      <c r="E7" s="1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25" ht="17.25" x14ac:dyDescent="0.25">
      <c r="A8" s="5">
        <v>3</v>
      </c>
      <c r="B8" s="3"/>
      <c r="C8" s="2" t="s">
        <v>29</v>
      </c>
      <c r="D8" s="14">
        <v>2.2200000000000001E-2</v>
      </c>
      <c r="E8" s="1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5" x14ac:dyDescent="0.25">
      <c r="A9" s="5"/>
      <c r="B9" s="3"/>
      <c r="C9" s="2"/>
      <c r="D9" s="14"/>
      <c r="E9" s="1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25" x14ac:dyDescent="0.25">
      <c r="A10" s="5">
        <v>4</v>
      </c>
      <c r="B10" s="3"/>
      <c r="C10" s="3"/>
      <c r="D10" s="5" t="s">
        <v>30</v>
      </c>
      <c r="E10" s="5"/>
      <c r="F10" s="5" t="s">
        <v>30</v>
      </c>
      <c r="G10" s="5"/>
      <c r="H10" s="3"/>
      <c r="I10" s="4"/>
      <c r="J10" s="3"/>
      <c r="K10" s="3"/>
      <c r="L10" s="3"/>
      <c r="M10" s="3"/>
      <c r="N10" s="3"/>
      <c r="O10" s="3"/>
      <c r="P10" s="3"/>
      <c r="Q10" s="3"/>
      <c r="R10" s="3"/>
    </row>
    <row r="11" spans="1:25" x14ac:dyDescent="0.25">
      <c r="A11" s="5">
        <v>5</v>
      </c>
      <c r="B11" s="3"/>
      <c r="C11" s="3"/>
      <c r="D11" s="5" t="s">
        <v>31</v>
      </c>
      <c r="E11" s="5"/>
      <c r="F11" s="5" t="s">
        <v>31</v>
      </c>
      <c r="G11" s="5"/>
      <c r="H11" s="5" t="s">
        <v>32</v>
      </c>
      <c r="I11" s="5" t="s">
        <v>32</v>
      </c>
      <c r="J11" s="3"/>
      <c r="K11" s="3"/>
      <c r="L11" s="3"/>
      <c r="M11" s="3"/>
      <c r="N11" s="3"/>
      <c r="O11" s="3"/>
      <c r="P11" s="3"/>
      <c r="Q11" s="3"/>
      <c r="R11" s="3"/>
    </row>
    <row r="12" spans="1:25" ht="17.25" x14ac:dyDescent="0.25">
      <c r="A12" s="5">
        <v>6</v>
      </c>
      <c r="B12" s="3"/>
      <c r="C12" s="7" t="s">
        <v>33</v>
      </c>
      <c r="D12" s="6" t="s">
        <v>0</v>
      </c>
      <c r="E12" s="6"/>
      <c r="F12" s="6" t="s">
        <v>1</v>
      </c>
      <c r="G12" s="6"/>
      <c r="H12" s="6" t="s">
        <v>0</v>
      </c>
      <c r="I12" s="6" t="s">
        <v>1</v>
      </c>
      <c r="J12" s="6">
        <v>2017</v>
      </c>
      <c r="K12" s="6">
        <v>2018</v>
      </c>
      <c r="L12" s="6">
        <v>2019</v>
      </c>
      <c r="M12" s="6">
        <v>2020</v>
      </c>
      <c r="N12" s="6">
        <v>2021</v>
      </c>
      <c r="O12" s="6">
        <v>2022</v>
      </c>
      <c r="P12" s="6">
        <v>2023</v>
      </c>
      <c r="Q12" s="6">
        <v>2024</v>
      </c>
      <c r="R12" s="6">
        <v>2025</v>
      </c>
    </row>
    <row r="13" spans="1:25" x14ac:dyDescent="0.25">
      <c r="A13" s="5">
        <v>7</v>
      </c>
      <c r="B13" s="3"/>
      <c r="C13" s="15" t="s">
        <v>34</v>
      </c>
      <c r="D13" s="3"/>
      <c r="E13" s="3"/>
      <c r="F13" s="3"/>
      <c r="G13" s="3"/>
      <c r="H13" s="3"/>
      <c r="I13" s="3"/>
      <c r="J13" s="8">
        <v>0</v>
      </c>
      <c r="K13" s="8">
        <v>0</v>
      </c>
      <c r="L13" s="8">
        <v>208582.49731777812</v>
      </c>
      <c r="M13" s="8">
        <v>669278.9344484756</v>
      </c>
      <c r="N13" s="8">
        <v>728998.55617795454</v>
      </c>
      <c r="O13" s="8">
        <v>703325.89865084388</v>
      </c>
      <c r="P13" s="8">
        <v>677653.24112373288</v>
      </c>
      <c r="Q13" s="8">
        <v>651980.58359662222</v>
      </c>
      <c r="R13" s="8">
        <v>626307.92606951133</v>
      </c>
    </row>
    <row r="14" spans="1:25" x14ac:dyDescent="0.25">
      <c r="A14" s="5">
        <v>8</v>
      </c>
      <c r="B14" s="3"/>
      <c r="C14" s="15" t="s">
        <v>35</v>
      </c>
      <c r="D14" s="3"/>
      <c r="E14" s="3"/>
      <c r="F14" s="3"/>
      <c r="G14" s="3"/>
      <c r="H14" s="3"/>
      <c r="I14" s="3"/>
      <c r="J14" s="9">
        <v>0</v>
      </c>
      <c r="K14" s="9">
        <v>0</v>
      </c>
      <c r="L14" s="9">
        <v>-78953.390436034271</v>
      </c>
      <c r="M14" s="9">
        <v>-253066.07687480745</v>
      </c>
      <c r="N14" s="9">
        <v>-276182.55757344968</v>
      </c>
      <c r="O14" s="9">
        <v>-266457.06027594983</v>
      </c>
      <c r="P14" s="9">
        <v>-256731.56297845001</v>
      </c>
      <c r="Q14" s="9">
        <v>-247006.06568095015</v>
      </c>
      <c r="R14" s="9">
        <v>-237280.56838345033</v>
      </c>
    </row>
    <row r="15" spans="1:25" x14ac:dyDescent="0.25">
      <c r="A15" s="5">
        <v>9</v>
      </c>
      <c r="B15" s="3"/>
      <c r="C15" s="15" t="s">
        <v>36</v>
      </c>
      <c r="D15" s="3"/>
      <c r="E15" s="3"/>
      <c r="F15" s="3"/>
      <c r="G15" s="3"/>
      <c r="H15" s="3"/>
      <c r="I15" s="3"/>
      <c r="J15" s="8">
        <f t="shared" ref="J15:R15" si="0">+J13+J14</f>
        <v>0</v>
      </c>
      <c r="K15" s="8">
        <f t="shared" si="0"/>
        <v>0</v>
      </c>
      <c r="L15" s="8">
        <f t="shared" si="0"/>
        <v>129629.10688174385</v>
      </c>
      <c r="M15" s="8">
        <f t="shared" si="0"/>
        <v>416212.85757366812</v>
      </c>
      <c r="N15" s="8">
        <f t="shared" si="0"/>
        <v>452815.99860450486</v>
      </c>
      <c r="O15" s="8">
        <f t="shared" si="0"/>
        <v>436868.83837489405</v>
      </c>
      <c r="P15" s="8">
        <f t="shared" si="0"/>
        <v>420921.6781452829</v>
      </c>
      <c r="Q15" s="8">
        <f t="shared" si="0"/>
        <v>404974.51791567204</v>
      </c>
      <c r="R15" s="8">
        <f t="shared" si="0"/>
        <v>389027.357686061</v>
      </c>
    </row>
    <row r="16" spans="1:25" x14ac:dyDescent="0.25">
      <c r="A16" s="5"/>
      <c r="B16" s="3"/>
      <c r="C16" s="15"/>
      <c r="D16" s="3"/>
      <c r="E16" s="3"/>
      <c r="F16" s="3"/>
      <c r="G16" s="3"/>
      <c r="H16" s="3"/>
      <c r="I16" s="3"/>
      <c r="J16" s="8"/>
      <c r="K16" s="8"/>
      <c r="L16" s="8"/>
      <c r="M16" s="8"/>
      <c r="N16" s="8"/>
      <c r="O16" s="8"/>
      <c r="P16" s="8"/>
      <c r="Q16" s="8"/>
      <c r="R16" s="8"/>
    </row>
    <row r="17" spans="1:18" x14ac:dyDescent="0.25">
      <c r="A17" s="5">
        <v>10</v>
      </c>
      <c r="B17" s="3"/>
      <c r="C17" s="16" t="s">
        <v>37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x14ac:dyDescent="0.25">
      <c r="A18" s="5">
        <v>11</v>
      </c>
      <c r="B18" s="3"/>
      <c r="C18" s="15" t="s">
        <v>38</v>
      </c>
      <c r="D18" s="30">
        <f>+NPV($D$6,J18:R18,J32:R32,'UAE Exhibit 1.2 Errata, p. 4'!H12:I12)</f>
        <v>201868.34106841753</v>
      </c>
      <c r="E18" s="34">
        <v>400156.94660737616</v>
      </c>
      <c r="F18" s="31">
        <f>SUM(J18:R18,J32:R32,'UAE Exhibit 1.2 Errata, p. 4'!H12:I12)</f>
        <v>382591.5489608291</v>
      </c>
      <c r="G18" s="33">
        <v>1067232.8523964563</v>
      </c>
      <c r="H18" s="17">
        <f>+NPV($D$6,J18:R18,J32:R32,'UAE Exhibit 1.2 Errata, p. 4'!H12:P12,'UAE Exhibit 1.2 Errata, p. 4'!H26:N26)</f>
        <v>219999.50702582317</v>
      </c>
      <c r="I18" s="8">
        <f>SUM(J18:R18,J32:R32,'UAE Exhibit 1.2 Errata, p. 4'!H12:P12,'UAE Exhibit 1.2 Errata, p. 4'!H26:N26)</f>
        <v>468989.35115421657</v>
      </c>
      <c r="J18" s="8">
        <f>+'UAE Exhibit 1.2 Errata, p. 4'!$F$42*J15</f>
        <v>0</v>
      </c>
      <c r="K18" s="8">
        <f>+'UAE Exhibit 1.2 Errata, p. 4'!$F$42*K15</f>
        <v>0</v>
      </c>
      <c r="L18" s="8">
        <f>+'UAE Exhibit 1.2 Errata, p. 4'!$F$42*L15</f>
        <v>8438.4867113379787</v>
      </c>
      <c r="M18" s="8">
        <f>+'UAE Exhibit 1.2 Errata, p. 4'!$F$42*M15</f>
        <v>27094.274983530282</v>
      </c>
      <c r="N18" s="8">
        <f>+'UAE Exhibit 1.2 Errata, p. 4'!$F$42*N15</f>
        <v>29477.035511717222</v>
      </c>
      <c r="O18" s="8">
        <f>+'UAE Exhibit 1.2 Errata, p. 4'!$F$42*O15</f>
        <v>28438.920670704614</v>
      </c>
      <c r="P18" s="8">
        <f>+'UAE Exhibit 1.2 Errata, p. 4'!$F$42*P15</f>
        <v>27400.805829691977</v>
      </c>
      <c r="Q18" s="8">
        <f>+'UAE Exhibit 1.2 Errata, p. 4'!$F$42*Q15</f>
        <v>26362.690988679366</v>
      </c>
      <c r="R18" s="8">
        <f>+'UAE Exhibit 1.2 Errata, p. 4'!$F$42*R15</f>
        <v>25324.576147666739</v>
      </c>
    </row>
    <row r="19" spans="1:18" x14ac:dyDescent="0.25">
      <c r="A19" s="5">
        <v>12</v>
      </c>
      <c r="B19" s="3"/>
      <c r="C19" s="15" t="s">
        <v>39</v>
      </c>
      <c r="D19" s="30">
        <f>+NPV($D$6,J19:R19,J33:R33,'UAE Exhibit 1.2 Errata, p. 4'!H13:I13)</f>
        <v>277292.07807173469</v>
      </c>
      <c r="E19" s="34">
        <v>187522.19609854661</v>
      </c>
      <c r="F19" s="31">
        <f>SUM(J19:R19,J33:R33,'UAE Exhibit 1.2 Errata, p. 4'!H13:I13)</f>
        <v>525538.60155850824</v>
      </c>
      <c r="G19" s="33">
        <v>215585.45978330181</v>
      </c>
      <c r="H19" s="17">
        <f>+NPV($D$6,J19:R19,J33:R33,'UAE Exhibit 1.2 Errata, p. 4'!H13:P13,'UAE Exhibit 1.2 Errata, p. 4'!H27:N27)</f>
        <v>302197.56181219156</v>
      </c>
      <c r="I19" s="8">
        <f>SUM(J19:R19,J33:R33,'UAE Exhibit 1.2 Errata, p. 4'!H13:P13,'UAE Exhibit 1.2 Errata, p. 4'!H27:N27)</f>
        <v>644217.07280485076</v>
      </c>
      <c r="J19" s="8">
        <f>+'UAE Exhibit 1.2 Errata, p. 4'!$G$42*J15</f>
        <v>0</v>
      </c>
      <c r="K19" s="8">
        <f>+'UAE Exhibit 1.2 Errata, p. 4'!$G$42*K15</f>
        <v>0</v>
      </c>
      <c r="L19" s="8">
        <f>+'UAE Exhibit 1.2 Errata, p. 4'!$G$42*L15</f>
        <v>11591.344653565935</v>
      </c>
      <c r="M19" s="8">
        <f>+'UAE Exhibit 1.2 Errata, p. 4'!$G$42*M15</f>
        <v>37217.464483367403</v>
      </c>
      <c r="N19" s="8">
        <f>+'UAE Exhibit 1.2 Errata, p. 4'!$G$42*N15</f>
        <v>40490.49191754208</v>
      </c>
      <c r="O19" s="8">
        <f>+'UAE Exhibit 1.2 Errata, p. 4'!$G$42*O15</f>
        <v>39064.507932049608</v>
      </c>
      <c r="P19" s="8">
        <f>+'UAE Exhibit 1.2 Errata, p. 4'!$G$42*P15</f>
        <v>37638.523946557107</v>
      </c>
      <c r="Q19" s="8">
        <f>+'UAE Exhibit 1.2 Errata, p. 4'!$G$42*Q15</f>
        <v>36212.539961064635</v>
      </c>
      <c r="R19" s="8">
        <f>+'UAE Exhibit 1.2 Errata, p. 4'!$G$42*R15</f>
        <v>34786.555975572141</v>
      </c>
    </row>
    <row r="20" spans="1:18" x14ac:dyDescent="0.25">
      <c r="A20" s="5"/>
      <c r="B20" s="3"/>
      <c r="C20" s="15"/>
      <c r="D20" s="17"/>
      <c r="E20" s="17"/>
      <c r="F20" s="8"/>
      <c r="G20" s="8"/>
      <c r="H20" s="17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x14ac:dyDescent="0.25">
      <c r="A21" s="5">
        <v>13</v>
      </c>
      <c r="B21" s="3"/>
      <c r="C21" s="18" t="s">
        <v>40</v>
      </c>
      <c r="D21" s="3"/>
      <c r="E21" s="3"/>
      <c r="F21" s="19"/>
      <c r="G21" s="19"/>
      <c r="H21" s="3"/>
      <c r="I21" s="19"/>
      <c r="J21" s="3"/>
      <c r="K21" s="3"/>
      <c r="L21" s="3"/>
      <c r="M21" s="3"/>
      <c r="N21" s="3"/>
      <c r="O21" s="3"/>
      <c r="P21" s="3"/>
      <c r="Q21" s="3"/>
      <c r="R21" s="3"/>
    </row>
    <row r="22" spans="1:18" x14ac:dyDescent="0.25">
      <c r="A22" s="5">
        <v>14</v>
      </c>
      <c r="B22" s="3"/>
      <c r="C22" s="15" t="s">
        <v>38</v>
      </c>
      <c r="D22" s="17">
        <f>+NPV($D$6,J22:R22,J36:R36,'UAE Exhibit 1.2 Errata, p. 4'!H16:I16)</f>
        <v>164219.21601358993</v>
      </c>
      <c r="E22" s="17"/>
      <c r="F22" s="20"/>
      <c r="G22" s="20"/>
      <c r="H22" s="17">
        <f>+NPV($D$6,J22:R22,J36:R36,'UAE Exhibit 1.2 Errata, p. 4'!H16:P16,'UAE Exhibit 1.2 Errata, p. 4'!H30:N30)</f>
        <v>219999.50702582306</v>
      </c>
      <c r="I22" s="20"/>
      <c r="J22" s="10">
        <f>+PMT($D$7,COUNT($J$12:$R$12,$J$26:$R$26,'UAE Exhibit 1.2 Errata, p. 4'!$H$6:$P$6,'UAE Exhibit 1.2 Errata, p. 4'!$H$20:$N$20),-H18)*(1+$D$8)^(J12-2016)</f>
        <v>12632.88294894611</v>
      </c>
      <c r="K22" s="8">
        <f t="shared" ref="K22:R23" si="1">+J22*(1+$D$8)</f>
        <v>12913.332950412712</v>
      </c>
      <c r="L22" s="8">
        <f t="shared" si="1"/>
        <v>13200.008941911874</v>
      </c>
      <c r="M22" s="8">
        <f t="shared" si="1"/>
        <v>13493.049140422318</v>
      </c>
      <c r="N22" s="8">
        <f t="shared" si="1"/>
        <v>13792.594831339693</v>
      </c>
      <c r="O22" s="8">
        <f t="shared" si="1"/>
        <v>14098.790436595435</v>
      </c>
      <c r="P22" s="8">
        <f t="shared" si="1"/>
        <v>14411.783584287854</v>
      </c>
      <c r="Q22" s="8">
        <f t="shared" si="1"/>
        <v>14731.725179859044</v>
      </c>
      <c r="R22" s="8">
        <f t="shared" si="1"/>
        <v>15058.769478851915</v>
      </c>
    </row>
    <row r="23" spans="1:18" x14ac:dyDescent="0.25">
      <c r="A23" s="5">
        <v>15</v>
      </c>
      <c r="B23" s="3"/>
      <c r="C23" s="15" t="s">
        <v>39</v>
      </c>
      <c r="D23" s="17">
        <f>+NPV($D$6,J23:R23,J37:R37,'UAE Exhibit 1.2 Errata, p. 4'!H17:I17)</f>
        <v>225576.17220565586</v>
      </c>
      <c r="E23" s="17"/>
      <c r="F23" s="20"/>
      <c r="G23" s="20"/>
      <c r="H23" s="17">
        <f>+NPV($D$6,J23:R23,J37:R37,'UAE Exhibit 1.2 Errata, p. 4'!H17:P17,'UAE Exhibit 1.2 Errata, p. 4'!H31:N31)</f>
        <v>302197.56181219133</v>
      </c>
      <c r="I23" s="20"/>
      <c r="J23" s="10">
        <f>+PMT($D$7,COUNT($J$12:$R$12,$J$26:$R$26,'UAE Exhibit 1.2 Errata, p. 4'!$H$6:$P$6,'UAE Exhibit 1.2 Errata, p. 4'!$H$20:$N$20),-H19)*(1+$D$8)^(J12-2016)</f>
        <v>17352.886274341585</v>
      </c>
      <c r="K23" s="8">
        <f t="shared" si="1"/>
        <v>17738.120349631969</v>
      </c>
      <c r="L23" s="8">
        <f t="shared" si="1"/>
        <v>18131.906621393799</v>
      </c>
      <c r="M23" s="8">
        <f t="shared" si="1"/>
        <v>18534.434948388742</v>
      </c>
      <c r="N23" s="8">
        <f t="shared" si="1"/>
        <v>18945.899404242973</v>
      </c>
      <c r="O23" s="8">
        <f t="shared" si="1"/>
        <v>19366.498371017165</v>
      </c>
      <c r="P23" s="8">
        <f t="shared" si="1"/>
        <v>19796.434634853747</v>
      </c>
      <c r="Q23" s="8">
        <f t="shared" si="1"/>
        <v>20235.9154837475</v>
      </c>
      <c r="R23" s="8">
        <f t="shared" si="1"/>
        <v>20685.152807486695</v>
      </c>
    </row>
    <row r="24" spans="1:18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t="17.25" x14ac:dyDescent="0.25">
      <c r="A26" s="5">
        <v>16</v>
      </c>
      <c r="B26" s="3"/>
      <c r="C26" s="7" t="s">
        <v>33</v>
      </c>
      <c r="D26" s="3"/>
      <c r="E26" s="3"/>
      <c r="F26" s="3"/>
      <c r="G26" s="3"/>
      <c r="H26" s="3"/>
      <c r="I26" s="3"/>
      <c r="J26" s="6">
        <v>2026</v>
      </c>
      <c r="K26" s="6">
        <v>2027</v>
      </c>
      <c r="L26" s="6">
        <v>2028</v>
      </c>
      <c r="M26" s="6">
        <v>2029</v>
      </c>
      <c r="N26" s="6">
        <v>2030</v>
      </c>
      <c r="O26" s="6">
        <v>2031</v>
      </c>
      <c r="P26" s="6">
        <v>2032</v>
      </c>
      <c r="Q26" s="6">
        <v>2033</v>
      </c>
      <c r="R26" s="6">
        <v>2034</v>
      </c>
    </row>
    <row r="27" spans="1:18" x14ac:dyDescent="0.25">
      <c r="A27" s="5">
        <v>17</v>
      </c>
      <c r="B27" s="3"/>
      <c r="C27" s="15" t="s">
        <v>34</v>
      </c>
      <c r="D27" s="3"/>
      <c r="E27" s="3"/>
      <c r="F27" s="3"/>
      <c r="G27" s="3"/>
      <c r="H27" s="3"/>
      <c r="I27" s="3"/>
      <c r="J27" s="8">
        <v>600635.26854240056</v>
      </c>
      <c r="K27" s="8">
        <v>574962.61101528967</v>
      </c>
      <c r="L27" s="8">
        <v>549289.95348817878</v>
      </c>
      <c r="M27" s="8">
        <v>523617.29596106807</v>
      </c>
      <c r="N27" s="8">
        <v>497944.63843395718</v>
      </c>
      <c r="O27" s="8">
        <v>472271.98090684641</v>
      </c>
      <c r="P27" s="8">
        <v>446599.32337973558</v>
      </c>
      <c r="Q27" s="8">
        <v>420926.66585262469</v>
      </c>
      <c r="R27" s="8">
        <v>395254.00832551398</v>
      </c>
    </row>
    <row r="28" spans="1:18" x14ac:dyDescent="0.25">
      <c r="A28" s="5">
        <v>18</v>
      </c>
      <c r="B28" s="3"/>
      <c r="C28" s="15" t="s">
        <v>35</v>
      </c>
      <c r="D28" s="3"/>
      <c r="E28" s="3"/>
      <c r="F28" s="3"/>
      <c r="G28" s="3"/>
      <c r="H28" s="3"/>
      <c r="I28" s="3"/>
      <c r="J28" s="9">
        <v>-227555.07108595053</v>
      </c>
      <c r="K28" s="9">
        <v>-217829.57378845068</v>
      </c>
      <c r="L28" s="9">
        <v>-208104.07649095092</v>
      </c>
      <c r="M28" s="9">
        <v>-198378.57919345106</v>
      </c>
      <c r="N28" s="9">
        <v>-188653.08189595124</v>
      </c>
      <c r="O28" s="9">
        <v>-178927.58459845142</v>
      </c>
      <c r="P28" s="9">
        <v>-169202.08730095159</v>
      </c>
      <c r="Q28" s="9">
        <v>-159476.59000345174</v>
      </c>
      <c r="R28" s="9">
        <v>-149751.09270595192</v>
      </c>
    </row>
    <row r="29" spans="1:18" x14ac:dyDescent="0.25">
      <c r="A29" s="5">
        <v>19</v>
      </c>
      <c r="B29" s="3"/>
      <c r="C29" s="15" t="s">
        <v>36</v>
      </c>
      <c r="D29" s="3"/>
      <c r="E29" s="3"/>
      <c r="F29" s="3"/>
      <c r="G29" s="3"/>
      <c r="H29" s="3"/>
      <c r="I29" s="3"/>
      <c r="J29" s="8">
        <f t="shared" ref="J29:R29" si="2">+J27+J28</f>
        <v>373080.19745645003</v>
      </c>
      <c r="K29" s="8">
        <f t="shared" si="2"/>
        <v>357133.03722683899</v>
      </c>
      <c r="L29" s="8">
        <f t="shared" si="2"/>
        <v>341185.8769972279</v>
      </c>
      <c r="M29" s="8">
        <f t="shared" si="2"/>
        <v>325238.71676761704</v>
      </c>
      <c r="N29" s="8">
        <f t="shared" si="2"/>
        <v>309291.55653800594</v>
      </c>
      <c r="O29" s="8">
        <f t="shared" si="2"/>
        <v>293344.39630839496</v>
      </c>
      <c r="P29" s="8">
        <f t="shared" si="2"/>
        <v>277397.23607878399</v>
      </c>
      <c r="Q29" s="8">
        <f t="shared" si="2"/>
        <v>261450.07584917295</v>
      </c>
      <c r="R29" s="8">
        <f t="shared" si="2"/>
        <v>245502.91561956206</v>
      </c>
    </row>
    <row r="30" spans="1:18" x14ac:dyDescent="0.25">
      <c r="A30" s="5"/>
      <c r="B30" s="3"/>
      <c r="C30" s="15"/>
      <c r="D30" s="3"/>
      <c r="E30" s="3"/>
      <c r="F30" s="3"/>
      <c r="G30" s="3"/>
      <c r="H30" s="3"/>
      <c r="I30" s="3"/>
      <c r="J30" s="8"/>
      <c r="K30" s="8"/>
      <c r="L30" s="8"/>
      <c r="M30" s="8"/>
      <c r="N30" s="8"/>
      <c r="O30" s="8"/>
      <c r="P30" s="8"/>
      <c r="Q30" s="8"/>
      <c r="R30" s="8"/>
    </row>
    <row r="31" spans="1:18" x14ac:dyDescent="0.25">
      <c r="A31" s="5">
        <v>20</v>
      </c>
      <c r="B31" s="3"/>
      <c r="C31" s="16" t="s">
        <v>37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x14ac:dyDescent="0.25">
      <c r="A32" s="5">
        <v>21</v>
      </c>
      <c r="B32" s="3"/>
      <c r="C32" s="15" t="s">
        <v>38</v>
      </c>
      <c r="D32" s="3"/>
      <c r="E32" s="3"/>
      <c r="F32" s="3"/>
      <c r="G32" s="3"/>
      <c r="H32" s="3"/>
      <c r="I32" s="3"/>
      <c r="J32" s="8">
        <f>+'UAE Exhibit 1.2 Errata, p. 4'!$F$42*J29</f>
        <v>24286.461306654117</v>
      </c>
      <c r="K32" s="8">
        <f>+'UAE Exhibit 1.2 Errata, p. 4'!$F$42*K29</f>
        <v>23248.346465641491</v>
      </c>
      <c r="L32" s="8">
        <f>+'UAE Exhibit 1.2 Errata, p. 4'!$F$42*L29</f>
        <v>22210.231624628861</v>
      </c>
      <c r="M32" s="8">
        <f>+'UAE Exhibit 1.2 Errata, p. 4'!$F$42*M29</f>
        <v>21172.116783616246</v>
      </c>
      <c r="N32" s="8">
        <f>+'UAE Exhibit 1.2 Errata, p. 4'!$F$42*N29</f>
        <v>20134.001942603616</v>
      </c>
      <c r="O32" s="8">
        <f>+'UAE Exhibit 1.2 Errata, p. 4'!$F$42*O29</f>
        <v>19095.887101590994</v>
      </c>
      <c r="P32" s="8">
        <f>+'UAE Exhibit 1.2 Errata, p. 4'!$F$42*P29</f>
        <v>18057.772260578371</v>
      </c>
      <c r="Q32" s="8">
        <f>+'UAE Exhibit 1.2 Errata, p. 4'!$F$42*Q29</f>
        <v>17019.657419565745</v>
      </c>
      <c r="R32" s="8">
        <f>+'UAE Exhibit 1.2 Errata, p. 4'!$F$42*R29</f>
        <v>15981.542578553128</v>
      </c>
    </row>
    <row r="33" spans="1:19" x14ac:dyDescent="0.25">
      <c r="A33" s="5">
        <v>22</v>
      </c>
      <c r="B33" s="3"/>
      <c r="C33" s="15" t="s">
        <v>39</v>
      </c>
      <c r="D33" s="3"/>
      <c r="E33" s="3"/>
      <c r="F33" s="3"/>
      <c r="G33" s="3"/>
      <c r="H33" s="3"/>
      <c r="I33" s="3"/>
      <c r="J33" s="8">
        <f>+'UAE Exhibit 1.2 Errata, p. 4'!$G$42*J29</f>
        <v>33360.571990079654</v>
      </c>
      <c r="K33" s="8">
        <f>+'UAE Exhibit 1.2 Errata, p. 4'!$G$42*K29</f>
        <v>31934.588004587164</v>
      </c>
      <c r="L33" s="8">
        <f>+'UAE Exhibit 1.2 Errata, p. 4'!$G$42*L29</f>
        <v>30508.604019094666</v>
      </c>
      <c r="M33" s="8">
        <f>+'UAE Exhibit 1.2 Errata, p. 4'!$G$42*M29</f>
        <v>29082.62003360219</v>
      </c>
      <c r="N33" s="8">
        <f>+'UAE Exhibit 1.2 Errata, p. 4'!$G$42*N29</f>
        <v>27656.636048109696</v>
      </c>
      <c r="O33" s="8">
        <f>+'UAE Exhibit 1.2 Errata, p. 4'!$G$42*O29</f>
        <v>26230.65206261721</v>
      </c>
      <c r="P33" s="8">
        <f>+'UAE Exhibit 1.2 Errata, p. 4'!$G$42*P29</f>
        <v>24804.668077124723</v>
      </c>
      <c r="Q33" s="8">
        <f>+'UAE Exhibit 1.2 Errata, p. 4'!$G$42*Q29</f>
        <v>23378.684091632233</v>
      </c>
      <c r="R33" s="8">
        <f>+'UAE Exhibit 1.2 Errata, p. 4'!$G$42*R29</f>
        <v>21952.700106139753</v>
      </c>
    </row>
    <row r="34" spans="1:19" x14ac:dyDescent="0.25">
      <c r="A34" s="5"/>
      <c r="B34" s="3"/>
      <c r="C34" s="15"/>
      <c r="D34" s="3"/>
      <c r="E34" s="3"/>
      <c r="F34" s="3"/>
      <c r="G34" s="3"/>
      <c r="H34" s="3"/>
      <c r="I34" s="3"/>
      <c r="J34" s="8"/>
      <c r="K34" s="8"/>
      <c r="L34" s="8"/>
      <c r="M34" s="8"/>
      <c r="N34" s="8"/>
      <c r="O34" s="8"/>
      <c r="P34" s="8"/>
      <c r="Q34" s="8"/>
      <c r="R34" s="8"/>
    </row>
    <row r="35" spans="1:19" x14ac:dyDescent="0.25">
      <c r="A35" s="5">
        <v>23</v>
      </c>
      <c r="B35" s="3"/>
      <c r="C35" s="18" t="s">
        <v>40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9" x14ac:dyDescent="0.25">
      <c r="A36" s="5">
        <v>24</v>
      </c>
      <c r="B36" s="3"/>
      <c r="C36" s="15" t="s">
        <v>38</v>
      </c>
      <c r="D36" s="3"/>
      <c r="E36" s="3"/>
      <c r="F36" s="3"/>
      <c r="G36" s="3"/>
      <c r="H36" s="17"/>
      <c r="I36" s="3"/>
      <c r="J36" s="8">
        <f>+R22*(1+$D$8)</f>
        <v>15393.074161282428</v>
      </c>
      <c r="K36" s="8">
        <f t="shared" ref="K36:R37" si="3">+J36*(1+$D$8)</f>
        <v>15734.800407662897</v>
      </c>
      <c r="L36" s="8">
        <f t="shared" si="3"/>
        <v>16084.112976713013</v>
      </c>
      <c r="M36" s="8">
        <f t="shared" si="3"/>
        <v>16441.180284796043</v>
      </c>
      <c r="N36" s="8">
        <f t="shared" si="3"/>
        <v>16806.174487118515</v>
      </c>
      <c r="O36" s="8">
        <f t="shared" si="3"/>
        <v>17179.271560732544</v>
      </c>
      <c r="P36" s="8">
        <f t="shared" si="3"/>
        <v>17560.651389380808</v>
      </c>
      <c r="Q36" s="8">
        <f t="shared" si="3"/>
        <v>17950.497850225063</v>
      </c>
      <c r="R36" s="8">
        <f t="shared" si="3"/>
        <v>18348.998902500061</v>
      </c>
    </row>
    <row r="37" spans="1:19" x14ac:dyDescent="0.25">
      <c r="A37" s="5">
        <v>25</v>
      </c>
      <c r="B37" s="3"/>
      <c r="C37" s="15" t="s">
        <v>39</v>
      </c>
      <c r="D37" s="3"/>
      <c r="E37" s="3"/>
      <c r="F37" s="3"/>
      <c r="G37" s="3"/>
      <c r="H37" s="3"/>
      <c r="I37" s="3"/>
      <c r="J37" s="8">
        <f>+R23*(1+$D$8)</f>
        <v>21144.363199812899</v>
      </c>
      <c r="K37" s="8">
        <f t="shared" si="3"/>
        <v>21613.768062848743</v>
      </c>
      <c r="L37" s="8">
        <f t="shared" si="3"/>
        <v>22093.593713843984</v>
      </c>
      <c r="M37" s="8">
        <f t="shared" si="3"/>
        <v>22584.071494291322</v>
      </c>
      <c r="N37" s="8">
        <f t="shared" si="3"/>
        <v>23085.43788146459</v>
      </c>
      <c r="O37" s="8">
        <f t="shared" si="3"/>
        <v>23597.934602433103</v>
      </c>
      <c r="P37" s="8">
        <f t="shared" si="3"/>
        <v>24121.808750607117</v>
      </c>
      <c r="Q37" s="8">
        <f t="shared" si="3"/>
        <v>24657.312904870596</v>
      </c>
      <c r="R37" s="8">
        <f t="shared" si="3"/>
        <v>25204.705251358722</v>
      </c>
    </row>
    <row r="38" spans="1:19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1"/>
    </row>
    <row r="39" spans="1:19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1"/>
    </row>
    <row r="40" spans="1:19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9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9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9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9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9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9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9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9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">
    <mergeCell ref="A1:R1"/>
  </mergeCells>
  <printOptions horizontalCentered="1"/>
  <pageMargins left="1" right="1" top="1.75" bottom="1" header="0.75" footer="0.3"/>
  <pageSetup scale="48" orientation="landscape" r:id="rId1"/>
  <headerFooter scaleWithDoc="0">
    <oddHeader>&amp;R&amp;"Times New Roman,Bold"&amp;8Utah Association of Energy Users
UAE Exhibit 1.2 (Errata)
Docket No. 17-035-39
Witness: Kevin C. Higgins
Page 3 of 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zoomScaleNormal="100" workbookViewId="0">
      <selection sqref="A1:P1"/>
    </sheetView>
  </sheetViews>
  <sheetFormatPr defaultRowHeight="15" x14ac:dyDescent="0.25"/>
  <cols>
    <col min="1" max="1" width="6.7109375" customWidth="1"/>
    <col min="2" max="2" width="1.7109375" customWidth="1"/>
    <col min="3" max="3" width="37.42578125" customWidth="1"/>
    <col min="4" max="7" width="13.28515625" customWidth="1"/>
    <col min="8" max="16" width="13.7109375" customWidth="1"/>
  </cols>
  <sheetData>
    <row r="1" spans="1:23" ht="22.5" x14ac:dyDescent="0.3">
      <c r="A1" s="35" t="s">
        <v>50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11"/>
      <c r="R1" s="11"/>
      <c r="S1" s="11"/>
      <c r="T1" s="11"/>
      <c r="U1" s="11"/>
      <c r="V1" s="11"/>
      <c r="W1" s="11"/>
    </row>
    <row r="2" spans="1:23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3" x14ac:dyDescent="0.25">
      <c r="A3" s="5" t="s">
        <v>11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3" x14ac:dyDescent="0.25">
      <c r="A4" s="12" t="s">
        <v>12</v>
      </c>
      <c r="B4" s="3"/>
      <c r="C4" s="13" t="s">
        <v>13</v>
      </c>
      <c r="D4" s="13" t="s">
        <v>14</v>
      </c>
      <c r="E4" s="5" t="s">
        <v>15</v>
      </c>
      <c r="F4" s="5" t="s">
        <v>16</v>
      </c>
      <c r="G4" s="5" t="s">
        <v>17</v>
      </c>
      <c r="H4" s="5" t="s">
        <v>18</v>
      </c>
      <c r="I4" s="5" t="s">
        <v>19</v>
      </c>
      <c r="J4" s="5" t="s">
        <v>20</v>
      </c>
      <c r="K4" s="5" t="s">
        <v>21</v>
      </c>
      <c r="L4" s="5" t="s">
        <v>22</v>
      </c>
      <c r="M4" s="5" t="s">
        <v>23</v>
      </c>
      <c r="N4" s="5" t="s">
        <v>24</v>
      </c>
      <c r="O4" s="5" t="s">
        <v>25</v>
      </c>
      <c r="P4" s="5" t="s">
        <v>26</v>
      </c>
    </row>
    <row r="5" spans="1:23" x14ac:dyDescent="0.25">
      <c r="A5" s="13"/>
      <c r="B5" s="3"/>
      <c r="C5" s="13"/>
      <c r="D5" s="13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23" ht="17.25" x14ac:dyDescent="0.25">
      <c r="A6" s="5">
        <v>26</v>
      </c>
      <c r="B6" s="3"/>
      <c r="C6" s="7" t="s">
        <v>33</v>
      </c>
      <c r="D6" s="3"/>
      <c r="E6" s="3"/>
      <c r="F6" s="3"/>
      <c r="G6" s="3"/>
      <c r="H6" s="6">
        <v>2035</v>
      </c>
      <c r="I6" s="6">
        <v>2036</v>
      </c>
      <c r="J6" s="6">
        <v>2037</v>
      </c>
      <c r="K6" s="6">
        <v>2038</v>
      </c>
      <c r="L6" s="6">
        <v>2039</v>
      </c>
      <c r="M6" s="6">
        <v>2040</v>
      </c>
      <c r="N6" s="6">
        <v>2041</v>
      </c>
      <c r="O6" s="6">
        <v>2042</v>
      </c>
      <c r="P6" s="6">
        <v>2043</v>
      </c>
    </row>
    <row r="7" spans="1:23" x14ac:dyDescent="0.25">
      <c r="A7" s="5">
        <v>27</v>
      </c>
      <c r="B7" s="3"/>
      <c r="C7" s="15" t="s">
        <v>34</v>
      </c>
      <c r="D7" s="3"/>
      <c r="E7" s="3"/>
      <c r="F7" s="3"/>
      <c r="G7" s="3"/>
      <c r="H7" s="8">
        <v>369581.35079840315</v>
      </c>
      <c r="I7" s="8">
        <v>343908.69327129237</v>
      </c>
      <c r="J7" s="8">
        <v>318236.0357441816</v>
      </c>
      <c r="K7" s="8">
        <v>292563.37821707071</v>
      </c>
      <c r="L7" s="8">
        <v>266890.72068995988</v>
      </c>
      <c r="M7" s="8">
        <v>241218.06316284905</v>
      </c>
      <c r="N7" s="8">
        <v>215545.40563573828</v>
      </c>
      <c r="O7" s="8">
        <v>189872.74810862742</v>
      </c>
      <c r="P7" s="8">
        <v>164200.09058151659</v>
      </c>
    </row>
    <row r="8" spans="1:23" x14ac:dyDescent="0.25">
      <c r="A8" s="5">
        <v>28</v>
      </c>
      <c r="B8" s="3"/>
      <c r="C8" s="15" t="s">
        <v>35</v>
      </c>
      <c r="D8" s="3"/>
      <c r="E8" s="3"/>
      <c r="F8" s="3"/>
      <c r="G8" s="3"/>
      <c r="H8" s="9">
        <v>-140025.59540845209</v>
      </c>
      <c r="I8" s="9">
        <v>-130300.0981109523</v>
      </c>
      <c r="J8" s="9">
        <v>-120574.60081345247</v>
      </c>
      <c r="K8" s="9">
        <v>-110849.10351595265</v>
      </c>
      <c r="L8" s="9">
        <v>-101123.60621845283</v>
      </c>
      <c r="M8" s="9">
        <v>-91398.108920952989</v>
      </c>
      <c r="N8" s="9">
        <v>-81672.61162345318</v>
      </c>
      <c r="O8" s="9">
        <v>-71947.114325953371</v>
      </c>
      <c r="P8" s="9">
        <v>-62221.617028453533</v>
      </c>
    </row>
    <row r="9" spans="1:23" x14ac:dyDescent="0.25">
      <c r="A9" s="5">
        <v>29</v>
      </c>
      <c r="B9" s="3"/>
      <c r="C9" s="15" t="s">
        <v>36</v>
      </c>
      <c r="D9" s="3"/>
      <c r="E9" s="3"/>
      <c r="F9" s="3"/>
      <c r="G9" s="3"/>
      <c r="H9" s="8">
        <f t="shared" ref="H9:P9" si="0">+H7+H8</f>
        <v>229555.75538995105</v>
      </c>
      <c r="I9" s="8">
        <f t="shared" si="0"/>
        <v>213608.59516034008</v>
      </c>
      <c r="J9" s="8">
        <f t="shared" si="0"/>
        <v>197661.43493072913</v>
      </c>
      <c r="K9" s="8">
        <f t="shared" si="0"/>
        <v>181714.27470111806</v>
      </c>
      <c r="L9" s="8">
        <f t="shared" si="0"/>
        <v>165767.11447150705</v>
      </c>
      <c r="M9" s="8">
        <f t="shared" si="0"/>
        <v>149819.95424189605</v>
      </c>
      <c r="N9" s="8">
        <f t="shared" si="0"/>
        <v>133872.7940122851</v>
      </c>
      <c r="O9" s="8">
        <f t="shared" si="0"/>
        <v>117925.63378267405</v>
      </c>
      <c r="P9" s="8">
        <f t="shared" si="0"/>
        <v>101978.47355306306</v>
      </c>
    </row>
    <row r="10" spans="1:23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23" x14ac:dyDescent="0.25">
      <c r="A11" s="5">
        <v>30</v>
      </c>
      <c r="B11" s="3"/>
      <c r="C11" s="16" t="s">
        <v>37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23" x14ac:dyDescent="0.25">
      <c r="A12" s="5">
        <v>31</v>
      </c>
      <c r="B12" s="3"/>
      <c r="C12" s="15" t="s">
        <v>38</v>
      </c>
      <c r="D12" s="3"/>
      <c r="E12" s="3"/>
      <c r="F12" s="3"/>
      <c r="G12" s="3"/>
      <c r="H12" s="8">
        <f t="shared" ref="H12:P12" si="1">+$F$42*H9</f>
        <v>14943.427737540504</v>
      </c>
      <c r="I12" s="8">
        <f t="shared" si="1"/>
        <v>13905.312896527881</v>
      </c>
      <c r="J12" s="8">
        <f t="shared" si="1"/>
        <v>12867.19805551526</v>
      </c>
      <c r="K12" s="8">
        <f t="shared" si="1"/>
        <v>11829.083214502632</v>
      </c>
      <c r="L12" s="8">
        <f t="shared" si="1"/>
        <v>10790.968373490008</v>
      </c>
      <c r="M12" s="8">
        <f t="shared" si="1"/>
        <v>9752.8535324773839</v>
      </c>
      <c r="N12" s="8">
        <f t="shared" si="1"/>
        <v>8714.7386914647632</v>
      </c>
      <c r="O12" s="8">
        <f t="shared" si="1"/>
        <v>7676.6238504521361</v>
      </c>
      <c r="P12" s="8">
        <f t="shared" si="1"/>
        <v>6638.5090094395127</v>
      </c>
    </row>
    <row r="13" spans="1:23" x14ac:dyDescent="0.25">
      <c r="A13" s="5">
        <v>32</v>
      </c>
      <c r="B13" s="3"/>
      <c r="C13" s="15" t="s">
        <v>39</v>
      </c>
      <c r="D13" s="3"/>
      <c r="E13" s="3"/>
      <c r="F13" s="3"/>
      <c r="G13" s="3"/>
      <c r="H13" s="8">
        <f t="shared" ref="H13:P13" si="2">+$G$42*H9</f>
        <v>20526.716120647267</v>
      </c>
      <c r="I13" s="8">
        <f t="shared" si="2"/>
        <v>19100.73213515478</v>
      </c>
      <c r="J13" s="8">
        <f t="shared" si="2"/>
        <v>17674.748149662297</v>
      </c>
      <c r="K13" s="8">
        <f t="shared" si="2"/>
        <v>16248.764164169803</v>
      </c>
      <c r="L13" s="8">
        <f t="shared" si="2"/>
        <v>14822.780178677314</v>
      </c>
      <c r="M13" s="8">
        <f t="shared" si="2"/>
        <v>13396.796193184826</v>
      </c>
      <c r="N13" s="8">
        <f t="shared" si="2"/>
        <v>11970.812207692343</v>
      </c>
      <c r="O13" s="8">
        <f t="shared" si="2"/>
        <v>10544.828222199851</v>
      </c>
      <c r="P13" s="8">
        <f t="shared" si="2"/>
        <v>9118.8442367073621</v>
      </c>
    </row>
    <row r="14" spans="1:23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23" x14ac:dyDescent="0.25">
      <c r="A15" s="5">
        <v>33</v>
      </c>
      <c r="B15" s="3"/>
      <c r="C15" s="18" t="s">
        <v>40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23" ht="15" customHeight="1" x14ac:dyDescent="0.25">
      <c r="A16" s="5">
        <v>34</v>
      </c>
      <c r="B16" s="3"/>
      <c r="C16" s="15" t="s">
        <v>38</v>
      </c>
      <c r="D16" s="3"/>
      <c r="E16" s="3"/>
      <c r="F16" s="17"/>
      <c r="G16" s="3"/>
      <c r="H16" s="8">
        <f>+'UAE Exhibit 1.2 Errata, p. 3'!R36*(1+'UAE Exhibit 1.2 Errata, p. 3'!$D$8)</f>
        <v>18756.346678135564</v>
      </c>
      <c r="I16" s="8">
        <f>+H16*(1+'UAE Exhibit 1.2 Errata, p. 3'!$D$8)</f>
        <v>19172.737574390172</v>
      </c>
      <c r="J16" s="8">
        <f>+I16*(1+'UAE Exhibit 1.2 Errata, p. 3'!$D$8)</f>
        <v>19598.372348541634</v>
      </c>
      <c r="K16" s="8">
        <f>+J16*(1+'UAE Exhibit 1.2 Errata, p. 3'!$D$8)</f>
        <v>20033.45621467926</v>
      </c>
      <c r="L16" s="8">
        <f>+K16*(1+'UAE Exhibit 1.2 Errata, p. 3'!$D$8)</f>
        <v>20478.19894264514</v>
      </c>
      <c r="M16" s="8">
        <f>+L16*(1+'UAE Exhibit 1.2 Errata, p. 3'!$D$8)</f>
        <v>20932.814959171861</v>
      </c>
      <c r="N16" s="8">
        <f>+M16*(1+'UAE Exhibit 1.2 Errata, p. 3'!$D$8)</f>
        <v>21397.523451265475</v>
      </c>
      <c r="O16" s="8">
        <f>+N16*(1+'UAE Exhibit 1.2 Errata, p. 3'!$D$8)</f>
        <v>21872.548471883569</v>
      </c>
      <c r="P16" s="8">
        <f>+O16*(1+'UAE Exhibit 1.2 Errata, p. 3'!$D$8)</f>
        <v>22358.119047959382</v>
      </c>
    </row>
    <row r="17" spans="1:16" x14ac:dyDescent="0.25">
      <c r="A17" s="5">
        <v>35</v>
      </c>
      <c r="B17" s="3"/>
      <c r="C17" s="15" t="s">
        <v>39</v>
      </c>
      <c r="D17" s="3"/>
      <c r="E17" s="3"/>
      <c r="F17" s="3"/>
      <c r="G17" s="3"/>
      <c r="H17" s="8">
        <f>+'UAE Exhibit 1.2 Errata, p. 3'!R37*(1+'UAE Exhibit 1.2 Errata, p. 3'!$D$8)</f>
        <v>25764.249707938885</v>
      </c>
      <c r="I17" s="8">
        <f>+H17*(1+'UAE Exhibit 1.2 Errata, p. 3'!$D$8)</f>
        <v>26336.216051455129</v>
      </c>
      <c r="J17" s="8">
        <f>+I17*(1+'UAE Exhibit 1.2 Errata, p. 3'!$D$8)</f>
        <v>26920.880047797433</v>
      </c>
      <c r="K17" s="8">
        <f>+J17*(1+'UAE Exhibit 1.2 Errata, p. 3'!$D$8)</f>
        <v>27518.523584858536</v>
      </c>
      <c r="L17" s="8">
        <f>+K17*(1+'UAE Exhibit 1.2 Errata, p. 3'!$D$8)</f>
        <v>28129.434808442395</v>
      </c>
      <c r="M17" s="8">
        <f>+L17*(1+'UAE Exhibit 1.2 Errata, p. 3'!$D$8)</f>
        <v>28753.908261189816</v>
      </c>
      <c r="N17" s="8">
        <f>+M17*(1+'UAE Exhibit 1.2 Errata, p. 3'!$D$8)</f>
        <v>29392.245024588228</v>
      </c>
      <c r="O17" s="8">
        <f>+N17*(1+'UAE Exhibit 1.2 Errata, p. 3'!$D$8)</f>
        <v>30044.752864134087</v>
      </c>
      <c r="P17" s="8">
        <f>+O17*(1+'UAE Exhibit 1.2 Errata, p. 3'!$D$8)</f>
        <v>30711.746377717864</v>
      </c>
    </row>
    <row r="18" spans="1:1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15" customHeight="1" x14ac:dyDescent="0.25">
      <c r="A20" s="5">
        <v>36</v>
      </c>
      <c r="B20" s="3"/>
      <c r="C20" s="7" t="s">
        <v>33</v>
      </c>
      <c r="D20" s="3"/>
      <c r="E20" s="3"/>
      <c r="F20" s="3"/>
      <c r="G20" s="3"/>
      <c r="H20" s="6">
        <v>2044</v>
      </c>
      <c r="I20" s="6">
        <v>2045</v>
      </c>
      <c r="J20" s="6">
        <v>2046</v>
      </c>
      <c r="K20" s="6">
        <v>2047</v>
      </c>
      <c r="L20" s="6">
        <v>2048</v>
      </c>
      <c r="M20" s="6">
        <v>2049</v>
      </c>
      <c r="N20" s="6">
        <v>2050</v>
      </c>
      <c r="O20" s="3"/>
      <c r="P20" s="3"/>
    </row>
    <row r="21" spans="1:16" x14ac:dyDescent="0.25">
      <c r="A21" s="5">
        <v>37</v>
      </c>
      <c r="B21" s="3"/>
      <c r="C21" s="15" t="s">
        <v>34</v>
      </c>
      <c r="D21" s="3"/>
      <c r="E21" s="3"/>
      <c r="F21" s="3"/>
      <c r="G21" s="3"/>
      <c r="H21" s="8">
        <v>138527.43305440579</v>
      </c>
      <c r="I21" s="8">
        <v>112854.77552729494</v>
      </c>
      <c r="J21" s="8">
        <v>87182.118000184142</v>
      </c>
      <c r="K21" s="8">
        <v>61509.460473073319</v>
      </c>
      <c r="L21" s="8">
        <v>35836.802945962489</v>
      </c>
      <c r="M21" s="8">
        <v>11181.898355433157</v>
      </c>
      <c r="N21" s="8">
        <v>1399.873430435912</v>
      </c>
      <c r="O21" s="3"/>
      <c r="P21" s="3"/>
    </row>
    <row r="22" spans="1:16" x14ac:dyDescent="0.25">
      <c r="A22" s="5">
        <v>38</v>
      </c>
      <c r="B22" s="3"/>
      <c r="C22" s="15" t="s">
        <v>35</v>
      </c>
      <c r="D22" s="3"/>
      <c r="E22" s="3"/>
      <c r="F22" s="3"/>
      <c r="G22" s="3"/>
      <c r="H22" s="9">
        <v>-52496.119730953702</v>
      </c>
      <c r="I22" s="9">
        <v>-42770.622433453886</v>
      </c>
      <c r="J22" s="9">
        <v>-33045.125135954069</v>
      </c>
      <c r="K22" s="9">
        <v>-23319.627838454235</v>
      </c>
      <c r="L22" s="9">
        <v>-13594.130540954411</v>
      </c>
      <c r="M22" s="9">
        <v>-4254.9431710239132</v>
      </c>
      <c r="N22" s="9">
        <v>-538.39308190397446</v>
      </c>
      <c r="O22" s="3"/>
      <c r="P22" s="3"/>
    </row>
    <row r="23" spans="1:16" x14ac:dyDescent="0.25">
      <c r="A23" s="5">
        <v>39</v>
      </c>
      <c r="B23" s="3"/>
      <c r="C23" s="15" t="s">
        <v>36</v>
      </c>
      <c r="D23" s="3"/>
      <c r="E23" s="3"/>
      <c r="F23" s="3"/>
      <c r="G23" s="3"/>
      <c r="H23" s="8">
        <f t="shared" ref="H23:N23" si="3">+H21+H22</f>
        <v>86031.313323452079</v>
      </c>
      <c r="I23" s="8">
        <f t="shared" si="3"/>
        <v>70084.153093841058</v>
      </c>
      <c r="J23" s="8">
        <f t="shared" si="3"/>
        <v>54136.992864230073</v>
      </c>
      <c r="K23" s="8">
        <f t="shared" si="3"/>
        <v>38189.832634619088</v>
      </c>
      <c r="L23" s="8">
        <f t="shared" si="3"/>
        <v>22242.672405008077</v>
      </c>
      <c r="M23" s="8">
        <f t="shared" si="3"/>
        <v>6926.9551844092439</v>
      </c>
      <c r="N23" s="8">
        <f t="shared" si="3"/>
        <v>861.48034853193758</v>
      </c>
      <c r="O23" s="3"/>
      <c r="P23" s="3"/>
    </row>
    <row r="24" spans="1:16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5">
        <v>40</v>
      </c>
      <c r="B25" s="3"/>
      <c r="C25" s="16" t="s">
        <v>37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5">
        <v>41</v>
      </c>
      <c r="B26" s="3"/>
      <c r="C26" s="15" t="s">
        <v>38</v>
      </c>
      <c r="D26" s="3"/>
      <c r="E26" s="3"/>
      <c r="F26" s="3"/>
      <c r="G26" s="3"/>
      <c r="H26" s="8">
        <f t="shared" ref="H26:N26" si="4">+$F$42*H23</f>
        <v>5600.3941684268902</v>
      </c>
      <c r="I26" s="8">
        <f t="shared" si="4"/>
        <v>4562.279327414265</v>
      </c>
      <c r="J26" s="8">
        <f t="shared" si="4"/>
        <v>3524.1644864016425</v>
      </c>
      <c r="K26" s="8">
        <f t="shared" si="4"/>
        <v>2486.04964538902</v>
      </c>
      <c r="L26" s="8">
        <f t="shared" si="4"/>
        <v>1447.9348043763953</v>
      </c>
      <c r="M26" s="8">
        <f t="shared" si="4"/>
        <v>450.92510995231794</v>
      </c>
      <c r="N26" s="8">
        <f t="shared" si="4"/>
        <v>56.079924085239291</v>
      </c>
      <c r="O26" s="8"/>
      <c r="P26" s="8"/>
    </row>
    <row r="27" spans="1:16" x14ac:dyDescent="0.25">
      <c r="A27" s="5">
        <v>42</v>
      </c>
      <c r="B27" s="3"/>
      <c r="C27" s="15" t="s">
        <v>39</v>
      </c>
      <c r="D27" s="3"/>
      <c r="E27" s="3"/>
      <c r="F27" s="3"/>
      <c r="G27" s="3"/>
      <c r="H27" s="8">
        <f t="shared" ref="H27:N27" si="5">+$G$42*H23</f>
        <v>7692.8602512148773</v>
      </c>
      <c r="I27" s="8">
        <f t="shared" si="5"/>
        <v>6266.876265722387</v>
      </c>
      <c r="J27" s="8">
        <f t="shared" si="5"/>
        <v>4840.8922802299003</v>
      </c>
      <c r="K27" s="8">
        <f t="shared" si="5"/>
        <v>3414.9082947374141</v>
      </c>
      <c r="L27" s="8">
        <f t="shared" si="5"/>
        <v>1988.9243092449251</v>
      </c>
      <c r="M27" s="8">
        <f t="shared" si="5"/>
        <v>619.40351880647609</v>
      </c>
      <c r="N27" s="8">
        <f t="shared" si="5"/>
        <v>77.03297409290505</v>
      </c>
      <c r="O27" s="8"/>
      <c r="P27" s="8"/>
    </row>
    <row r="28" spans="1:1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25">
      <c r="A29" s="5">
        <v>43</v>
      </c>
      <c r="B29" s="3"/>
      <c r="C29" s="18" t="s">
        <v>40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5" customHeight="1" x14ac:dyDescent="0.25">
      <c r="A30" s="5">
        <v>44</v>
      </c>
      <c r="B30" s="3"/>
      <c r="C30" s="15" t="s">
        <v>38</v>
      </c>
      <c r="D30" s="3"/>
      <c r="E30" s="3"/>
      <c r="F30" s="17"/>
      <c r="G30" s="3"/>
      <c r="H30" s="8">
        <f>+P16*(1+'UAE Exhibit 1.2 Errata, p. 3'!$D$8)</f>
        <v>22854.46929082408</v>
      </c>
      <c r="I30" s="8">
        <f>+H30*(1+'UAE Exhibit 1.2 Errata, p. 3'!$D$8)</f>
        <v>23361.838509080375</v>
      </c>
      <c r="J30" s="8">
        <f>+I30*(1+'UAE Exhibit 1.2 Errata, p. 3'!$D$8)</f>
        <v>23880.471323981958</v>
      </c>
      <c r="K30" s="8">
        <f>+J30*(1+'UAE Exhibit 1.2 Errata, p. 3'!$D$8)</f>
        <v>24410.617787374358</v>
      </c>
      <c r="L30" s="8">
        <f>+K30*(1+'UAE Exhibit 1.2 Errata, p. 3'!$D$8)</f>
        <v>24952.533502254068</v>
      </c>
      <c r="M30" s="8">
        <f>+L30*(1+'UAE Exhibit 1.2 Errata, p. 3'!$D$8)</f>
        <v>25506.479746004108</v>
      </c>
      <c r="N30" s="8">
        <f>+M30*(1+'UAE Exhibit 1.2 Errata, p. 3'!$D$8)</f>
        <v>26072.723596365398</v>
      </c>
      <c r="O30" s="8"/>
      <c r="P30" s="8"/>
    </row>
    <row r="31" spans="1:16" x14ac:dyDescent="0.25">
      <c r="A31" s="5">
        <v>45</v>
      </c>
      <c r="B31" s="3"/>
      <c r="C31" s="15" t="s">
        <v>39</v>
      </c>
      <c r="D31" s="3"/>
      <c r="E31" s="3"/>
      <c r="F31" s="3"/>
      <c r="G31" s="3"/>
      <c r="H31" s="8">
        <f>+P17*(1+'UAE Exhibit 1.2 Errata, p. 3'!$D$8)</f>
        <v>31393.547147303201</v>
      </c>
      <c r="I31" s="8">
        <f>+H31*(1+'UAE Exhibit 1.2 Errata, p. 3'!$D$8)</f>
        <v>32090.483893973331</v>
      </c>
      <c r="J31" s="8">
        <f>+I31*(1+'UAE Exhibit 1.2 Errata, p. 3'!$D$8)</f>
        <v>32802.892636419536</v>
      </c>
      <c r="K31" s="8">
        <f>+J31*(1+'UAE Exhibit 1.2 Errata, p. 3'!$D$8)</f>
        <v>33531.116852948049</v>
      </c>
      <c r="L31" s="8">
        <f>+K31*(1+'UAE Exhibit 1.2 Errata, p. 3'!$D$8)</f>
        <v>34275.507647083497</v>
      </c>
      <c r="M31" s="8">
        <f>+L31*(1+'UAE Exhibit 1.2 Errata, p. 3'!$D$8)</f>
        <v>35036.423916848747</v>
      </c>
      <c r="N31" s="8">
        <f>+M31*(1+'UAE Exhibit 1.2 Errata, p. 3'!$D$8)</f>
        <v>35814.232527802793</v>
      </c>
      <c r="O31" s="8"/>
      <c r="P31" s="8"/>
    </row>
    <row r="32" spans="1:16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15" customHeight="1" x14ac:dyDescent="0.25">
      <c r="A34" s="5">
        <v>46</v>
      </c>
      <c r="B34" s="3"/>
      <c r="C34" s="7" t="s">
        <v>42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x14ac:dyDescent="0.25">
      <c r="A36" s="5">
        <v>47</v>
      </c>
      <c r="B36" s="3"/>
      <c r="C36" s="3"/>
      <c r="D36" s="2"/>
      <c r="E36" s="2"/>
      <c r="F36" s="5" t="s">
        <v>2</v>
      </c>
      <c r="G36" s="5" t="s">
        <v>43</v>
      </c>
      <c r="H36" s="3"/>
      <c r="I36" s="3"/>
      <c r="J36" s="3"/>
      <c r="K36" s="3"/>
      <c r="L36" s="3"/>
      <c r="M36" s="3"/>
      <c r="N36" s="3"/>
      <c r="O36" s="3"/>
      <c r="P36" s="3"/>
    </row>
    <row r="37" spans="1:16" x14ac:dyDescent="0.25">
      <c r="A37" s="5">
        <v>48</v>
      </c>
      <c r="B37" s="3"/>
      <c r="C37" s="3"/>
      <c r="D37" s="5" t="s">
        <v>3</v>
      </c>
      <c r="E37" s="5" t="s">
        <v>3</v>
      </c>
      <c r="F37" s="5" t="s">
        <v>4</v>
      </c>
      <c r="G37" s="5" t="s">
        <v>4</v>
      </c>
      <c r="H37" s="3"/>
      <c r="I37" s="3"/>
      <c r="J37" s="3"/>
      <c r="K37" s="3"/>
      <c r="L37" s="3"/>
      <c r="M37" s="3"/>
      <c r="N37" s="3"/>
      <c r="O37" s="3"/>
      <c r="P37" s="3"/>
    </row>
    <row r="38" spans="1:16" x14ac:dyDescent="0.25">
      <c r="A38" s="5">
        <v>49</v>
      </c>
      <c r="B38" s="3"/>
      <c r="C38" s="3"/>
      <c r="D38" s="6" t="s">
        <v>5</v>
      </c>
      <c r="E38" s="6" t="s">
        <v>6</v>
      </c>
      <c r="F38" s="6" t="s">
        <v>6</v>
      </c>
      <c r="G38" s="6" t="s">
        <v>6</v>
      </c>
      <c r="H38" s="3"/>
      <c r="I38" s="3"/>
      <c r="J38" s="3"/>
      <c r="K38" s="3"/>
      <c r="L38" s="3"/>
      <c r="M38" s="3"/>
      <c r="N38" s="3"/>
      <c r="O38" s="3"/>
      <c r="P38" s="3"/>
    </row>
    <row r="39" spans="1:16" x14ac:dyDescent="0.25">
      <c r="A39" s="5">
        <v>50</v>
      </c>
      <c r="B39" s="3"/>
      <c r="C39" s="21" t="s">
        <v>7</v>
      </c>
      <c r="D39" s="22">
        <v>0.48620000000000002</v>
      </c>
      <c r="E39" s="23">
        <v>5.21E-2</v>
      </c>
      <c r="F39" s="23">
        <f>+D39*E39</f>
        <v>2.5331020000000003E-2</v>
      </c>
      <c r="G39" s="14">
        <f>+F39</f>
        <v>2.5331020000000003E-2</v>
      </c>
      <c r="H39" s="3"/>
      <c r="I39" s="3"/>
      <c r="J39" s="3"/>
      <c r="K39" s="3"/>
      <c r="L39" s="3"/>
      <c r="M39" s="3"/>
      <c r="N39" s="3"/>
      <c r="O39" s="3"/>
      <c r="P39" s="3"/>
    </row>
    <row r="40" spans="1:16" x14ac:dyDescent="0.25">
      <c r="A40" s="5">
        <v>51</v>
      </c>
      <c r="B40" s="3"/>
      <c r="C40" s="21" t="s">
        <v>8</v>
      </c>
      <c r="D40" s="22">
        <v>2.0000000000000001E-4</v>
      </c>
      <c r="E40" s="23">
        <v>6.7500000000000004E-2</v>
      </c>
      <c r="F40" s="23">
        <f>+D40*E40</f>
        <v>1.3500000000000001E-5</v>
      </c>
      <c r="G40" s="14">
        <f>+F40*D44</f>
        <v>2.175699850118455E-5</v>
      </c>
      <c r="H40" s="3"/>
      <c r="I40" s="3"/>
      <c r="J40" s="3"/>
      <c r="K40" s="3"/>
      <c r="L40" s="3"/>
      <c r="M40" s="3"/>
      <c r="N40" s="3"/>
      <c r="O40" s="3"/>
      <c r="P40" s="3"/>
    </row>
    <row r="41" spans="1:16" x14ac:dyDescent="0.25">
      <c r="A41" s="5">
        <v>52</v>
      </c>
      <c r="B41" s="3"/>
      <c r="C41" s="21" t="s">
        <v>9</v>
      </c>
      <c r="D41" s="24">
        <v>0.51359999999999995</v>
      </c>
      <c r="E41" s="23">
        <v>7.7399999999999997E-2</v>
      </c>
      <c r="F41" s="25">
        <f>+D41*E41</f>
        <v>3.9752639999999992E-2</v>
      </c>
      <c r="G41" s="26">
        <f>+F41*D44</f>
        <v>6.4066528066528058E-2</v>
      </c>
      <c r="H41" s="3"/>
      <c r="I41" s="3"/>
      <c r="J41" s="3"/>
      <c r="K41" s="3"/>
      <c r="L41" s="3"/>
      <c r="M41" s="3"/>
      <c r="N41" s="3"/>
      <c r="O41" s="3"/>
      <c r="P41" s="3"/>
    </row>
    <row r="42" spans="1:16" x14ac:dyDescent="0.25">
      <c r="A42" s="5">
        <v>53</v>
      </c>
      <c r="B42" s="3"/>
      <c r="C42" s="21" t="s">
        <v>1</v>
      </c>
      <c r="D42" s="27">
        <f>SUM(D39:D41)</f>
        <v>1</v>
      </c>
      <c r="E42" s="3"/>
      <c r="F42" s="14">
        <f>SUM(F39:F41)</f>
        <v>6.5097159999999987E-2</v>
      </c>
      <c r="G42" s="14">
        <f>SUM(G39:G41)</f>
        <v>8.941930506502925E-2</v>
      </c>
      <c r="H42" s="3"/>
      <c r="I42" s="3"/>
      <c r="J42" s="3"/>
      <c r="K42" s="3"/>
      <c r="L42" s="3"/>
      <c r="M42" s="3"/>
      <c r="N42" s="3"/>
      <c r="O42" s="3"/>
      <c r="P42" s="3"/>
    </row>
    <row r="43" spans="1:16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t="15" customHeight="1" x14ac:dyDescent="0.25">
      <c r="A44" s="5">
        <v>54</v>
      </c>
      <c r="B44" s="3"/>
      <c r="C44" s="21" t="s">
        <v>44</v>
      </c>
      <c r="D44" s="28">
        <v>1.6116295186062628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x14ac:dyDescent="0.25">
      <c r="A46" s="3"/>
      <c r="B46" s="3"/>
      <c r="C46" s="29" t="s">
        <v>45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x14ac:dyDescent="0.25">
      <c r="A47" s="3"/>
      <c r="B47" s="3"/>
      <c r="C47" s="29" t="s">
        <v>46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ht="15" customHeight="1" x14ac:dyDescent="0.25">
      <c r="A48" s="3"/>
      <c r="B48" s="3"/>
      <c r="C48" s="29" t="s">
        <v>49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</sheetData>
  <mergeCells count="1">
    <mergeCell ref="A1:P1"/>
  </mergeCells>
  <printOptions horizontalCentered="1"/>
  <pageMargins left="1" right="1" top="1.75" bottom="1" header="0.75" footer="0.3"/>
  <pageSetup scale="52" orientation="landscape" r:id="rId1"/>
  <headerFooter scaleWithDoc="0">
    <oddHeader>&amp;R&amp;"Times New Roman,Bold"&amp;8Utah Association of Energy Users
UAE Exhibit 1.2 (Errata)
Docket No. 17-035-39
Witness: Kevin C. Higgins
Page 4 of 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topLeftCell="A7" workbookViewId="0">
      <selection activeCell="G21" sqref="G21"/>
    </sheetView>
  </sheetViews>
  <sheetFormatPr defaultRowHeight="15" x14ac:dyDescent="0.25"/>
  <cols>
    <col min="1" max="1" width="6.7109375" customWidth="1"/>
    <col min="2" max="2" width="1.7109375" customWidth="1"/>
    <col min="3" max="3" width="37.42578125" customWidth="1"/>
    <col min="4" max="4" width="13.28515625" customWidth="1"/>
    <col min="5" max="5" width="10.5703125" customWidth="1"/>
    <col min="6" max="6" width="13.28515625" customWidth="1"/>
    <col min="7" max="7" width="10.5703125" bestFit="1" customWidth="1"/>
    <col min="8" max="9" width="13.28515625" customWidth="1"/>
    <col min="10" max="18" width="13.7109375" customWidth="1"/>
  </cols>
  <sheetData>
    <row r="1" spans="1:25" ht="22.5" x14ac:dyDescent="0.3">
      <c r="A1" s="35" t="s">
        <v>41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11"/>
      <c r="T1" s="11"/>
      <c r="U1" s="11"/>
      <c r="V1" s="11"/>
      <c r="W1" s="11"/>
      <c r="X1" s="11"/>
      <c r="Y1" s="11"/>
    </row>
    <row r="2" spans="1:2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5" x14ac:dyDescent="0.25">
      <c r="A3" s="5" t="s">
        <v>11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5" x14ac:dyDescent="0.25">
      <c r="A4" s="12" t="s">
        <v>12</v>
      </c>
      <c r="B4" s="3"/>
      <c r="C4" s="13" t="s">
        <v>13</v>
      </c>
      <c r="D4" s="13" t="s">
        <v>14</v>
      </c>
      <c r="E4" s="13"/>
      <c r="F4" s="5" t="s">
        <v>15</v>
      </c>
      <c r="G4" s="5"/>
      <c r="H4" s="5" t="s">
        <v>16</v>
      </c>
      <c r="I4" s="5" t="s">
        <v>17</v>
      </c>
      <c r="J4" s="5" t="s">
        <v>18</v>
      </c>
      <c r="K4" s="5" t="s">
        <v>19</v>
      </c>
      <c r="L4" s="5" t="s">
        <v>20</v>
      </c>
      <c r="M4" s="5" t="s">
        <v>21</v>
      </c>
      <c r="N4" s="5" t="s">
        <v>22</v>
      </c>
      <c r="O4" s="5" t="s">
        <v>23</v>
      </c>
      <c r="P4" s="5" t="s">
        <v>24</v>
      </c>
      <c r="Q4" s="5" t="s">
        <v>25</v>
      </c>
      <c r="R4" s="5" t="s">
        <v>26</v>
      </c>
    </row>
    <row r="5" spans="1:25" x14ac:dyDescent="0.25">
      <c r="A5" s="13"/>
      <c r="B5" s="3"/>
      <c r="C5" s="13"/>
      <c r="D5" s="13"/>
      <c r="E5" s="13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25" ht="17.25" x14ac:dyDescent="0.25">
      <c r="A6" s="5">
        <v>1</v>
      </c>
      <c r="B6" s="3"/>
      <c r="C6" s="2" t="s">
        <v>27</v>
      </c>
      <c r="D6" s="14">
        <v>6.5699999999999995E-2</v>
      </c>
      <c r="E6" s="1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5" ht="17.25" x14ac:dyDescent="0.25">
      <c r="A7" s="5">
        <v>2</v>
      </c>
      <c r="B7" s="3"/>
      <c r="C7" s="2" t="s">
        <v>28</v>
      </c>
      <c r="D7" s="14">
        <v>4.2555272940716149E-2</v>
      </c>
      <c r="E7" s="1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25" ht="17.25" x14ac:dyDescent="0.25">
      <c r="A8" s="5">
        <v>3</v>
      </c>
      <c r="B8" s="3"/>
      <c r="C8" s="2" t="s">
        <v>29</v>
      </c>
      <c r="D8" s="14">
        <v>2.2200000000000001E-2</v>
      </c>
      <c r="E8" s="1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5" x14ac:dyDescent="0.25">
      <c r="A9" s="5"/>
      <c r="B9" s="3"/>
      <c r="C9" s="2"/>
      <c r="D9" s="14"/>
      <c r="E9" s="1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25" x14ac:dyDescent="0.25">
      <c r="A10" s="5">
        <v>4</v>
      </c>
      <c r="B10" s="3"/>
      <c r="C10" s="3"/>
      <c r="D10" s="5" t="s">
        <v>30</v>
      </c>
      <c r="E10" s="5"/>
      <c r="F10" s="5" t="s">
        <v>30</v>
      </c>
      <c r="G10" s="5"/>
      <c r="H10" s="3"/>
      <c r="I10" s="4"/>
      <c r="J10" s="3"/>
      <c r="K10" s="3"/>
      <c r="L10" s="3"/>
      <c r="M10" s="3"/>
      <c r="N10" s="3"/>
      <c r="O10" s="3"/>
      <c r="P10" s="3"/>
      <c r="Q10" s="3"/>
      <c r="R10" s="3"/>
    </row>
    <row r="11" spans="1:25" x14ac:dyDescent="0.25">
      <c r="A11" s="5">
        <v>5</v>
      </c>
      <c r="B11" s="3"/>
      <c r="C11" s="3"/>
      <c r="D11" s="5" t="s">
        <v>31</v>
      </c>
      <c r="E11" s="5"/>
      <c r="F11" s="5" t="s">
        <v>31</v>
      </c>
      <c r="G11" s="5"/>
      <c r="H11" s="5" t="s">
        <v>32</v>
      </c>
      <c r="I11" s="5" t="s">
        <v>32</v>
      </c>
      <c r="J11" s="3"/>
      <c r="K11" s="3"/>
      <c r="L11" s="3"/>
      <c r="M11" s="3"/>
      <c r="N11" s="3"/>
      <c r="O11" s="3"/>
      <c r="P11" s="3"/>
      <c r="Q11" s="3"/>
      <c r="R11" s="3"/>
    </row>
    <row r="12" spans="1:25" ht="17.25" x14ac:dyDescent="0.25">
      <c r="A12" s="5">
        <v>6</v>
      </c>
      <c r="B12" s="3"/>
      <c r="C12" s="7" t="s">
        <v>33</v>
      </c>
      <c r="D12" s="6" t="s">
        <v>0</v>
      </c>
      <c r="E12" s="6"/>
      <c r="F12" s="6" t="s">
        <v>1</v>
      </c>
      <c r="G12" s="6"/>
      <c r="H12" s="6" t="s">
        <v>0</v>
      </c>
      <c r="I12" s="6" t="s">
        <v>1</v>
      </c>
      <c r="J12" s="6">
        <v>2017</v>
      </c>
      <c r="K12" s="6">
        <v>2018</v>
      </c>
      <c r="L12" s="6">
        <v>2019</v>
      </c>
      <c r="M12" s="6">
        <v>2020</v>
      </c>
      <c r="N12" s="6">
        <v>2021</v>
      </c>
      <c r="O12" s="6">
        <v>2022</v>
      </c>
      <c r="P12" s="6">
        <v>2023</v>
      </c>
      <c r="Q12" s="6">
        <v>2024</v>
      </c>
      <c r="R12" s="6">
        <v>2025</v>
      </c>
    </row>
    <row r="13" spans="1:25" x14ac:dyDescent="0.25">
      <c r="A13" s="5">
        <v>7</v>
      </c>
      <c r="B13" s="3"/>
      <c r="C13" s="15" t="s">
        <v>34</v>
      </c>
      <c r="D13" s="3"/>
      <c r="E13" s="3"/>
      <c r="F13" s="3"/>
      <c r="G13" s="3"/>
      <c r="H13" s="3"/>
      <c r="I13" s="3"/>
      <c r="J13" s="8">
        <v>0</v>
      </c>
      <c r="K13" s="8">
        <v>0</v>
      </c>
      <c r="L13" s="8">
        <v>208582.49731777812</v>
      </c>
      <c r="M13" s="8">
        <v>669278.9344484756</v>
      </c>
      <c r="N13" s="8">
        <v>728998.55617795454</v>
      </c>
      <c r="O13" s="8">
        <v>703325.89865084388</v>
      </c>
      <c r="P13" s="8">
        <v>677653.24112373288</v>
      </c>
      <c r="Q13" s="8">
        <v>651980.58359662222</v>
      </c>
      <c r="R13" s="8">
        <v>626307.92606951133</v>
      </c>
    </row>
    <row r="14" spans="1:25" x14ac:dyDescent="0.25">
      <c r="A14" s="5">
        <v>8</v>
      </c>
      <c r="B14" s="3"/>
      <c r="C14" s="15" t="s">
        <v>35</v>
      </c>
      <c r="D14" s="3"/>
      <c r="E14" s="3"/>
      <c r="F14" s="3"/>
      <c r="G14" s="3"/>
      <c r="H14" s="3"/>
      <c r="I14" s="3"/>
      <c r="J14" s="9">
        <v>0</v>
      </c>
      <c r="K14" s="9">
        <v>0</v>
      </c>
      <c r="L14" s="9">
        <v>-78953.390436034271</v>
      </c>
      <c r="M14" s="9">
        <v>-253066.07687480745</v>
      </c>
      <c r="N14" s="9">
        <v>-276182.55757344968</v>
      </c>
      <c r="O14" s="9">
        <v>-266457.06027594983</v>
      </c>
      <c r="P14" s="9">
        <v>-256731.56297845001</v>
      </c>
      <c r="Q14" s="9">
        <v>-247006.06568095015</v>
      </c>
      <c r="R14" s="9">
        <v>-237280.56838345033</v>
      </c>
    </row>
    <row r="15" spans="1:25" x14ac:dyDescent="0.25">
      <c r="A15" s="5">
        <v>9</v>
      </c>
      <c r="B15" s="3"/>
      <c r="C15" s="15" t="s">
        <v>36</v>
      </c>
      <c r="D15" s="3"/>
      <c r="E15" s="3"/>
      <c r="F15" s="3"/>
      <c r="G15" s="3"/>
      <c r="H15" s="3"/>
      <c r="I15" s="3"/>
      <c r="J15" s="8">
        <f t="shared" ref="J15:R15" si="0">+J13+J14</f>
        <v>0</v>
      </c>
      <c r="K15" s="8">
        <f t="shared" si="0"/>
        <v>0</v>
      </c>
      <c r="L15" s="8">
        <f t="shared" si="0"/>
        <v>129629.10688174385</v>
      </c>
      <c r="M15" s="8">
        <f t="shared" si="0"/>
        <v>416212.85757366812</v>
      </c>
      <c r="N15" s="8">
        <f t="shared" si="0"/>
        <v>452815.99860450486</v>
      </c>
      <c r="O15" s="8">
        <f t="shared" si="0"/>
        <v>436868.83837489405</v>
      </c>
      <c r="P15" s="8">
        <f t="shared" si="0"/>
        <v>420921.6781452829</v>
      </c>
      <c r="Q15" s="8">
        <f t="shared" si="0"/>
        <v>404974.51791567204</v>
      </c>
      <c r="R15" s="8">
        <f t="shared" si="0"/>
        <v>389027.357686061</v>
      </c>
    </row>
    <row r="16" spans="1:25" x14ac:dyDescent="0.25">
      <c r="A16" s="5"/>
      <c r="B16" s="3"/>
      <c r="C16" s="15"/>
      <c r="D16" s="8"/>
      <c r="E16" s="8"/>
      <c r="F16" s="8"/>
      <c r="G16" s="8"/>
      <c r="H16" s="3"/>
      <c r="I16" s="3"/>
      <c r="J16" s="8"/>
      <c r="K16" s="8"/>
      <c r="L16" s="8"/>
      <c r="M16" s="8"/>
      <c r="N16" s="8"/>
      <c r="O16" s="8"/>
      <c r="P16" s="8"/>
      <c r="Q16" s="8"/>
      <c r="R16" s="8"/>
    </row>
    <row r="17" spans="1:18" x14ac:dyDescent="0.25">
      <c r="A17" s="5">
        <v>10</v>
      </c>
      <c r="B17" s="3"/>
      <c r="C17" s="16" t="s">
        <v>37</v>
      </c>
      <c r="D17" s="8"/>
      <c r="E17" s="8"/>
      <c r="F17" s="8"/>
      <c r="G17" s="8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x14ac:dyDescent="0.25">
      <c r="A18" s="5">
        <v>11</v>
      </c>
      <c r="B18" s="3"/>
      <c r="C18" s="15" t="s">
        <v>38</v>
      </c>
      <c r="D18" s="30">
        <f>+NPV($D$6,J18:R18,J32:R32,'UAE Exhibit 1.2 Errata, p. 6'!H12:I12)</f>
        <v>233722.13621792616</v>
      </c>
      <c r="E18" s="32">
        <v>430692.31947849784</v>
      </c>
      <c r="F18" s="31">
        <f>SUM(J18:R18,J32:R32,'UAE Exhibit 1.2 Errata, p. 6'!H12:I12)</f>
        <v>442962.54503693501</v>
      </c>
      <c r="G18" s="33">
        <v>1123051.6642637094</v>
      </c>
      <c r="H18" s="17">
        <f>+NPV($D$6,J18:R18,J32:R32,'UAE Exhibit 1.2 Errata, p. 6'!H12:P12,'UAE Exhibit 1.2 Errata, p. 6'!H26:N26)</f>
        <v>254714.30773555092</v>
      </c>
      <c r="I18" s="8">
        <f>SUM(J18:R18,J32:R32,'UAE Exhibit 1.2 Errata, p. 6'!H12:P12,'UAE Exhibit 1.2 Errata, p. 6'!H26:N26)</f>
        <v>542993.47998343315</v>
      </c>
      <c r="J18" s="8">
        <f>+'UAE Exhibit 1.2 Errata, p. 6'!$F$42*J15</f>
        <v>0</v>
      </c>
      <c r="K18" s="8">
        <f>+'UAE Exhibit 1.2 Errata, p. 6'!$F$42*K15</f>
        <v>0</v>
      </c>
      <c r="L18" s="8">
        <f>+'UAE Exhibit 1.2 Errata, p. 6'!$F$42*L15</f>
        <v>9770.0368972272518</v>
      </c>
      <c r="M18" s="8">
        <f>+'UAE Exhibit 1.2 Errata, p. 6'!$F$42*M15</f>
        <v>31369.613456527</v>
      </c>
      <c r="N18" s="8">
        <f>+'UAE Exhibit 1.2 Errata, p. 6'!$F$42*N15</f>
        <v>34128.361449382697</v>
      </c>
      <c r="O18" s="8">
        <f>+'UAE Exhibit 1.2 Errata, p. 6'!$F$42*O15</f>
        <v>32926.437378491522</v>
      </c>
      <c r="P18" s="8">
        <f>+'UAE Exhibit 1.2 Errata, p. 6'!$F$42*P15</f>
        <v>31724.513307600326</v>
      </c>
      <c r="Q18" s="8">
        <f>+'UAE Exhibit 1.2 Errata, p. 6'!$F$42*Q15</f>
        <v>30522.589236709147</v>
      </c>
      <c r="R18" s="8">
        <f>+'UAE Exhibit 1.2 Errata, p. 6'!$F$42*R15</f>
        <v>29320.665165817958</v>
      </c>
    </row>
    <row r="19" spans="1:18" x14ac:dyDescent="0.25">
      <c r="A19" s="5">
        <v>12</v>
      </c>
      <c r="B19" s="3"/>
      <c r="C19" s="15" t="s">
        <v>39</v>
      </c>
      <c r="D19" s="30">
        <f>+NPV($D$6,J19:R19,J33:R33,'UAE Exhibit 1.2 Errata, p. 6'!H13:I13)</f>
        <v>328628.59461431974</v>
      </c>
      <c r="E19" s="33">
        <v>236733.90437929519</v>
      </c>
      <c r="F19" s="31">
        <f>SUM(J19:R19,J33:R33,'UAE Exhibit 1.2 Errata, p. 6'!H13:I13)</f>
        <v>622834.28090242343</v>
      </c>
      <c r="G19" s="33">
        <v>305544.70468209684</v>
      </c>
      <c r="H19" s="17">
        <f>+NPV($D$6,J19:R19,J33:R33,'UAE Exhibit 1.2 Errata, p. 6'!H13:P13,'UAE Exhibit 1.2 Errata, p. 6'!H27:N27)</f>
        <v>358144.9593685224</v>
      </c>
      <c r="I19" s="8">
        <f>SUM(J19:R19,J33:R33,'UAE Exhibit 1.2 Errata, p. 6'!H13:P13,'UAE Exhibit 1.2 Errata, p. 6'!H27:N27)</f>
        <v>763484.31132475683</v>
      </c>
      <c r="J19" s="8">
        <f>+'UAE Exhibit 1.2 Errata, p. 6'!$G$42*J15</f>
        <v>0</v>
      </c>
      <c r="K19" s="8">
        <f>+'UAE Exhibit 1.2 Errata, p. 6'!$G$42*K15</f>
        <v>0</v>
      </c>
      <c r="L19" s="8">
        <f>+'UAE Exhibit 1.2 Errata, p. 6'!$G$42*L15</f>
        <v>13737.310238650745</v>
      </c>
      <c r="M19" s="8">
        <f>+'UAE Exhibit 1.2 Errata, p. 6'!$G$42*M15</f>
        <v>44107.726168481939</v>
      </c>
      <c r="N19" s="8">
        <f>+'UAE Exhibit 1.2 Errata, p. 6'!$G$42*N15</f>
        <v>47986.706099342715</v>
      </c>
      <c r="O19" s="8">
        <f>+'UAE Exhibit 1.2 Errata, p. 6'!$G$42*O15</f>
        <v>46296.722323557791</v>
      </c>
      <c r="P19" s="8">
        <f>+'UAE Exhibit 1.2 Errata, p. 6'!$G$42*P15</f>
        <v>44606.738547772831</v>
      </c>
      <c r="Q19" s="8">
        <f>+'UAE Exhibit 1.2 Errata, p. 6'!$G$42*Q15</f>
        <v>42916.754771987908</v>
      </c>
      <c r="R19" s="8">
        <f>+'UAE Exhibit 1.2 Errata, p. 6'!$G$42*R15</f>
        <v>41226.770996202962</v>
      </c>
    </row>
    <row r="20" spans="1:18" x14ac:dyDescent="0.25">
      <c r="A20" s="5"/>
      <c r="B20" s="3"/>
      <c r="C20" s="15"/>
      <c r="D20" s="17"/>
      <c r="E20" s="17"/>
      <c r="F20" s="8"/>
      <c r="G20" s="8"/>
      <c r="H20" s="17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x14ac:dyDescent="0.25">
      <c r="A21" s="5">
        <v>13</v>
      </c>
      <c r="B21" s="3"/>
      <c r="C21" s="18" t="s">
        <v>40</v>
      </c>
      <c r="D21" s="3"/>
      <c r="E21" s="3"/>
      <c r="F21" s="19"/>
      <c r="G21" s="19"/>
      <c r="H21" s="3"/>
      <c r="I21" s="19"/>
      <c r="J21" s="3"/>
      <c r="K21" s="3"/>
      <c r="L21" s="3"/>
      <c r="M21" s="3"/>
      <c r="N21" s="3"/>
      <c r="O21" s="3"/>
      <c r="P21" s="3"/>
      <c r="Q21" s="3"/>
      <c r="R21" s="3"/>
    </row>
    <row r="22" spans="1:18" x14ac:dyDescent="0.25">
      <c r="A22" s="5">
        <v>14</v>
      </c>
      <c r="B22" s="3"/>
      <c r="C22" s="15" t="s">
        <v>38</v>
      </c>
      <c r="D22" s="17">
        <f>+NPV($D$6,J22:R22,J36:R36,'UAE Exhibit 1.2 Errata, p. 6'!H16:I16)</f>
        <v>190132.17115466835</v>
      </c>
      <c r="E22" s="17"/>
      <c r="F22" s="20"/>
      <c r="G22" s="20"/>
      <c r="H22" s="17">
        <f>+NPV($D$6,J22:R22,J36:R36,'UAE Exhibit 1.2 Errata, p. 6'!H16:P16,'UAE Exhibit 1.2 Errata, p. 6'!H30:N30)</f>
        <v>254714.30773555089</v>
      </c>
      <c r="I22" s="20"/>
      <c r="J22" s="10">
        <f>+PMT($D$7,COUNT($J$12:$R$12,$J$26:$R$26,'UAE Exhibit 1.2 Errata, p. 6'!$H$6:$P$6,'UAE Exhibit 1.2 Errata, p. 6'!$H$20:$N$20),-H18)*(1+$D$8)^(J12-2016)</f>
        <v>14626.287479214016</v>
      </c>
      <c r="K22" s="8">
        <f t="shared" ref="K22:R23" si="1">+J22*(1+$D$8)</f>
        <v>14950.991061252567</v>
      </c>
      <c r="L22" s="8">
        <f t="shared" si="1"/>
        <v>15282.903062812375</v>
      </c>
      <c r="M22" s="8">
        <f t="shared" si="1"/>
        <v>15622.18351080681</v>
      </c>
      <c r="N22" s="8">
        <f t="shared" si="1"/>
        <v>15968.995984746722</v>
      </c>
      <c r="O22" s="8">
        <f t="shared" si="1"/>
        <v>16323.507695608099</v>
      </c>
      <c r="P22" s="8">
        <f t="shared" si="1"/>
        <v>16685.889566450598</v>
      </c>
      <c r="Q22" s="8">
        <f t="shared" si="1"/>
        <v>17056.316314825803</v>
      </c>
      <c r="R22" s="8">
        <f t="shared" si="1"/>
        <v>17434.966537014934</v>
      </c>
    </row>
    <row r="23" spans="1:18" x14ac:dyDescent="0.25">
      <c r="A23" s="5">
        <v>15</v>
      </c>
      <c r="B23" s="3"/>
      <c r="C23" s="15" t="s">
        <v>39</v>
      </c>
      <c r="D23" s="17">
        <f>+NPV($D$6,J23:R23,J37:R37,'UAE Exhibit 1.2 Errata, p. 6'!H17:I17)</f>
        <v>267338.25562533777</v>
      </c>
      <c r="E23" s="17"/>
      <c r="F23" s="20"/>
      <c r="G23" s="20"/>
      <c r="H23" s="17">
        <f>+NPV($D$6,J23:R23,J37:R37,'UAE Exhibit 1.2 Errata, p. 6'!H17:P17,'UAE Exhibit 1.2 Errata, p. 6'!H31:N31)</f>
        <v>358144.95936852234</v>
      </c>
      <c r="I23" s="20"/>
      <c r="J23" s="10">
        <f>+PMT($D$7,COUNT($J$12:$R$12,$J$26:$R$26,'UAE Exhibit 1.2 Errata, p. 6'!$H$6:$P$6,'UAE Exhibit 1.2 Errata, p. 6'!$H$20:$N$20),-H19)*(1+$D$8)^(J12-2016)</f>
        <v>20565.515857844795</v>
      </c>
      <c r="K23" s="8">
        <f t="shared" si="1"/>
        <v>21022.07030988895</v>
      </c>
      <c r="L23" s="8">
        <f t="shared" si="1"/>
        <v>21488.760270768485</v>
      </c>
      <c r="M23" s="8">
        <f t="shared" si="1"/>
        <v>21965.810748779546</v>
      </c>
      <c r="N23" s="8">
        <f t="shared" si="1"/>
        <v>22453.451747402451</v>
      </c>
      <c r="O23" s="8">
        <f t="shared" si="1"/>
        <v>22951.918376194786</v>
      </c>
      <c r="P23" s="8">
        <f t="shared" si="1"/>
        <v>23461.450964146312</v>
      </c>
      <c r="Q23" s="8">
        <f t="shared" si="1"/>
        <v>23982.29517555036</v>
      </c>
      <c r="R23" s="8">
        <f t="shared" si="1"/>
        <v>24514.702128447578</v>
      </c>
    </row>
    <row r="24" spans="1:18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t="17.25" x14ac:dyDescent="0.25">
      <c r="A26" s="5">
        <v>16</v>
      </c>
      <c r="B26" s="3"/>
      <c r="C26" s="7" t="s">
        <v>33</v>
      </c>
      <c r="D26" s="3"/>
      <c r="E26" s="3"/>
      <c r="F26" s="3"/>
      <c r="G26" s="3"/>
      <c r="H26" s="3"/>
      <c r="I26" s="3"/>
      <c r="J26" s="6">
        <v>2026</v>
      </c>
      <c r="K26" s="6">
        <v>2027</v>
      </c>
      <c r="L26" s="6">
        <v>2028</v>
      </c>
      <c r="M26" s="6">
        <v>2029</v>
      </c>
      <c r="N26" s="6">
        <v>2030</v>
      </c>
      <c r="O26" s="6">
        <v>2031</v>
      </c>
      <c r="P26" s="6">
        <v>2032</v>
      </c>
      <c r="Q26" s="6">
        <v>2033</v>
      </c>
      <c r="R26" s="6">
        <v>2034</v>
      </c>
    </row>
    <row r="27" spans="1:18" x14ac:dyDescent="0.25">
      <c r="A27" s="5">
        <v>17</v>
      </c>
      <c r="B27" s="3"/>
      <c r="C27" s="15" t="s">
        <v>34</v>
      </c>
      <c r="D27" s="3"/>
      <c r="E27" s="3"/>
      <c r="F27" s="3"/>
      <c r="G27" s="3"/>
      <c r="H27" s="3"/>
      <c r="I27" s="3"/>
      <c r="J27" s="8">
        <v>600635.26854240056</v>
      </c>
      <c r="K27" s="8">
        <v>574962.61101528967</v>
      </c>
      <c r="L27" s="8">
        <v>549289.95348817878</v>
      </c>
      <c r="M27" s="8">
        <v>523617.29596106807</v>
      </c>
      <c r="N27" s="8">
        <v>497944.63843395718</v>
      </c>
      <c r="O27" s="8">
        <v>472271.98090684641</v>
      </c>
      <c r="P27" s="8">
        <v>446599.32337973558</v>
      </c>
      <c r="Q27" s="8">
        <v>420926.66585262469</v>
      </c>
      <c r="R27" s="8">
        <v>395254.00832551398</v>
      </c>
    </row>
    <row r="28" spans="1:18" x14ac:dyDescent="0.25">
      <c r="A28" s="5">
        <v>18</v>
      </c>
      <c r="B28" s="3"/>
      <c r="C28" s="15" t="s">
        <v>35</v>
      </c>
      <c r="D28" s="3"/>
      <c r="E28" s="3"/>
      <c r="F28" s="3"/>
      <c r="G28" s="3"/>
      <c r="H28" s="3"/>
      <c r="I28" s="3"/>
      <c r="J28" s="9">
        <v>-227555.07108595053</v>
      </c>
      <c r="K28" s="9">
        <v>-217829.57378845068</v>
      </c>
      <c r="L28" s="9">
        <v>-208104.07649095092</v>
      </c>
      <c r="M28" s="9">
        <v>-198378.57919345106</v>
      </c>
      <c r="N28" s="9">
        <v>-188653.08189595124</v>
      </c>
      <c r="O28" s="9">
        <v>-178927.58459845142</v>
      </c>
      <c r="P28" s="9">
        <v>-169202.08730095159</v>
      </c>
      <c r="Q28" s="9">
        <v>-159476.59000345174</v>
      </c>
      <c r="R28" s="9">
        <v>-149751.09270595192</v>
      </c>
    </row>
    <row r="29" spans="1:18" x14ac:dyDescent="0.25">
      <c r="A29" s="5">
        <v>19</v>
      </c>
      <c r="B29" s="3"/>
      <c r="C29" s="15" t="s">
        <v>36</v>
      </c>
      <c r="D29" s="3"/>
      <c r="E29" s="3"/>
      <c r="F29" s="3"/>
      <c r="G29" s="3"/>
      <c r="H29" s="3"/>
      <c r="I29" s="3"/>
      <c r="J29" s="8">
        <f t="shared" ref="J29:R29" si="2">+J27+J28</f>
        <v>373080.19745645003</v>
      </c>
      <c r="K29" s="8">
        <f t="shared" si="2"/>
        <v>357133.03722683899</v>
      </c>
      <c r="L29" s="8">
        <f t="shared" si="2"/>
        <v>341185.8769972279</v>
      </c>
      <c r="M29" s="8">
        <f t="shared" si="2"/>
        <v>325238.71676761704</v>
      </c>
      <c r="N29" s="8">
        <f t="shared" si="2"/>
        <v>309291.55653800594</v>
      </c>
      <c r="O29" s="8">
        <f t="shared" si="2"/>
        <v>293344.39630839496</v>
      </c>
      <c r="P29" s="8">
        <f t="shared" si="2"/>
        <v>277397.23607878399</v>
      </c>
      <c r="Q29" s="8">
        <f t="shared" si="2"/>
        <v>261450.07584917295</v>
      </c>
      <c r="R29" s="8">
        <f t="shared" si="2"/>
        <v>245502.91561956206</v>
      </c>
    </row>
    <row r="30" spans="1:18" x14ac:dyDescent="0.25">
      <c r="A30" s="5"/>
      <c r="B30" s="3"/>
      <c r="C30" s="15"/>
      <c r="D30" s="3"/>
      <c r="E30" s="3"/>
      <c r="F30" s="3"/>
      <c r="G30" s="3"/>
      <c r="H30" s="3"/>
      <c r="I30" s="3"/>
      <c r="J30" s="8"/>
      <c r="K30" s="8"/>
      <c r="L30" s="8"/>
      <c r="M30" s="8"/>
      <c r="N30" s="8"/>
      <c r="O30" s="8"/>
      <c r="P30" s="8"/>
      <c r="Q30" s="8"/>
      <c r="R30" s="8"/>
    </row>
    <row r="31" spans="1:18" x14ac:dyDescent="0.25">
      <c r="A31" s="5">
        <v>20</v>
      </c>
      <c r="B31" s="3"/>
      <c r="C31" s="16" t="s">
        <v>37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x14ac:dyDescent="0.25">
      <c r="A32" s="5">
        <v>21</v>
      </c>
      <c r="B32" s="3"/>
      <c r="C32" s="15" t="s">
        <v>38</v>
      </c>
      <c r="D32" s="3"/>
      <c r="E32" s="3"/>
      <c r="F32" s="3"/>
      <c r="G32" s="3"/>
      <c r="H32" s="3"/>
      <c r="I32" s="3"/>
      <c r="J32" s="8">
        <f>+'UAE Exhibit 1.2 Errata, p. 6'!$F$42*J29</f>
        <v>28118.741094926772</v>
      </c>
      <c r="K32" s="8">
        <f>+'UAE Exhibit 1.2 Errata, p. 6'!$F$42*K29</f>
        <v>26916.817024035579</v>
      </c>
      <c r="L32" s="8">
        <f>+'UAE Exhibit 1.2 Errata, p. 6'!$F$42*L29</f>
        <v>25714.892953144386</v>
      </c>
      <c r="M32" s="8">
        <f>+'UAE Exhibit 1.2 Errata, p. 6'!$F$42*M29</f>
        <v>24512.968882253208</v>
      </c>
      <c r="N32" s="8">
        <f>+'UAE Exhibit 1.2 Errata, p. 6'!$F$42*N29</f>
        <v>23311.044811362011</v>
      </c>
      <c r="O32" s="8">
        <f>+'UAE Exhibit 1.2 Errata, p. 6'!$F$42*O29</f>
        <v>22109.120740470826</v>
      </c>
      <c r="P32" s="8">
        <f>+'UAE Exhibit 1.2 Errata, p. 6'!$F$42*P29</f>
        <v>20907.19666957964</v>
      </c>
      <c r="Q32" s="8">
        <f>+'UAE Exhibit 1.2 Errata, p. 6'!$F$42*Q29</f>
        <v>19705.272598688451</v>
      </c>
      <c r="R32" s="8">
        <f>+'UAE Exhibit 1.2 Errata, p. 6'!$F$42*R29</f>
        <v>18503.348527797269</v>
      </c>
    </row>
    <row r="33" spans="1:19" x14ac:dyDescent="0.25">
      <c r="A33" s="5">
        <v>22</v>
      </c>
      <c r="B33" s="3"/>
      <c r="C33" s="15" t="s">
        <v>39</v>
      </c>
      <c r="D33" s="3"/>
      <c r="E33" s="3"/>
      <c r="F33" s="3"/>
      <c r="G33" s="3"/>
      <c r="H33" s="3"/>
      <c r="I33" s="3"/>
      <c r="J33" s="8">
        <f>+'UAE Exhibit 1.2 Errata, p. 6'!$G$42*J29</f>
        <v>39536.787220418024</v>
      </c>
      <c r="K33" s="8">
        <f>+'UAE Exhibit 1.2 Errata, p. 6'!$G$42*K29</f>
        <v>37846.803444633078</v>
      </c>
      <c r="L33" s="8">
        <f>+'UAE Exhibit 1.2 Errata, p. 6'!$G$42*L29</f>
        <v>36156.819668848126</v>
      </c>
      <c r="M33" s="8">
        <f>+'UAE Exhibit 1.2 Errata, p. 6'!$G$42*M29</f>
        <v>34466.835893063202</v>
      </c>
      <c r="N33" s="8">
        <f>+'UAE Exhibit 1.2 Errata, p. 6'!$G$42*N29</f>
        <v>32776.852117278249</v>
      </c>
      <c r="O33" s="8">
        <f>+'UAE Exhibit 1.2 Errata, p. 6'!$G$42*O29</f>
        <v>31086.868341493311</v>
      </c>
      <c r="P33" s="8">
        <f>+'UAE Exhibit 1.2 Errata, p. 6'!$G$42*P29</f>
        <v>29396.884565708373</v>
      </c>
      <c r="Q33" s="8">
        <f>+'UAE Exhibit 1.2 Errata, p. 6'!$G$42*Q29</f>
        <v>27706.900789923431</v>
      </c>
      <c r="R33" s="8">
        <f>+'UAE Exhibit 1.2 Errata, p. 6'!$G$42*R29</f>
        <v>26016.9170141385</v>
      </c>
    </row>
    <row r="34" spans="1:19" x14ac:dyDescent="0.25">
      <c r="A34" s="5"/>
      <c r="B34" s="3"/>
      <c r="C34" s="15"/>
      <c r="D34" s="3"/>
      <c r="E34" s="3"/>
      <c r="F34" s="3"/>
      <c r="G34" s="3"/>
      <c r="H34" s="3"/>
      <c r="I34" s="3"/>
      <c r="J34" s="8"/>
      <c r="K34" s="8"/>
      <c r="L34" s="8"/>
      <c r="M34" s="8"/>
      <c r="N34" s="8"/>
      <c r="O34" s="8"/>
      <c r="P34" s="8"/>
      <c r="Q34" s="8"/>
      <c r="R34" s="8"/>
    </row>
    <row r="35" spans="1:19" x14ac:dyDescent="0.25">
      <c r="A35" s="5">
        <v>23</v>
      </c>
      <c r="B35" s="3"/>
      <c r="C35" s="18" t="s">
        <v>40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9" x14ac:dyDescent="0.25">
      <c r="A36" s="5">
        <v>24</v>
      </c>
      <c r="B36" s="3"/>
      <c r="C36" s="15" t="s">
        <v>38</v>
      </c>
      <c r="D36" s="3"/>
      <c r="E36" s="3"/>
      <c r="F36" s="3"/>
      <c r="G36" s="3"/>
      <c r="H36" s="17"/>
      <c r="I36" s="3"/>
      <c r="J36" s="8">
        <f>+R22*(1+$D$8)</f>
        <v>17822.022794136665</v>
      </c>
      <c r="K36" s="8">
        <f t="shared" ref="K36:R37" si="3">+J36*(1+$D$8)</f>
        <v>18217.671700166498</v>
      </c>
      <c r="L36" s="8">
        <f t="shared" si="3"/>
        <v>18622.104011910196</v>
      </c>
      <c r="M36" s="8">
        <f t="shared" si="3"/>
        <v>19035.514720974603</v>
      </c>
      <c r="N36" s="8">
        <f t="shared" si="3"/>
        <v>19458.103147780239</v>
      </c>
      <c r="O36" s="8">
        <f t="shared" si="3"/>
        <v>19890.073037660961</v>
      </c>
      <c r="P36" s="8">
        <f t="shared" si="3"/>
        <v>20331.632659097035</v>
      </c>
      <c r="Q36" s="8">
        <f t="shared" si="3"/>
        <v>20782.994904128987</v>
      </c>
      <c r="R36" s="8">
        <f t="shared" si="3"/>
        <v>21244.377391000649</v>
      </c>
    </row>
    <row r="37" spans="1:19" x14ac:dyDescent="0.25">
      <c r="A37" s="5">
        <v>25</v>
      </c>
      <c r="B37" s="3"/>
      <c r="C37" s="15" t="s">
        <v>39</v>
      </c>
      <c r="D37" s="3"/>
      <c r="E37" s="3"/>
      <c r="F37" s="3"/>
      <c r="G37" s="3"/>
      <c r="H37" s="3"/>
      <c r="I37" s="3"/>
      <c r="J37" s="8">
        <f>+R23*(1+$D$8)</f>
        <v>25058.928515699114</v>
      </c>
      <c r="K37" s="8">
        <f t="shared" si="3"/>
        <v>25615.236728747634</v>
      </c>
      <c r="L37" s="8">
        <f t="shared" si="3"/>
        <v>26183.894984125833</v>
      </c>
      <c r="M37" s="8">
        <f t="shared" si="3"/>
        <v>26765.177452773427</v>
      </c>
      <c r="N37" s="8">
        <f t="shared" si="3"/>
        <v>27359.364392224998</v>
      </c>
      <c r="O37" s="8">
        <f t="shared" si="3"/>
        <v>27966.742281732393</v>
      </c>
      <c r="P37" s="8">
        <f t="shared" si="3"/>
        <v>28587.603960386852</v>
      </c>
      <c r="Q37" s="8">
        <f t="shared" si="3"/>
        <v>29222.24876830744</v>
      </c>
      <c r="R37" s="8">
        <f t="shared" si="3"/>
        <v>29870.982690963865</v>
      </c>
    </row>
    <row r="38" spans="1:19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1"/>
    </row>
    <row r="39" spans="1:19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1"/>
    </row>
    <row r="40" spans="1:19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9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9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9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9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9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9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9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9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">
    <mergeCell ref="A1:R1"/>
  </mergeCells>
  <printOptions horizontalCentered="1"/>
  <pageMargins left="1" right="1" top="1.75" bottom="1" header="0.75" footer="0.3"/>
  <pageSetup scale="48" orientation="landscape" r:id="rId1"/>
  <headerFooter scaleWithDoc="0">
    <oddHeader>&amp;R&amp;"Times New Roman,Bold"&amp;8Utah Association of Energy Users
UAE Exhibit 1.2 (Errata)
Docket No. 17-035-39
Witness: Kevin C. Higgins
Page 5 of 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topLeftCell="A13" zoomScaleNormal="100" workbookViewId="0">
      <selection activeCell="G23" sqref="G23"/>
    </sheetView>
  </sheetViews>
  <sheetFormatPr defaultRowHeight="15" x14ac:dyDescent="0.25"/>
  <cols>
    <col min="1" max="1" width="6.7109375" customWidth="1"/>
    <col min="2" max="2" width="1.7109375" customWidth="1"/>
    <col min="3" max="3" width="37.42578125" customWidth="1"/>
    <col min="4" max="7" width="13.28515625" customWidth="1"/>
    <col min="8" max="16" width="13.7109375" customWidth="1"/>
  </cols>
  <sheetData>
    <row r="1" spans="1:23" ht="22.5" x14ac:dyDescent="0.3">
      <c r="A1" s="35" t="s">
        <v>41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11"/>
      <c r="R1" s="11"/>
      <c r="S1" s="11"/>
      <c r="T1" s="11"/>
      <c r="U1" s="11"/>
      <c r="V1" s="11"/>
      <c r="W1" s="11"/>
    </row>
    <row r="2" spans="1:23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3" x14ac:dyDescent="0.25">
      <c r="A3" s="5" t="s">
        <v>11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3" x14ac:dyDescent="0.25">
      <c r="A4" s="12" t="s">
        <v>12</v>
      </c>
      <c r="B4" s="3"/>
      <c r="C4" s="13" t="s">
        <v>13</v>
      </c>
      <c r="D4" s="13" t="s">
        <v>14</v>
      </c>
      <c r="E4" s="5" t="s">
        <v>15</v>
      </c>
      <c r="F4" s="5" t="s">
        <v>16</v>
      </c>
      <c r="G4" s="5" t="s">
        <v>17</v>
      </c>
      <c r="H4" s="5" t="s">
        <v>18</v>
      </c>
      <c r="I4" s="5" t="s">
        <v>19</v>
      </c>
      <c r="J4" s="5" t="s">
        <v>20</v>
      </c>
      <c r="K4" s="5" t="s">
        <v>21</v>
      </c>
      <c r="L4" s="5" t="s">
        <v>22</v>
      </c>
      <c r="M4" s="5" t="s">
        <v>23</v>
      </c>
      <c r="N4" s="5" t="s">
        <v>24</v>
      </c>
      <c r="O4" s="5" t="s">
        <v>25</v>
      </c>
      <c r="P4" s="5" t="s">
        <v>26</v>
      </c>
    </row>
    <row r="5" spans="1:23" x14ac:dyDescent="0.25">
      <c r="A5" s="13"/>
      <c r="B5" s="3"/>
      <c r="C5" s="13"/>
      <c r="D5" s="13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23" ht="17.25" x14ac:dyDescent="0.25">
      <c r="A6" s="5">
        <v>26</v>
      </c>
      <c r="B6" s="3"/>
      <c r="C6" s="7" t="s">
        <v>33</v>
      </c>
      <c r="D6" s="3"/>
      <c r="E6" s="3"/>
      <c r="F6" s="3"/>
      <c r="G6" s="3"/>
      <c r="H6" s="6">
        <v>2035</v>
      </c>
      <c r="I6" s="6">
        <v>2036</v>
      </c>
      <c r="J6" s="6">
        <v>2037</v>
      </c>
      <c r="K6" s="6">
        <v>2038</v>
      </c>
      <c r="L6" s="6">
        <v>2039</v>
      </c>
      <c r="M6" s="6">
        <v>2040</v>
      </c>
      <c r="N6" s="6">
        <v>2041</v>
      </c>
      <c r="O6" s="6">
        <v>2042</v>
      </c>
      <c r="P6" s="6">
        <v>2043</v>
      </c>
    </row>
    <row r="7" spans="1:23" x14ac:dyDescent="0.25">
      <c r="A7" s="5">
        <v>27</v>
      </c>
      <c r="B7" s="3"/>
      <c r="C7" s="15" t="s">
        <v>34</v>
      </c>
      <c r="D7" s="3"/>
      <c r="E7" s="3"/>
      <c r="F7" s="3"/>
      <c r="G7" s="3"/>
      <c r="H7" s="8">
        <v>369581.35079840315</v>
      </c>
      <c r="I7" s="8">
        <v>343908.69327129237</v>
      </c>
      <c r="J7" s="8">
        <v>318236.0357441816</v>
      </c>
      <c r="K7" s="8">
        <v>292563.37821707071</v>
      </c>
      <c r="L7" s="8">
        <v>266890.72068995988</v>
      </c>
      <c r="M7" s="8">
        <v>241218.06316284905</v>
      </c>
      <c r="N7" s="8">
        <v>215545.40563573828</v>
      </c>
      <c r="O7" s="8">
        <v>189872.74810862742</v>
      </c>
      <c r="P7" s="8">
        <v>164200.09058151659</v>
      </c>
    </row>
    <row r="8" spans="1:23" x14ac:dyDescent="0.25">
      <c r="A8" s="5">
        <v>28</v>
      </c>
      <c r="B8" s="3"/>
      <c r="C8" s="15" t="s">
        <v>35</v>
      </c>
      <c r="D8" s="3"/>
      <c r="E8" s="3"/>
      <c r="F8" s="3"/>
      <c r="G8" s="3"/>
      <c r="H8" s="9">
        <v>-140025.59540845209</v>
      </c>
      <c r="I8" s="9">
        <v>-130300.0981109523</v>
      </c>
      <c r="J8" s="9">
        <v>-120574.60081345247</v>
      </c>
      <c r="K8" s="9">
        <v>-110849.10351595265</v>
      </c>
      <c r="L8" s="9">
        <v>-101123.60621845283</v>
      </c>
      <c r="M8" s="9">
        <v>-91398.108920952989</v>
      </c>
      <c r="N8" s="9">
        <v>-81672.61162345318</v>
      </c>
      <c r="O8" s="9">
        <v>-71947.114325953371</v>
      </c>
      <c r="P8" s="9">
        <v>-62221.617028453533</v>
      </c>
    </row>
    <row r="9" spans="1:23" x14ac:dyDescent="0.25">
      <c r="A9" s="5">
        <v>29</v>
      </c>
      <c r="B9" s="3"/>
      <c r="C9" s="15" t="s">
        <v>36</v>
      </c>
      <c r="D9" s="3"/>
      <c r="E9" s="3"/>
      <c r="F9" s="3"/>
      <c r="G9" s="3"/>
      <c r="H9" s="8">
        <f t="shared" ref="H9:P9" si="0">+H7+H8</f>
        <v>229555.75538995105</v>
      </c>
      <c r="I9" s="8">
        <f t="shared" si="0"/>
        <v>213608.59516034008</v>
      </c>
      <c r="J9" s="8">
        <f t="shared" si="0"/>
        <v>197661.43493072913</v>
      </c>
      <c r="K9" s="8">
        <f t="shared" si="0"/>
        <v>181714.27470111806</v>
      </c>
      <c r="L9" s="8">
        <f t="shared" si="0"/>
        <v>165767.11447150705</v>
      </c>
      <c r="M9" s="8">
        <f t="shared" si="0"/>
        <v>149819.95424189605</v>
      </c>
      <c r="N9" s="8">
        <f t="shared" si="0"/>
        <v>133872.7940122851</v>
      </c>
      <c r="O9" s="8">
        <f t="shared" si="0"/>
        <v>117925.63378267405</v>
      </c>
      <c r="P9" s="8">
        <f t="shared" si="0"/>
        <v>101978.47355306306</v>
      </c>
    </row>
    <row r="10" spans="1:23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23" x14ac:dyDescent="0.25">
      <c r="A11" s="5">
        <v>30</v>
      </c>
      <c r="B11" s="3"/>
      <c r="C11" s="16" t="s">
        <v>37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23" x14ac:dyDescent="0.25">
      <c r="A12" s="5">
        <v>31</v>
      </c>
      <c r="B12" s="3"/>
      <c r="C12" s="15" t="s">
        <v>38</v>
      </c>
      <c r="D12" s="3"/>
      <c r="E12" s="3"/>
      <c r="F12" s="3"/>
      <c r="G12" s="3"/>
      <c r="H12" s="8">
        <f t="shared" ref="H12:P12" si="1">+$F$42*H9</f>
        <v>17301.424456906083</v>
      </c>
      <c r="I12" s="8">
        <f t="shared" si="1"/>
        <v>16099.500386014895</v>
      </c>
      <c r="J12" s="8">
        <f t="shared" si="1"/>
        <v>14897.57631512371</v>
      </c>
      <c r="K12" s="8">
        <f t="shared" si="1"/>
        <v>13695.652244232519</v>
      </c>
      <c r="L12" s="8">
        <f t="shared" si="1"/>
        <v>12493.728173341329</v>
      </c>
      <c r="M12" s="8">
        <f t="shared" si="1"/>
        <v>11291.80410245014</v>
      </c>
      <c r="N12" s="8">
        <f t="shared" si="1"/>
        <v>10089.880031558956</v>
      </c>
      <c r="O12" s="8">
        <f t="shared" si="1"/>
        <v>8887.9559606677649</v>
      </c>
      <c r="P12" s="8">
        <f t="shared" si="1"/>
        <v>7686.0318897765774</v>
      </c>
    </row>
    <row r="13" spans="1:23" x14ac:dyDescent="0.25">
      <c r="A13" s="5">
        <v>32</v>
      </c>
      <c r="B13" s="3"/>
      <c r="C13" s="15" t="s">
        <v>39</v>
      </c>
      <c r="D13" s="3"/>
      <c r="E13" s="3"/>
      <c r="F13" s="3"/>
      <c r="G13" s="3"/>
      <c r="H13" s="8">
        <f t="shared" ref="H13:P13" si="2">+$G$42*H9</f>
        <v>24326.933238353558</v>
      </c>
      <c r="I13" s="8">
        <f t="shared" si="2"/>
        <v>22636.94946256862</v>
      </c>
      <c r="J13" s="8">
        <f t="shared" si="2"/>
        <v>20946.965686783686</v>
      </c>
      <c r="K13" s="8">
        <f t="shared" si="2"/>
        <v>19256.981910998737</v>
      </c>
      <c r="L13" s="8">
        <f t="shared" si="2"/>
        <v>17566.998135213795</v>
      </c>
      <c r="M13" s="8">
        <f t="shared" si="2"/>
        <v>15877.014359428853</v>
      </c>
      <c r="N13" s="8">
        <f t="shared" si="2"/>
        <v>14187.030583643917</v>
      </c>
      <c r="O13" s="8">
        <f t="shared" si="2"/>
        <v>12497.046807858971</v>
      </c>
      <c r="P13" s="8">
        <f t="shared" si="2"/>
        <v>10807.063032074031</v>
      </c>
    </row>
    <row r="14" spans="1:23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23" x14ac:dyDescent="0.25">
      <c r="A15" s="5">
        <v>33</v>
      </c>
      <c r="B15" s="3"/>
      <c r="C15" s="18" t="s">
        <v>40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23" ht="15" customHeight="1" x14ac:dyDescent="0.25">
      <c r="A16" s="5">
        <v>34</v>
      </c>
      <c r="B16" s="3"/>
      <c r="C16" s="15" t="s">
        <v>38</v>
      </c>
      <c r="D16" s="3"/>
      <c r="E16" s="3"/>
      <c r="F16" s="17"/>
      <c r="G16" s="3"/>
      <c r="H16" s="8">
        <f>+'UAE Exhibit 1.2 Errata, p. 5'!R36*(1+'UAE Exhibit 1.2 Errata, p. 5'!$D$8)</f>
        <v>21716.002569080865</v>
      </c>
      <c r="I16" s="8">
        <f>+H16*(1+'UAE Exhibit 1.2 Errata, p. 5'!$D$8)</f>
        <v>22198.097826114459</v>
      </c>
      <c r="J16" s="8">
        <f>+I16*(1+'UAE Exhibit 1.2 Errata, p. 5'!$D$8)</f>
        <v>22690.8955978542</v>
      </c>
      <c r="K16" s="8">
        <f>+J16*(1+'UAE Exhibit 1.2 Errata, p. 5'!$D$8)</f>
        <v>23194.633480126562</v>
      </c>
      <c r="L16" s="8">
        <f>+K16*(1+'UAE Exhibit 1.2 Errata, p. 5'!$D$8)</f>
        <v>23709.554343385371</v>
      </c>
      <c r="M16" s="8">
        <f>+L16*(1+'UAE Exhibit 1.2 Errata, p. 5'!$D$8)</f>
        <v>24235.906449808524</v>
      </c>
      <c r="N16" s="8">
        <f>+M16*(1+'UAE Exhibit 1.2 Errata, p. 5'!$D$8)</f>
        <v>24773.943572994274</v>
      </c>
      <c r="O16" s="8">
        <f>+N16*(1+'UAE Exhibit 1.2 Errata, p. 5'!$D$8)</f>
        <v>25323.925120314747</v>
      </c>
      <c r="P16" s="8">
        <f>+O16*(1+'UAE Exhibit 1.2 Errata, p. 5'!$D$8)</f>
        <v>25886.116257985734</v>
      </c>
    </row>
    <row r="17" spans="1:16" x14ac:dyDescent="0.25">
      <c r="A17" s="5">
        <v>35</v>
      </c>
      <c r="B17" s="3"/>
      <c r="C17" s="15" t="s">
        <v>39</v>
      </c>
      <c r="D17" s="3"/>
      <c r="E17" s="3"/>
      <c r="F17" s="3"/>
      <c r="G17" s="3"/>
      <c r="H17" s="8">
        <f>+'UAE Exhibit 1.2 Errata, p. 5'!R37*(1+'UAE Exhibit 1.2 Errata, p. 5'!$D$8)</f>
        <v>30534.118506703264</v>
      </c>
      <c r="I17" s="8">
        <f>+H17*(1+'UAE Exhibit 1.2 Errata, p. 5'!$D$8)</f>
        <v>31211.975937552077</v>
      </c>
      <c r="J17" s="8">
        <f>+I17*(1+'UAE Exhibit 1.2 Errata, p. 5'!$D$8)</f>
        <v>31904.881803365734</v>
      </c>
      <c r="K17" s="8">
        <f>+J17*(1+'UAE Exhibit 1.2 Errata, p. 5'!$D$8)</f>
        <v>32613.170179400451</v>
      </c>
      <c r="L17" s="8">
        <f>+K17*(1+'UAE Exhibit 1.2 Errata, p. 5'!$D$8)</f>
        <v>33337.182557383137</v>
      </c>
      <c r="M17" s="8">
        <f>+L17*(1+'UAE Exhibit 1.2 Errata, p. 5'!$D$8)</f>
        <v>34077.268010157044</v>
      </c>
      <c r="N17" s="8">
        <f>+M17*(1+'UAE Exhibit 1.2 Errata, p. 5'!$D$8)</f>
        <v>34833.783359982532</v>
      </c>
      <c r="O17" s="8">
        <f>+N17*(1+'UAE Exhibit 1.2 Errata, p. 5'!$D$8)</f>
        <v>35607.093350574141</v>
      </c>
      <c r="P17" s="8">
        <f>+O17*(1+'UAE Exhibit 1.2 Errata, p. 5'!$D$8)</f>
        <v>36397.570822956885</v>
      </c>
    </row>
    <row r="18" spans="1:1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15" customHeight="1" x14ac:dyDescent="0.25">
      <c r="A20" s="5">
        <v>36</v>
      </c>
      <c r="B20" s="3"/>
      <c r="C20" s="7" t="s">
        <v>33</v>
      </c>
      <c r="D20" s="3"/>
      <c r="E20" s="3"/>
      <c r="F20" s="3"/>
      <c r="G20" s="3"/>
      <c r="H20" s="6">
        <v>2044</v>
      </c>
      <c r="I20" s="6">
        <v>2045</v>
      </c>
      <c r="J20" s="6">
        <v>2046</v>
      </c>
      <c r="K20" s="6">
        <v>2047</v>
      </c>
      <c r="L20" s="6">
        <v>2048</v>
      </c>
      <c r="M20" s="6">
        <v>2049</v>
      </c>
      <c r="N20" s="6">
        <v>2050</v>
      </c>
      <c r="O20" s="3"/>
      <c r="P20" s="3"/>
    </row>
    <row r="21" spans="1:16" x14ac:dyDescent="0.25">
      <c r="A21" s="5">
        <v>37</v>
      </c>
      <c r="B21" s="3"/>
      <c r="C21" s="15" t="s">
        <v>34</v>
      </c>
      <c r="D21" s="3"/>
      <c r="E21" s="3"/>
      <c r="F21" s="3"/>
      <c r="G21" s="3"/>
      <c r="H21" s="8">
        <v>138527.43305440579</v>
      </c>
      <c r="I21" s="8">
        <v>112854.77552729494</v>
      </c>
      <c r="J21" s="8">
        <v>87182.118000184142</v>
      </c>
      <c r="K21" s="8">
        <v>61509.460473073319</v>
      </c>
      <c r="L21" s="8">
        <v>35836.802945962489</v>
      </c>
      <c r="M21" s="8">
        <v>11181.898355433157</v>
      </c>
      <c r="N21" s="8">
        <v>1399.873430435912</v>
      </c>
      <c r="O21" s="3"/>
      <c r="P21" s="3"/>
    </row>
    <row r="22" spans="1:16" x14ac:dyDescent="0.25">
      <c r="A22" s="5">
        <v>38</v>
      </c>
      <c r="B22" s="3"/>
      <c r="C22" s="15" t="s">
        <v>35</v>
      </c>
      <c r="D22" s="3"/>
      <c r="E22" s="3"/>
      <c r="F22" s="3"/>
      <c r="G22" s="3"/>
      <c r="H22" s="9">
        <v>-52496.119730953702</v>
      </c>
      <c r="I22" s="9">
        <v>-42770.622433453886</v>
      </c>
      <c r="J22" s="9">
        <v>-33045.125135954069</v>
      </c>
      <c r="K22" s="9">
        <v>-23319.627838454235</v>
      </c>
      <c r="L22" s="9">
        <v>-13594.130540954411</v>
      </c>
      <c r="M22" s="9">
        <v>-4254.9431710239132</v>
      </c>
      <c r="N22" s="9">
        <v>-538.39308190397446</v>
      </c>
      <c r="O22" s="3"/>
      <c r="P22" s="3"/>
    </row>
    <row r="23" spans="1:16" x14ac:dyDescent="0.25">
      <c r="A23" s="5">
        <v>39</v>
      </c>
      <c r="B23" s="3"/>
      <c r="C23" s="15" t="s">
        <v>36</v>
      </c>
      <c r="D23" s="3"/>
      <c r="E23" s="3"/>
      <c r="F23" s="3"/>
      <c r="G23" s="3"/>
      <c r="H23" s="8">
        <f t="shared" ref="H23:N23" si="3">+H21+H22</f>
        <v>86031.313323452079</v>
      </c>
      <c r="I23" s="8">
        <f t="shared" si="3"/>
        <v>70084.153093841058</v>
      </c>
      <c r="J23" s="8">
        <f t="shared" si="3"/>
        <v>54136.992864230073</v>
      </c>
      <c r="K23" s="8">
        <f t="shared" si="3"/>
        <v>38189.832634619088</v>
      </c>
      <c r="L23" s="8">
        <f t="shared" si="3"/>
        <v>22242.672405008077</v>
      </c>
      <c r="M23" s="8">
        <f t="shared" si="3"/>
        <v>6926.9551844092439</v>
      </c>
      <c r="N23" s="8">
        <f t="shared" si="3"/>
        <v>861.48034853193758</v>
      </c>
      <c r="O23" s="3"/>
      <c r="P23" s="3"/>
    </row>
    <row r="24" spans="1:16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5">
        <v>40</v>
      </c>
      <c r="B25" s="3"/>
      <c r="C25" s="16" t="s">
        <v>37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5">
        <v>41</v>
      </c>
      <c r="B26" s="3"/>
      <c r="C26" s="15" t="s">
        <v>38</v>
      </c>
      <c r="D26" s="3"/>
      <c r="E26" s="3"/>
      <c r="F26" s="3"/>
      <c r="G26" s="3"/>
      <c r="H26" s="8">
        <f t="shared" ref="H26:N26" si="4">+$F$42*H23</f>
        <v>6484.1078188853908</v>
      </c>
      <c r="I26" s="8">
        <f t="shared" si="4"/>
        <v>5282.1837479942014</v>
      </c>
      <c r="J26" s="8">
        <f t="shared" si="4"/>
        <v>4080.2596771030139</v>
      </c>
      <c r="K26" s="8">
        <f t="shared" si="4"/>
        <v>2878.3356062118273</v>
      </c>
      <c r="L26" s="8">
        <f t="shared" si="4"/>
        <v>1676.4115353206384</v>
      </c>
      <c r="M26" s="8">
        <f t="shared" si="4"/>
        <v>522.07879360656977</v>
      </c>
      <c r="N26" s="8">
        <f t="shared" si="4"/>
        <v>64.929050225359362</v>
      </c>
      <c r="O26" s="8"/>
      <c r="P26" s="8"/>
    </row>
    <row r="27" spans="1:16" x14ac:dyDescent="0.25">
      <c r="A27" s="5">
        <v>42</v>
      </c>
      <c r="B27" s="3"/>
      <c r="C27" s="15" t="s">
        <v>39</v>
      </c>
      <c r="D27" s="3"/>
      <c r="E27" s="3"/>
      <c r="F27" s="3"/>
      <c r="G27" s="3"/>
      <c r="H27" s="8">
        <f t="shared" ref="H27:N27" si="5">+$G$42*H23</f>
        <v>9117.0792562890929</v>
      </c>
      <c r="I27" s="8">
        <f t="shared" si="5"/>
        <v>7427.0954805041492</v>
      </c>
      <c r="J27" s="8">
        <f t="shared" si="5"/>
        <v>5737.1117047192092</v>
      </c>
      <c r="K27" s="8">
        <f t="shared" si="5"/>
        <v>4047.1279289342701</v>
      </c>
      <c r="L27" s="8">
        <f t="shared" si="5"/>
        <v>2357.1441531493278</v>
      </c>
      <c r="M27" s="8">
        <f t="shared" si="5"/>
        <v>734.07689574124015</v>
      </c>
      <c r="N27" s="8">
        <f t="shared" si="5"/>
        <v>91.294486994192837</v>
      </c>
      <c r="O27" s="8"/>
      <c r="P27" s="8"/>
    </row>
    <row r="28" spans="1:1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25">
      <c r="A29" s="5">
        <v>43</v>
      </c>
      <c r="B29" s="3"/>
      <c r="C29" s="18" t="s">
        <v>40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5" customHeight="1" x14ac:dyDescent="0.25">
      <c r="A30" s="5">
        <v>44</v>
      </c>
      <c r="B30" s="3"/>
      <c r="C30" s="15" t="s">
        <v>38</v>
      </c>
      <c r="D30" s="3"/>
      <c r="E30" s="3"/>
      <c r="F30" s="17"/>
      <c r="G30" s="3"/>
      <c r="H30" s="8">
        <f>+P16*(1+'UAE Exhibit 1.2 Errata, p. 5'!$D$8)</f>
        <v>26460.788038913019</v>
      </c>
      <c r="I30" s="8">
        <f>+H30*(1+'UAE Exhibit 1.2 Errata, p. 5'!$D$8)</f>
        <v>27048.217533376886</v>
      </c>
      <c r="J30" s="8">
        <f>+I30*(1+'UAE Exhibit 1.2 Errata, p. 5'!$D$8)</f>
        <v>27648.687962617852</v>
      </c>
      <c r="K30" s="8">
        <f>+J30*(1+'UAE Exhibit 1.2 Errata, p. 5'!$D$8)</f>
        <v>28262.488835387969</v>
      </c>
      <c r="L30" s="8">
        <f>+K30*(1+'UAE Exhibit 1.2 Errata, p. 5'!$D$8)</f>
        <v>28889.91608753358</v>
      </c>
      <c r="M30" s="8">
        <f>+L30*(1+'UAE Exhibit 1.2 Errata, p. 5'!$D$8)</f>
        <v>29531.272224676824</v>
      </c>
      <c r="N30" s="8">
        <f>+M30*(1+'UAE Exhibit 1.2 Errata, p. 5'!$D$8)</f>
        <v>30186.866468064651</v>
      </c>
      <c r="O30" s="8"/>
      <c r="P30" s="8"/>
    </row>
    <row r="31" spans="1:16" x14ac:dyDescent="0.25">
      <c r="A31" s="5">
        <v>45</v>
      </c>
      <c r="B31" s="3"/>
      <c r="C31" s="15" t="s">
        <v>39</v>
      </c>
      <c r="D31" s="3"/>
      <c r="E31" s="3"/>
      <c r="F31" s="3"/>
      <c r="G31" s="3"/>
      <c r="H31" s="8">
        <f>+P17*(1+'UAE Exhibit 1.2 Errata, p. 5'!$D$8)</f>
        <v>37205.596895226525</v>
      </c>
      <c r="I31" s="8">
        <f>+H31*(1+'UAE Exhibit 1.2 Errata, p. 5'!$D$8)</f>
        <v>38031.561146300555</v>
      </c>
      <c r="J31" s="8">
        <f>+I31*(1+'UAE Exhibit 1.2 Errata, p. 5'!$D$8)</f>
        <v>38875.861803748427</v>
      </c>
      <c r="K31" s="8">
        <f>+J31*(1+'UAE Exhibit 1.2 Errata, p. 5'!$D$8)</f>
        <v>39738.905935791641</v>
      </c>
      <c r="L31" s="8">
        <f>+K31*(1+'UAE Exhibit 1.2 Errata, p. 5'!$D$8)</f>
        <v>40621.109647566213</v>
      </c>
      <c r="M31" s="8">
        <f>+L31*(1+'UAE Exhibit 1.2 Errata, p. 5'!$D$8)</f>
        <v>41522.898281742186</v>
      </c>
      <c r="N31" s="8">
        <f>+M31*(1+'UAE Exhibit 1.2 Errata, p. 5'!$D$8)</f>
        <v>42444.70662359686</v>
      </c>
      <c r="O31" s="8"/>
      <c r="P31" s="8"/>
    </row>
    <row r="32" spans="1:16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15" customHeight="1" x14ac:dyDescent="0.25">
      <c r="A34" s="5">
        <v>46</v>
      </c>
      <c r="B34" s="3"/>
      <c r="C34" s="7" t="s">
        <v>42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x14ac:dyDescent="0.25">
      <c r="A36" s="5">
        <v>47</v>
      </c>
      <c r="B36" s="3"/>
      <c r="C36" s="3"/>
      <c r="D36" s="2"/>
      <c r="E36" s="2"/>
      <c r="F36" s="5" t="s">
        <v>2</v>
      </c>
      <c r="G36" s="5" t="s">
        <v>43</v>
      </c>
      <c r="H36" s="3"/>
      <c r="I36" s="3"/>
      <c r="J36" s="3"/>
      <c r="K36" s="3"/>
      <c r="L36" s="3"/>
      <c r="M36" s="3"/>
      <c r="N36" s="3"/>
      <c r="O36" s="3"/>
      <c r="P36" s="3"/>
    </row>
    <row r="37" spans="1:16" x14ac:dyDescent="0.25">
      <c r="A37" s="5">
        <v>48</v>
      </c>
      <c r="B37" s="3"/>
      <c r="C37" s="3"/>
      <c r="D37" s="5" t="s">
        <v>3</v>
      </c>
      <c r="E37" s="5" t="s">
        <v>3</v>
      </c>
      <c r="F37" s="5" t="s">
        <v>4</v>
      </c>
      <c r="G37" s="5" t="s">
        <v>4</v>
      </c>
      <c r="H37" s="3"/>
      <c r="I37" s="3"/>
      <c r="J37" s="3"/>
      <c r="K37" s="3"/>
      <c r="L37" s="3"/>
      <c r="M37" s="3"/>
      <c r="N37" s="3"/>
      <c r="O37" s="3"/>
      <c r="P37" s="3"/>
    </row>
    <row r="38" spans="1:16" x14ac:dyDescent="0.25">
      <c r="A38" s="5">
        <v>49</v>
      </c>
      <c r="B38" s="3"/>
      <c r="C38" s="3"/>
      <c r="D38" s="6" t="s">
        <v>5</v>
      </c>
      <c r="E38" s="6" t="s">
        <v>6</v>
      </c>
      <c r="F38" s="6" t="s">
        <v>6</v>
      </c>
      <c r="G38" s="6" t="s">
        <v>6</v>
      </c>
      <c r="H38" s="3"/>
      <c r="I38" s="3"/>
      <c r="J38" s="3"/>
      <c r="K38" s="3"/>
      <c r="L38" s="3"/>
      <c r="M38" s="3"/>
      <c r="N38" s="3"/>
      <c r="O38" s="3"/>
      <c r="P38" s="3"/>
    </row>
    <row r="39" spans="1:16" x14ac:dyDescent="0.25">
      <c r="A39" s="5">
        <v>50</v>
      </c>
      <c r="B39" s="3"/>
      <c r="C39" s="21" t="s">
        <v>7</v>
      </c>
      <c r="D39" s="22">
        <v>0.48620000000000002</v>
      </c>
      <c r="E39" s="23">
        <v>5.21E-2</v>
      </c>
      <c r="F39" s="23">
        <f>+D39*E39</f>
        <v>2.5331020000000003E-2</v>
      </c>
      <c r="G39" s="14">
        <f>+F39</f>
        <v>2.5331020000000003E-2</v>
      </c>
      <c r="H39" s="3"/>
      <c r="I39" s="3"/>
      <c r="J39" s="3"/>
      <c r="K39" s="3"/>
      <c r="L39" s="3"/>
      <c r="M39" s="3"/>
      <c r="N39" s="3"/>
      <c r="O39" s="3"/>
      <c r="P39" s="3"/>
    </row>
    <row r="40" spans="1:16" x14ac:dyDescent="0.25">
      <c r="A40" s="5">
        <v>51</v>
      </c>
      <c r="B40" s="3"/>
      <c r="C40" s="21" t="s">
        <v>8</v>
      </c>
      <c r="D40" s="22">
        <v>2.0000000000000001E-4</v>
      </c>
      <c r="E40" s="23">
        <v>6.7500000000000004E-2</v>
      </c>
      <c r="F40" s="23">
        <f>+D40*E40</f>
        <v>1.3500000000000001E-5</v>
      </c>
      <c r="G40" s="14">
        <f>+F40*D44</f>
        <v>2.175699850118455E-5</v>
      </c>
      <c r="H40" s="3"/>
      <c r="I40" s="3"/>
      <c r="J40" s="3"/>
      <c r="K40" s="3"/>
      <c r="L40" s="3"/>
      <c r="M40" s="3"/>
      <c r="N40" s="3"/>
      <c r="O40" s="3"/>
      <c r="P40" s="3"/>
    </row>
    <row r="41" spans="1:16" x14ac:dyDescent="0.25">
      <c r="A41" s="5">
        <v>52</v>
      </c>
      <c r="B41" s="3"/>
      <c r="C41" s="21" t="s">
        <v>9</v>
      </c>
      <c r="D41" s="24">
        <v>0.51359999999999995</v>
      </c>
      <c r="E41" s="23">
        <v>9.74E-2</v>
      </c>
      <c r="F41" s="25">
        <f>+D41*E41</f>
        <v>5.0024639999999995E-2</v>
      </c>
      <c r="G41" s="26">
        <f>+F41*D44</f>
        <v>8.0621186481651591E-2</v>
      </c>
      <c r="H41" s="3"/>
      <c r="I41" s="3"/>
      <c r="J41" s="3"/>
      <c r="K41" s="3"/>
      <c r="L41" s="3"/>
      <c r="M41" s="3"/>
      <c r="N41" s="3"/>
      <c r="O41" s="3"/>
      <c r="P41" s="3"/>
    </row>
    <row r="42" spans="1:16" x14ac:dyDescent="0.25">
      <c r="A42" s="5">
        <v>53</v>
      </c>
      <c r="B42" s="3"/>
      <c r="C42" s="21" t="s">
        <v>1</v>
      </c>
      <c r="D42" s="27">
        <f>SUM(D39:D41)</f>
        <v>1</v>
      </c>
      <c r="E42" s="3"/>
      <c r="F42" s="14">
        <f>SUM(F39:F41)</f>
        <v>7.5369159999999991E-2</v>
      </c>
      <c r="G42" s="14">
        <f>SUM(G39:G41)</f>
        <v>0.10597396348015278</v>
      </c>
      <c r="H42" s="3"/>
      <c r="I42" s="3"/>
      <c r="J42" s="3"/>
      <c r="K42" s="3"/>
      <c r="L42" s="3"/>
      <c r="M42" s="3"/>
      <c r="N42" s="3"/>
      <c r="O42" s="3"/>
      <c r="P42" s="3"/>
    </row>
    <row r="43" spans="1:16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t="15" customHeight="1" x14ac:dyDescent="0.25">
      <c r="A44" s="5">
        <v>54</v>
      </c>
      <c r="B44" s="3"/>
      <c r="C44" s="21" t="s">
        <v>44</v>
      </c>
      <c r="D44" s="28">
        <v>1.6116295186062628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x14ac:dyDescent="0.25">
      <c r="A46" s="3"/>
      <c r="B46" s="3"/>
      <c r="C46" s="29" t="s">
        <v>45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x14ac:dyDescent="0.25">
      <c r="A47" s="3"/>
      <c r="B47" s="3"/>
      <c r="C47" s="29" t="s">
        <v>46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ht="15" customHeight="1" x14ac:dyDescent="0.25">
      <c r="A48" s="3"/>
      <c r="B48" s="3"/>
      <c r="C48" s="29" t="s">
        <v>47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</sheetData>
  <mergeCells count="1">
    <mergeCell ref="A1:P1"/>
  </mergeCells>
  <printOptions horizontalCentered="1"/>
  <pageMargins left="1" right="1" top="1.75" bottom="1" header="0.75" footer="0.3"/>
  <pageSetup scale="52" orientation="landscape" r:id="rId1"/>
  <headerFooter scaleWithDoc="0">
    <oddHeader>&amp;R&amp;"Times New Roman,Bold"&amp;8Utah Association of Energy Users
UAE Exhibit 1.2 (Errata)
Docket No. 17-035-39
Witness: Kevin C. Higgins
Page 6 of 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UAE Exhibit 1.2 Errata., p. 1</vt:lpstr>
      <vt:lpstr>UAE Exhibit 1.2 Errata, p. 2</vt:lpstr>
      <vt:lpstr>UAE Exhibit 1.2 Errata, p. 3</vt:lpstr>
      <vt:lpstr>UAE Exhibit 1.2 Errata, p. 4</vt:lpstr>
      <vt:lpstr>UAE Exhibit 1.2 Errata, p. 5</vt:lpstr>
      <vt:lpstr>UAE Exhibit 1.2 Errata, p. 6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Townsend</dc:creator>
  <cp:lastModifiedBy>laurieharris</cp:lastModifiedBy>
  <cp:lastPrinted>2017-10-04T21:46:54Z</cp:lastPrinted>
  <dcterms:created xsi:type="dcterms:W3CDTF">2017-09-13T16:39:50Z</dcterms:created>
  <dcterms:modified xsi:type="dcterms:W3CDTF">2017-10-10T14:50:00Z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{E2058C77-B518-439D-8EDD-6BC5DC92BB8D}</vt:lpwstr>
  </property>
</Properties>
</file>