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39\"/>
    </mc:Choice>
  </mc:AlternateContent>
  <bookViews>
    <workbookView xWindow="0" yWindow="0" windowWidth="21570" windowHeight="9495"/>
  </bookViews>
  <sheets>
    <sheet name="UAE Exhibit 1.1RE, p. 1" sheetId="1" r:id="rId1"/>
    <sheet name="UAE Exhibit 1.1RE, p. 2" sheetId="2" r:id="rId2"/>
    <sheet name="Exhibit KCH-1.2RE, p. 1" sheetId="3" r:id="rId3"/>
    <sheet name="Exhibit KCH-1.2RE, p. 2" sheetId="4" r:id="rId4"/>
    <sheet name="Exhibit KCH-1.2RE, p. 3" sheetId="5" r:id="rId5"/>
    <sheet name="Exhibit KCH-1.2RE, p. 4" sheetId="6" r:id="rId6"/>
    <sheet name="Exhibit KCH-1.2RE, p. 5" sheetId="7" r:id="rId7"/>
    <sheet name="Exhibit KCH-1.2RE, p. 6" sheetId="8" r:id="rId8"/>
  </sheets>
  <definedNames>
    <definedName name="_xlnm.Print_Area" localSheetId="0">'UAE Exhibit 1.1RE, p. 1'!$A$1:$X$45</definedName>
    <definedName name="_xlnm.Print_Area" localSheetId="1">'UAE Exhibit 1.1RE, p. 2'!$A$1:$V$45</definedName>
    <definedName name="_xlnm.Print_Titles" localSheetId="0">'UAE Exhibit 1.1RE, p. 1'!$B:$B,'UAE Exhibit 1.1RE, p. 1'!$1:$7</definedName>
    <definedName name="_xlnm.Print_Titles" localSheetId="1">'UAE Exhibit 1.1RE, p. 2'!$B:$B,'UAE Exhibit 1.1RE, p. 2'!$1:$7</definedName>
  </definedNames>
  <calcPr calcId="152511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F41" i="8" l="1"/>
  <c r="G41" i="8" s="1"/>
  <c r="F40" i="8"/>
  <c r="G40" i="8" s="1"/>
  <c r="F39" i="8"/>
  <c r="D42" i="8"/>
  <c r="N23" i="8"/>
  <c r="J23" i="8"/>
  <c r="M23" i="8"/>
  <c r="I23" i="8"/>
  <c r="L23" i="8"/>
  <c r="K23" i="8"/>
  <c r="H23" i="8"/>
  <c r="M9" i="8"/>
  <c r="I9" i="8"/>
  <c r="P9" i="8"/>
  <c r="L9" i="8"/>
  <c r="H9" i="8"/>
  <c r="O9" i="8"/>
  <c r="N9" i="8"/>
  <c r="K9" i="8"/>
  <c r="J9" i="8"/>
  <c r="P29" i="7"/>
  <c r="L29" i="7"/>
  <c r="H29" i="7"/>
  <c r="O29" i="7"/>
  <c r="K29" i="7"/>
  <c r="N29" i="7"/>
  <c r="M29" i="7"/>
  <c r="J29" i="7"/>
  <c r="I29" i="7"/>
  <c r="O15" i="7"/>
  <c r="K15" i="7"/>
  <c r="N15" i="7"/>
  <c r="J15" i="7"/>
  <c r="P15" i="7"/>
  <c r="M15" i="7"/>
  <c r="L15" i="7"/>
  <c r="I15" i="7"/>
  <c r="H15" i="7"/>
  <c r="F41" i="6"/>
  <c r="F40" i="6"/>
  <c r="F39" i="6"/>
  <c r="K23" i="6"/>
  <c r="N23" i="6"/>
  <c r="J23" i="6"/>
  <c r="M23" i="6"/>
  <c r="L23" i="6"/>
  <c r="I23" i="6"/>
  <c r="H23" i="6"/>
  <c r="N9" i="6"/>
  <c r="J9" i="6"/>
  <c r="P9" i="6"/>
  <c r="O9" i="6"/>
  <c r="M9" i="6"/>
  <c r="L9" i="6"/>
  <c r="K9" i="6"/>
  <c r="I9" i="6"/>
  <c r="H9" i="6"/>
  <c r="P29" i="5"/>
  <c r="O29" i="5"/>
  <c r="N29" i="5"/>
  <c r="M29" i="5"/>
  <c r="L29" i="5"/>
  <c r="K29" i="5"/>
  <c r="J29" i="5"/>
  <c r="I29" i="5"/>
  <c r="H29" i="5"/>
  <c r="P15" i="5"/>
  <c r="O15" i="5"/>
  <c r="N15" i="5"/>
  <c r="M15" i="5"/>
  <c r="L15" i="5"/>
  <c r="K15" i="5"/>
  <c r="J15" i="5"/>
  <c r="I15" i="5"/>
  <c r="H15" i="5"/>
  <c r="E41" i="4"/>
  <c r="D41" i="4"/>
  <c r="E40" i="4"/>
  <c r="D40" i="4"/>
  <c r="E39" i="4"/>
  <c r="D39" i="4"/>
  <c r="N22" i="4"/>
  <c r="M22" i="4"/>
  <c r="L22" i="4"/>
  <c r="K22" i="4"/>
  <c r="J22" i="4"/>
  <c r="I22" i="4"/>
  <c r="H22" i="4"/>
  <c r="N21" i="4"/>
  <c r="M21" i="4"/>
  <c r="L21" i="4"/>
  <c r="K21" i="4"/>
  <c r="J21" i="4"/>
  <c r="I21" i="4"/>
  <c r="H21" i="4"/>
  <c r="P8" i="4"/>
  <c r="O8" i="4"/>
  <c r="N8" i="4"/>
  <c r="M8" i="4"/>
  <c r="L8" i="4"/>
  <c r="K8" i="4"/>
  <c r="J8" i="4"/>
  <c r="I8" i="4"/>
  <c r="H8" i="4"/>
  <c r="P7" i="4"/>
  <c r="O7" i="4"/>
  <c r="N7" i="4"/>
  <c r="M7" i="4"/>
  <c r="M9" i="4" s="1"/>
  <c r="L7" i="4"/>
  <c r="K7" i="4"/>
  <c r="J7" i="4"/>
  <c r="I7" i="4"/>
  <c r="I9" i="4" s="1"/>
  <c r="H7" i="4"/>
  <c r="P28" i="3"/>
  <c r="O28" i="3"/>
  <c r="N28" i="3"/>
  <c r="M28" i="3"/>
  <c r="L28" i="3"/>
  <c r="K28" i="3"/>
  <c r="J28" i="3"/>
  <c r="I28" i="3"/>
  <c r="H28" i="3"/>
  <c r="P27" i="3"/>
  <c r="O27" i="3"/>
  <c r="O29" i="3" s="1"/>
  <c r="N27" i="3"/>
  <c r="M27" i="3"/>
  <c r="M29" i="3" s="1"/>
  <c r="L27" i="3"/>
  <c r="K27" i="3"/>
  <c r="K29" i="3" s="1"/>
  <c r="J27" i="3"/>
  <c r="I27" i="3"/>
  <c r="I29" i="3" s="1"/>
  <c r="H27" i="3"/>
  <c r="P14" i="3"/>
  <c r="O14" i="3"/>
  <c r="N14" i="3"/>
  <c r="M14" i="3"/>
  <c r="L14" i="3"/>
  <c r="K14" i="3"/>
  <c r="J14" i="3"/>
  <c r="I14" i="3"/>
  <c r="H14" i="3"/>
  <c r="P13" i="3"/>
  <c r="O13" i="3"/>
  <c r="O15" i="3" s="1"/>
  <c r="N13" i="3"/>
  <c r="M13" i="3"/>
  <c r="L13" i="3"/>
  <c r="K13" i="3"/>
  <c r="K15" i="3" s="1"/>
  <c r="J13" i="3"/>
  <c r="I13" i="3"/>
  <c r="H13" i="3"/>
  <c r="C21" i="1"/>
  <c r="G17" i="1"/>
  <c r="I16" i="1"/>
  <c r="C15" i="1"/>
  <c r="G11" i="1"/>
  <c r="I21" i="1"/>
  <c r="E22" i="1"/>
  <c r="H23" i="4" l="1"/>
  <c r="J23" i="4"/>
  <c r="L23" i="4"/>
  <c r="H9" i="4"/>
  <c r="N23" i="4"/>
  <c r="K9" i="4"/>
  <c r="J9" i="4"/>
  <c r="N9" i="4"/>
  <c r="O9" i="4"/>
  <c r="K23" i="4"/>
  <c r="L9" i="4"/>
  <c r="P9" i="4"/>
  <c r="D42" i="4"/>
  <c r="I23" i="4"/>
  <c r="M23" i="4"/>
  <c r="J15" i="3"/>
  <c r="N15" i="3"/>
  <c r="H29" i="3"/>
  <c r="M15" i="3"/>
  <c r="H15" i="3"/>
  <c r="L15" i="3"/>
  <c r="P15" i="3"/>
  <c r="J29" i="3"/>
  <c r="N29" i="3"/>
  <c r="L29" i="3"/>
  <c r="P29" i="3"/>
  <c r="I15" i="3"/>
  <c r="F42" i="6"/>
  <c r="F39" i="4"/>
  <c r="G39" i="6"/>
  <c r="F42" i="8"/>
  <c r="G39" i="8"/>
  <c r="G42" i="8" s="1"/>
  <c r="F40" i="4"/>
  <c r="G40" i="6"/>
  <c r="G40" i="4" s="1"/>
  <c r="F41" i="4"/>
  <c r="G41" i="6"/>
  <c r="G41" i="4" s="1"/>
  <c r="D42" i="6"/>
  <c r="E17" i="1"/>
  <c r="I11" i="1"/>
  <c r="E11" i="1"/>
  <c r="G12" i="1"/>
  <c r="E13" i="1"/>
  <c r="C14" i="1"/>
  <c r="E15" i="1"/>
  <c r="G16" i="1"/>
  <c r="I17" i="1"/>
  <c r="G18" i="1"/>
  <c r="C19" i="1"/>
  <c r="I20" i="1"/>
  <c r="G21" i="1"/>
  <c r="C22" i="1"/>
  <c r="C11" i="1"/>
  <c r="C18" i="1"/>
  <c r="C13" i="1"/>
  <c r="E19" i="1"/>
  <c r="E14" i="1"/>
  <c r="G20" i="1"/>
  <c r="G13" i="1"/>
  <c r="I18" i="1"/>
  <c r="I12" i="1"/>
  <c r="E21" i="1"/>
  <c r="I13" i="1"/>
  <c r="E12" i="1"/>
  <c r="I14" i="1"/>
  <c r="E16" i="1"/>
  <c r="E20" i="1"/>
  <c r="I22" i="1"/>
  <c r="C17" i="1"/>
  <c r="E18" i="1"/>
  <c r="I15" i="1"/>
  <c r="I19" i="1"/>
  <c r="G14" i="1"/>
  <c r="C20" i="1"/>
  <c r="C16" i="1"/>
  <c r="C12" i="1"/>
  <c r="G19" i="1"/>
  <c r="G15" i="1"/>
  <c r="G22" i="1"/>
  <c r="D23" i="2"/>
  <c r="F23" i="2"/>
  <c r="U23" i="2"/>
  <c r="T23" i="2"/>
  <c r="S23" i="2"/>
  <c r="Q23" i="2"/>
  <c r="P23" i="2"/>
  <c r="O23" i="2"/>
  <c r="M23" i="2"/>
  <c r="L23" i="2"/>
  <c r="K23" i="2"/>
  <c r="I23" i="2"/>
  <c r="H23" i="2"/>
  <c r="G23" i="2"/>
  <c r="C23" i="2"/>
  <c r="G52" i="1"/>
  <c r="E4" i="1"/>
  <c r="M27" i="8" l="1"/>
  <c r="I27" i="8"/>
  <c r="P13" i="8"/>
  <c r="L13" i="8"/>
  <c r="H13" i="8"/>
  <c r="O33" i="7"/>
  <c r="K33" i="7"/>
  <c r="N19" i="7"/>
  <c r="J19" i="7"/>
  <c r="N27" i="8"/>
  <c r="J27" i="8"/>
  <c r="M13" i="8"/>
  <c r="I13" i="8"/>
  <c r="P33" i="7"/>
  <c r="L33" i="7"/>
  <c r="H33" i="7"/>
  <c r="O19" i="7"/>
  <c r="K19" i="7"/>
  <c r="K27" i="8"/>
  <c r="N13" i="8"/>
  <c r="J13" i="8"/>
  <c r="M33" i="7"/>
  <c r="I33" i="7"/>
  <c r="P19" i="7"/>
  <c r="L19" i="7"/>
  <c r="H19" i="7"/>
  <c r="L27" i="8"/>
  <c r="H27" i="8"/>
  <c r="O13" i="8"/>
  <c r="K13" i="8"/>
  <c r="N33" i="7"/>
  <c r="J33" i="7"/>
  <c r="M19" i="7"/>
  <c r="I19" i="7"/>
  <c r="G42" i="6"/>
  <c r="G39" i="4"/>
  <c r="G42" i="4" s="1"/>
  <c r="F42" i="4"/>
  <c r="M26" i="6"/>
  <c r="M26" i="4" s="1"/>
  <c r="I26" i="6"/>
  <c r="N12" i="6"/>
  <c r="N12" i="4" s="1"/>
  <c r="J12" i="6"/>
  <c r="M32" i="5"/>
  <c r="I32" i="5"/>
  <c r="P18" i="5"/>
  <c r="L18" i="5"/>
  <c r="H18" i="5"/>
  <c r="N26" i="6"/>
  <c r="J26" i="6"/>
  <c r="J26" i="4" s="1"/>
  <c r="O12" i="6"/>
  <c r="K12" i="6"/>
  <c r="N32" i="5"/>
  <c r="J32" i="5"/>
  <c r="M18" i="5"/>
  <c r="I18" i="5"/>
  <c r="I18" i="3" s="1"/>
  <c r="K26" i="6"/>
  <c r="P12" i="6"/>
  <c r="P12" i="4" s="1"/>
  <c r="L12" i="6"/>
  <c r="H12" i="6"/>
  <c r="O32" i="5"/>
  <c r="K32" i="5"/>
  <c r="N18" i="5"/>
  <c r="J18" i="5"/>
  <c r="J18" i="3" s="1"/>
  <c r="L26" i="6"/>
  <c r="H26" i="6"/>
  <c r="H26" i="4" s="1"/>
  <c r="M12" i="6"/>
  <c r="I12" i="6"/>
  <c r="P32" i="5"/>
  <c r="L32" i="5"/>
  <c r="L32" i="3" s="1"/>
  <c r="H32" i="5"/>
  <c r="O18" i="5"/>
  <c r="O18" i="3" s="1"/>
  <c r="K18" i="5"/>
  <c r="L26" i="8"/>
  <c r="H26" i="8"/>
  <c r="M12" i="8"/>
  <c r="I12" i="8"/>
  <c r="P32" i="7"/>
  <c r="L32" i="7"/>
  <c r="H32" i="7"/>
  <c r="O18" i="7"/>
  <c r="K18" i="7"/>
  <c r="M26" i="8"/>
  <c r="I26" i="8"/>
  <c r="N12" i="8"/>
  <c r="J12" i="8"/>
  <c r="M32" i="7"/>
  <c r="I32" i="7"/>
  <c r="P18" i="7"/>
  <c r="L18" i="7"/>
  <c r="H18" i="7"/>
  <c r="N26" i="8"/>
  <c r="J26" i="8"/>
  <c r="O12" i="8"/>
  <c r="K12" i="8"/>
  <c r="N32" i="7"/>
  <c r="J32" i="7"/>
  <c r="M18" i="7"/>
  <c r="I18" i="7"/>
  <c r="K26" i="8"/>
  <c r="P12" i="8"/>
  <c r="L12" i="8"/>
  <c r="H12" i="8"/>
  <c r="O32" i="7"/>
  <c r="K32" i="7"/>
  <c r="N18" i="7"/>
  <c r="J18" i="7"/>
  <c r="C23" i="1"/>
  <c r="G23" i="1"/>
  <c r="E23" i="1"/>
  <c r="K32" i="1"/>
  <c r="K36" i="1"/>
  <c r="K29" i="1"/>
  <c r="K31" i="1"/>
  <c r="L31" i="1" s="1"/>
  <c r="K35" i="1"/>
  <c r="K39" i="1"/>
  <c r="K30" i="1"/>
  <c r="K34" i="1"/>
  <c r="K38" i="1"/>
  <c r="K40" i="1"/>
  <c r="K33" i="1"/>
  <c r="K37" i="1"/>
  <c r="G51" i="1"/>
  <c r="C54" i="2"/>
  <c r="G52" i="2"/>
  <c r="G53" i="2"/>
  <c r="E23" i="2"/>
  <c r="J23" i="2"/>
  <c r="N23" i="2"/>
  <c r="R23" i="2"/>
  <c r="V23" i="2"/>
  <c r="G51" i="2"/>
  <c r="C54" i="1"/>
  <c r="G53" i="1"/>
  <c r="G54" i="1" s="1"/>
  <c r="C24" i="1" s="1"/>
  <c r="N23" i="1"/>
  <c r="R23" i="1"/>
  <c r="V23" i="1"/>
  <c r="P23" i="1"/>
  <c r="T23" i="1"/>
  <c r="X23" i="1"/>
  <c r="O23" i="1"/>
  <c r="S23" i="1"/>
  <c r="W23" i="1"/>
  <c r="M23" i="1"/>
  <c r="Q23" i="1"/>
  <c r="U23" i="1"/>
  <c r="L23" i="1"/>
  <c r="K23" i="1"/>
  <c r="J23" i="1"/>
  <c r="I12" i="4" l="1"/>
  <c r="H12" i="4"/>
  <c r="K12" i="4"/>
  <c r="M32" i="3"/>
  <c r="K32" i="3"/>
  <c r="J32" i="3"/>
  <c r="P18" i="3"/>
  <c r="G18" i="7"/>
  <c r="E18" i="7"/>
  <c r="F18" i="7"/>
  <c r="H22" i="7" s="1"/>
  <c r="D18" i="7"/>
  <c r="H32" i="3"/>
  <c r="M12" i="4"/>
  <c r="N18" i="3"/>
  <c r="L12" i="4"/>
  <c r="M18" i="3"/>
  <c r="O12" i="4"/>
  <c r="L18" i="3"/>
  <c r="J12" i="4"/>
  <c r="E18" i="5"/>
  <c r="G18" i="5"/>
  <c r="H18" i="3"/>
  <c r="F18" i="5"/>
  <c r="D18" i="5"/>
  <c r="G19" i="7"/>
  <c r="E19" i="7"/>
  <c r="D19" i="7"/>
  <c r="F19" i="7"/>
  <c r="H23" i="7" s="1"/>
  <c r="N27" i="6"/>
  <c r="N27" i="4" s="1"/>
  <c r="J27" i="6"/>
  <c r="J27" i="4" s="1"/>
  <c r="M13" i="6"/>
  <c r="M13" i="4" s="1"/>
  <c r="I13" i="6"/>
  <c r="I13" i="4" s="1"/>
  <c r="P33" i="5"/>
  <c r="P33" i="3" s="1"/>
  <c r="L33" i="5"/>
  <c r="L33" i="3" s="1"/>
  <c r="H33" i="5"/>
  <c r="H33" i="3" s="1"/>
  <c r="O19" i="5"/>
  <c r="O19" i="3" s="1"/>
  <c r="K19" i="5"/>
  <c r="K19" i="3" s="1"/>
  <c r="K27" i="6"/>
  <c r="K27" i="4" s="1"/>
  <c r="N13" i="6"/>
  <c r="N13" i="4" s="1"/>
  <c r="J13" i="6"/>
  <c r="J13" i="4" s="1"/>
  <c r="M33" i="5"/>
  <c r="M33" i="3" s="1"/>
  <c r="I33" i="5"/>
  <c r="I33" i="3" s="1"/>
  <c r="P19" i="5"/>
  <c r="P19" i="3" s="1"/>
  <c r="L19" i="5"/>
  <c r="L19" i="3" s="1"/>
  <c r="H19" i="5"/>
  <c r="L27" i="6"/>
  <c r="L27" i="4" s="1"/>
  <c r="H27" i="6"/>
  <c r="H27" i="4" s="1"/>
  <c r="O13" i="6"/>
  <c r="O13" i="4" s="1"/>
  <c r="K13" i="6"/>
  <c r="K13" i="4" s="1"/>
  <c r="N33" i="5"/>
  <c r="N33" i="3" s="1"/>
  <c r="J33" i="5"/>
  <c r="J33" i="3" s="1"/>
  <c r="M19" i="5"/>
  <c r="M19" i="3" s="1"/>
  <c r="I19" i="5"/>
  <c r="I19" i="3" s="1"/>
  <c r="M27" i="6"/>
  <c r="M27" i="4" s="1"/>
  <c r="I27" i="6"/>
  <c r="I27" i="4" s="1"/>
  <c r="P13" i="6"/>
  <c r="P13" i="4" s="1"/>
  <c r="L13" i="6"/>
  <c r="L13" i="4" s="1"/>
  <c r="H13" i="6"/>
  <c r="H13" i="4" s="1"/>
  <c r="O33" i="5"/>
  <c r="O33" i="3" s="1"/>
  <c r="K33" i="5"/>
  <c r="K33" i="3" s="1"/>
  <c r="N19" i="5"/>
  <c r="N19" i="3" s="1"/>
  <c r="J19" i="5"/>
  <c r="J19" i="3" s="1"/>
  <c r="K18" i="3"/>
  <c r="P32" i="3"/>
  <c r="L26" i="4"/>
  <c r="O32" i="3"/>
  <c r="K26" i="4"/>
  <c r="N32" i="3"/>
  <c r="N26" i="4"/>
  <c r="I32" i="3"/>
  <c r="I26" i="4"/>
  <c r="L40" i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M31" i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C31" i="2" s="1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G54" i="2"/>
  <c r="E24" i="1"/>
  <c r="C42" i="1"/>
  <c r="K41" i="1"/>
  <c r="L29" i="1"/>
  <c r="L30" i="1"/>
  <c r="L33" i="1"/>
  <c r="L37" i="1"/>
  <c r="L38" i="1"/>
  <c r="L39" i="1"/>
  <c r="M39" i="1" s="1"/>
  <c r="I23" i="1"/>
  <c r="L36" i="1"/>
  <c r="L32" i="1"/>
  <c r="L34" i="1"/>
  <c r="C25" i="1"/>
  <c r="L35" i="1"/>
  <c r="G18" i="3" l="1"/>
  <c r="G19" i="5"/>
  <c r="G19" i="3" s="1"/>
  <c r="H19" i="3"/>
  <c r="E19" i="5"/>
  <c r="E19" i="3" s="1"/>
  <c r="D19" i="5"/>
  <c r="D19" i="3" s="1"/>
  <c r="F19" i="5"/>
  <c r="I22" i="7"/>
  <c r="J22" i="7" s="1"/>
  <c r="K22" i="7" s="1"/>
  <c r="L22" i="7" s="1"/>
  <c r="M22" i="7" s="1"/>
  <c r="N22" i="7" s="1"/>
  <c r="O22" i="7" s="1"/>
  <c r="P22" i="7" s="1"/>
  <c r="H36" i="7" s="1"/>
  <c r="I36" i="7" s="1"/>
  <c r="J36" i="7" s="1"/>
  <c r="K36" i="7" s="1"/>
  <c r="L36" i="7" s="1"/>
  <c r="M36" i="7" s="1"/>
  <c r="N36" i="7" s="1"/>
  <c r="O36" i="7" s="1"/>
  <c r="P36" i="7" s="1"/>
  <c r="H16" i="8" s="1"/>
  <c r="I16" i="8" s="1"/>
  <c r="J16" i="8" s="1"/>
  <c r="K16" i="8" s="1"/>
  <c r="L16" i="8" s="1"/>
  <c r="M16" i="8" s="1"/>
  <c r="N16" i="8" s="1"/>
  <c r="O16" i="8" s="1"/>
  <c r="P16" i="8" s="1"/>
  <c r="H30" i="8" s="1"/>
  <c r="I30" i="8" s="1"/>
  <c r="J30" i="8" s="1"/>
  <c r="K30" i="8" s="1"/>
  <c r="L30" i="8" s="1"/>
  <c r="M30" i="8" s="1"/>
  <c r="N30" i="8" s="1"/>
  <c r="F18" i="3"/>
  <c r="H22" i="5"/>
  <c r="I23" i="7"/>
  <c r="J23" i="7" s="1"/>
  <c r="K23" i="7" s="1"/>
  <c r="L23" i="7" s="1"/>
  <c r="M23" i="7" s="1"/>
  <c r="N23" i="7" s="1"/>
  <c r="O23" i="7" s="1"/>
  <c r="P23" i="7" s="1"/>
  <c r="H37" i="7" s="1"/>
  <c r="I37" i="7" s="1"/>
  <c r="J37" i="7" s="1"/>
  <c r="K37" i="7" s="1"/>
  <c r="L37" i="7" s="1"/>
  <c r="M37" i="7" s="1"/>
  <c r="N37" i="7" s="1"/>
  <c r="O37" i="7" s="1"/>
  <c r="P37" i="7" s="1"/>
  <c r="H17" i="8" s="1"/>
  <c r="I17" i="8" s="1"/>
  <c r="J17" i="8" s="1"/>
  <c r="K17" i="8" s="1"/>
  <c r="L17" i="8" s="1"/>
  <c r="M17" i="8" s="1"/>
  <c r="N17" i="8" s="1"/>
  <c r="O17" i="8" s="1"/>
  <c r="P17" i="8" s="1"/>
  <c r="H31" i="8" s="1"/>
  <c r="I31" i="8" s="1"/>
  <c r="J31" i="8" s="1"/>
  <c r="K31" i="8" s="1"/>
  <c r="L31" i="8" s="1"/>
  <c r="M31" i="8" s="1"/>
  <c r="N31" i="8" s="1"/>
  <c r="D18" i="3"/>
  <c r="E18" i="3"/>
  <c r="I31" i="1"/>
  <c r="G31" i="1"/>
  <c r="M38" i="1"/>
  <c r="M36" i="1"/>
  <c r="M30" i="1"/>
  <c r="C40" i="2"/>
  <c r="C31" i="1"/>
  <c r="M34" i="1"/>
  <c r="N39" i="1"/>
  <c r="M32" i="1"/>
  <c r="M33" i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C33" i="2" s="1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M35" i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C35" i="2" s="1"/>
  <c r="D35" i="2" s="1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R35" i="2" s="1"/>
  <c r="S35" i="2" s="1"/>
  <c r="T35" i="2" s="1"/>
  <c r="U35" i="2" s="1"/>
  <c r="M37" i="1"/>
  <c r="E31" i="1"/>
  <c r="E42" i="1"/>
  <c r="G24" i="1"/>
  <c r="E25" i="1"/>
  <c r="L41" i="1"/>
  <c r="M29" i="1"/>
  <c r="H22" i="3" l="1"/>
  <c r="I22" i="5"/>
  <c r="F19" i="3"/>
  <c r="H23" i="5"/>
  <c r="D22" i="7"/>
  <c r="F23" i="7"/>
  <c r="F22" i="7"/>
  <c r="D23" i="7"/>
  <c r="N32" i="1"/>
  <c r="I35" i="1"/>
  <c r="N38" i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C38" i="2" s="1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U38" i="2" s="1"/>
  <c r="G35" i="1"/>
  <c r="N34" i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C34" i="2" s="1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N36" i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C36" i="2" s="1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N37" i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C37" i="2" s="1"/>
  <c r="D37" i="2" s="1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N30" i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C30" i="2" s="1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G33" i="1"/>
  <c r="D40" i="2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V41" i="2" s="1"/>
  <c r="I33" i="1"/>
  <c r="O39" i="1"/>
  <c r="P39" i="1" s="1"/>
  <c r="Q39" i="1" s="1"/>
  <c r="R39" i="1" s="1"/>
  <c r="S39" i="1" s="1"/>
  <c r="T39" i="1" s="1"/>
  <c r="U39" i="1" s="1"/>
  <c r="V39" i="1" s="1"/>
  <c r="W39" i="1" s="1"/>
  <c r="X39" i="1" s="1"/>
  <c r="C39" i="2" s="1"/>
  <c r="D39" i="2" s="1"/>
  <c r="E39" i="2" s="1"/>
  <c r="F39" i="2" s="1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C33" i="1"/>
  <c r="E35" i="1"/>
  <c r="C35" i="1"/>
  <c r="E33" i="1"/>
  <c r="G42" i="1"/>
  <c r="I24" i="1"/>
  <c r="I25" i="1" s="1"/>
  <c r="G25" i="1"/>
  <c r="M41" i="1"/>
  <c r="N29" i="1"/>
  <c r="I23" i="5" l="1"/>
  <c r="H23" i="3"/>
  <c r="J22" i="5"/>
  <c r="I22" i="3"/>
  <c r="C34" i="1"/>
  <c r="E34" i="1"/>
  <c r="G34" i="1"/>
  <c r="C38" i="1"/>
  <c r="I38" i="1"/>
  <c r="C37" i="1"/>
  <c r="E36" i="1"/>
  <c r="C40" i="1"/>
  <c r="C36" i="1"/>
  <c r="G40" i="1"/>
  <c r="E40" i="1"/>
  <c r="I34" i="1"/>
  <c r="E39" i="1"/>
  <c r="G38" i="1"/>
  <c r="E38" i="1"/>
  <c r="I37" i="1"/>
  <c r="O32" i="1"/>
  <c r="E37" i="1"/>
  <c r="I39" i="1"/>
  <c r="I30" i="1"/>
  <c r="I36" i="1"/>
  <c r="G36" i="1"/>
  <c r="G37" i="1"/>
  <c r="I40" i="1"/>
  <c r="G30" i="1"/>
  <c r="G39" i="1"/>
  <c r="C39" i="1"/>
  <c r="E30" i="1"/>
  <c r="C30" i="1"/>
  <c r="I42" i="1"/>
  <c r="N41" i="1"/>
  <c r="O29" i="1"/>
  <c r="K22" i="5" l="1"/>
  <c r="J22" i="3"/>
  <c r="J23" i="5"/>
  <c r="I23" i="3"/>
  <c r="P32" i="1"/>
  <c r="O41" i="1"/>
  <c r="P29" i="1"/>
  <c r="K22" i="3" l="1"/>
  <c r="L22" i="5"/>
  <c r="J23" i="3"/>
  <c r="K23" i="5"/>
  <c r="Q32" i="1"/>
  <c r="R32" i="1" s="1"/>
  <c r="S32" i="1" s="1"/>
  <c r="T32" i="1" s="1"/>
  <c r="U32" i="1" s="1"/>
  <c r="V32" i="1" s="1"/>
  <c r="W32" i="1" s="1"/>
  <c r="X32" i="1" s="1"/>
  <c r="C32" i="2" s="1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P41" i="1"/>
  <c r="Q29" i="1"/>
  <c r="K23" i="3" l="1"/>
  <c r="L23" i="5"/>
  <c r="L22" i="3"/>
  <c r="M22" i="5"/>
  <c r="C32" i="1"/>
  <c r="G32" i="1"/>
  <c r="E32" i="1"/>
  <c r="I32" i="1"/>
  <c r="Q41" i="1"/>
  <c r="R29" i="1"/>
  <c r="M23" i="5" l="1"/>
  <c r="L23" i="3"/>
  <c r="N22" i="5"/>
  <c r="M22" i="3"/>
  <c r="R41" i="1"/>
  <c r="S29" i="1"/>
  <c r="N23" i="5" l="1"/>
  <c r="M23" i="3"/>
  <c r="O22" i="5"/>
  <c r="N22" i="3"/>
  <c r="S41" i="1"/>
  <c r="T29" i="1"/>
  <c r="N23" i="3" l="1"/>
  <c r="O23" i="5"/>
  <c r="O22" i="3"/>
  <c r="P22" i="5"/>
  <c r="U29" i="1"/>
  <c r="T41" i="1"/>
  <c r="O23" i="3" l="1"/>
  <c r="P23" i="5"/>
  <c r="H36" i="5"/>
  <c r="P22" i="3"/>
  <c r="U41" i="1"/>
  <c r="V29" i="1"/>
  <c r="H37" i="5" l="1"/>
  <c r="P23" i="3"/>
  <c r="H36" i="3"/>
  <c r="I36" i="5"/>
  <c r="V41" i="1"/>
  <c r="W29" i="1"/>
  <c r="H37" i="3" l="1"/>
  <c r="I37" i="5"/>
  <c r="I36" i="3"/>
  <c r="J36" i="5"/>
  <c r="W41" i="1"/>
  <c r="X29" i="1"/>
  <c r="J37" i="5" l="1"/>
  <c r="I37" i="3"/>
  <c r="K36" i="5"/>
  <c r="J36" i="3"/>
  <c r="C29" i="2"/>
  <c r="D29" i="2" s="1"/>
  <c r="D41" i="2" s="1"/>
  <c r="X41" i="1"/>
  <c r="K37" i="5" l="1"/>
  <c r="J37" i="3"/>
  <c r="L36" i="5"/>
  <c r="K36" i="3"/>
  <c r="C41" i="2"/>
  <c r="E29" i="2"/>
  <c r="K37" i="3" l="1"/>
  <c r="L37" i="5"/>
  <c r="L36" i="3"/>
  <c r="M36" i="5"/>
  <c r="F29" i="2"/>
  <c r="F41" i="2" s="1"/>
  <c r="E41" i="2"/>
  <c r="L37" i="3" l="1"/>
  <c r="M37" i="5"/>
  <c r="M36" i="3"/>
  <c r="N36" i="5"/>
  <c r="G29" i="2"/>
  <c r="N37" i="5" l="1"/>
  <c r="M37" i="3"/>
  <c r="O36" i="5"/>
  <c r="N36" i="3"/>
  <c r="G41" i="2"/>
  <c r="H29" i="2"/>
  <c r="C29" i="1" s="1"/>
  <c r="C41" i="1" s="1"/>
  <c r="O37" i="5" l="1"/>
  <c r="N37" i="3"/>
  <c r="P36" i="5"/>
  <c r="O36" i="3"/>
  <c r="E29" i="1"/>
  <c r="E41" i="1" s="1"/>
  <c r="H41" i="2"/>
  <c r="I29" i="2"/>
  <c r="O37" i="3" l="1"/>
  <c r="P37" i="5"/>
  <c r="H16" i="6"/>
  <c r="P36" i="3"/>
  <c r="I41" i="2"/>
  <c r="J29" i="2"/>
  <c r="H17" i="6" l="1"/>
  <c r="P37" i="3"/>
  <c r="I16" i="6"/>
  <c r="H16" i="4"/>
  <c r="J41" i="2"/>
  <c r="K29" i="2"/>
  <c r="C43" i="1"/>
  <c r="E43" i="1"/>
  <c r="I16" i="4" l="1"/>
  <c r="J16" i="6"/>
  <c r="D22" i="5"/>
  <c r="D22" i="3" s="1"/>
  <c r="H17" i="4"/>
  <c r="I17" i="6"/>
  <c r="D23" i="5" s="1"/>
  <c r="D23" i="3" s="1"/>
  <c r="K41" i="2"/>
  <c r="L29" i="2"/>
  <c r="I17" i="4" l="1"/>
  <c r="J17" i="6"/>
  <c r="J16" i="4"/>
  <c r="K16" i="6"/>
  <c r="L41" i="2"/>
  <c r="M29" i="2"/>
  <c r="K17" i="6" l="1"/>
  <c r="J17" i="4"/>
  <c r="L16" i="6"/>
  <c r="K16" i="4"/>
  <c r="M41" i="2"/>
  <c r="N29" i="2"/>
  <c r="L17" i="6" l="1"/>
  <c r="K17" i="4"/>
  <c r="M16" i="6"/>
  <c r="L16" i="4"/>
  <c r="N41" i="2"/>
  <c r="O29" i="2"/>
  <c r="L17" i="4" l="1"/>
  <c r="M17" i="6"/>
  <c r="M16" i="4"/>
  <c r="N16" i="6"/>
  <c r="O41" i="2"/>
  <c r="P29" i="2"/>
  <c r="M17" i="4" l="1"/>
  <c r="N17" i="6"/>
  <c r="N16" i="4"/>
  <c r="O16" i="6"/>
  <c r="P41" i="2"/>
  <c r="Q29" i="2"/>
  <c r="P16" i="6" l="1"/>
  <c r="O16" i="4"/>
  <c r="O17" i="6"/>
  <c r="N17" i="4"/>
  <c r="Q41" i="2"/>
  <c r="R29" i="2"/>
  <c r="H30" i="6" l="1"/>
  <c r="P16" i="4"/>
  <c r="P17" i="6"/>
  <c r="O17" i="4"/>
  <c r="R41" i="2"/>
  <c r="S29" i="2"/>
  <c r="H30" i="4" l="1"/>
  <c r="I30" i="6"/>
  <c r="H31" i="6"/>
  <c r="P17" i="4"/>
  <c r="S41" i="2"/>
  <c r="T29" i="2"/>
  <c r="I31" i="6" l="1"/>
  <c r="H31" i="4"/>
  <c r="I30" i="4"/>
  <c r="J30" i="6"/>
  <c r="T41" i="2"/>
  <c r="U29" i="2"/>
  <c r="I31" i="4" l="1"/>
  <c r="J31" i="6"/>
  <c r="K30" i="6"/>
  <c r="J30" i="4"/>
  <c r="U41" i="2"/>
  <c r="G29" i="1"/>
  <c r="G41" i="1" s="1"/>
  <c r="G43" i="1" s="1"/>
  <c r="I29" i="1"/>
  <c r="I41" i="1" s="1"/>
  <c r="I43" i="1" s="1"/>
  <c r="J31" i="4" l="1"/>
  <c r="K31" i="6"/>
  <c r="L30" i="6"/>
  <c r="K30" i="4"/>
  <c r="L31" i="6" l="1"/>
  <c r="K31" i="4"/>
  <c r="L30" i="4"/>
  <c r="M30" i="6"/>
  <c r="M31" i="6" l="1"/>
  <c r="L31" i="4"/>
  <c r="M30" i="4"/>
  <c r="N30" i="6"/>
  <c r="M31" i="4" l="1"/>
  <c r="N31" i="6"/>
  <c r="N30" i="4"/>
  <c r="F22" i="5"/>
  <c r="F22" i="3" s="1"/>
  <c r="N31" i="4" l="1"/>
  <c r="F23" i="5"/>
  <c r="F23" i="3" s="1"/>
</calcChain>
</file>

<file path=xl/sharedStrings.xml><?xml version="1.0" encoding="utf-8"?>
<sst xmlns="http://schemas.openxmlformats.org/spreadsheetml/2006/main" count="424" uniqueCount="78">
  <si>
    <t>Discount Rate (%):</t>
  </si>
  <si>
    <t>Real Discount Rate (%):</t>
  </si>
  <si>
    <t>Inflation Rate (%)</t>
  </si>
  <si>
    <t>20 Year</t>
  </si>
  <si>
    <t>Lifecycle</t>
  </si>
  <si>
    <t>NPV</t>
  </si>
  <si>
    <t>Total</t>
  </si>
  <si>
    <t>Repower</t>
  </si>
  <si>
    <t>Leaning Juniper</t>
  </si>
  <si>
    <t>Goodnoe</t>
  </si>
  <si>
    <t>Marengo 1</t>
  </si>
  <si>
    <t>Marengo 2</t>
  </si>
  <si>
    <t>Glenrock 1</t>
  </si>
  <si>
    <t>Glenrock 3</t>
  </si>
  <si>
    <t>Rolling Hills</t>
  </si>
  <si>
    <t>Seven Mill Hill 1</t>
  </si>
  <si>
    <t>Seven Mile Hill 2</t>
  </si>
  <si>
    <t>High Plains</t>
  </si>
  <si>
    <t>McFadden</t>
  </si>
  <si>
    <t>Dunlap</t>
  </si>
  <si>
    <t>Real Levelized Rate of Return @ 7.54% Revenue Requirement - ($000s)</t>
  </si>
  <si>
    <t>Weighted Average Cost of Capital:</t>
  </si>
  <si>
    <t>After-Tax</t>
  </si>
  <si>
    <t>Capital</t>
  </si>
  <si>
    <t>Weighted</t>
  </si>
  <si>
    <t>Structure</t>
  </si>
  <si>
    <t>Cost</t>
  </si>
  <si>
    <t>Debt</t>
  </si>
  <si>
    <t>Preferred</t>
  </si>
  <si>
    <t>Common</t>
  </si>
  <si>
    <t>Common Equity Share (%)</t>
  </si>
  <si>
    <t>Summary of RMP Projected Returns on Repowered Wind Plants - Total Company</t>
  </si>
  <si>
    <t>Data Source:  RMP Witness Rick Link Supplemental Direct workpapers dated 1.30.2018 for each repowered resource.</t>
  </si>
  <si>
    <t>Nominal Rate of Return @ 7.54% Revenue Requirement - ($000s)</t>
  </si>
  <si>
    <t>Total Nominal - Equity Share</t>
  </si>
  <si>
    <t>Total Nominal</t>
  </si>
  <si>
    <t>Total Real Levelized</t>
  </si>
  <si>
    <t>Total Real Levelized - Equity Share</t>
  </si>
  <si>
    <t>Difference in Total Company Return on Rate Base for Equipment to be Replaced by Wind Repowering - UAE (ROE = 7.74%) vs. RMP (ROE = 9.74%)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</si>
  <si>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</si>
  <si>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</si>
  <si>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</si>
  <si>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</si>
  <si>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</si>
  <si>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</si>
  <si>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</si>
  <si>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</si>
  <si>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</si>
  <si>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</si>
  <si>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</si>
  <si>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</si>
  <si>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</si>
  <si>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</si>
  <si>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</si>
  <si>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</si>
  <si>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r>
      <t>Discount Rate (%):</t>
    </r>
    <r>
      <rPr>
        <b/>
        <vertAlign val="superscript"/>
        <sz val="11"/>
        <color theme="1"/>
        <rFont val="Times New Roman"/>
        <family val="1"/>
      </rPr>
      <t>2</t>
    </r>
  </si>
  <si>
    <r>
      <t>Real Discount Rate (%):</t>
    </r>
    <r>
      <rPr>
        <b/>
        <vertAlign val="superscript"/>
        <sz val="11"/>
        <color theme="1"/>
        <rFont val="Times New Roman"/>
        <family val="1"/>
      </rPr>
      <t>2</t>
    </r>
  </si>
  <si>
    <r>
      <t>Inflation Rate (%):</t>
    </r>
    <r>
      <rPr>
        <b/>
        <vertAlign val="superscript"/>
        <sz val="11"/>
        <color theme="1"/>
        <rFont val="Times New Roman"/>
        <family val="1"/>
      </rPr>
      <t>2</t>
    </r>
  </si>
  <si>
    <t>20-Year</t>
  </si>
  <si>
    <t>2017-2036</t>
  </si>
  <si>
    <t>2017-2050</t>
  </si>
  <si>
    <r>
      <t>Average Rate Base ($000s)</t>
    </r>
    <r>
      <rPr>
        <b/>
        <u/>
        <vertAlign val="superscript"/>
        <sz val="11"/>
        <color theme="1"/>
        <rFont val="Times New Roman"/>
        <family val="1"/>
      </rPr>
      <t>1</t>
    </r>
  </si>
  <si>
    <t>Total Replaced Wind Plant Assets</t>
  </si>
  <si>
    <t>Accumulated Deferred Income Taxes</t>
  </si>
  <si>
    <t>Total Rate Base</t>
  </si>
  <si>
    <t>Return on Rate Base ($000s)</t>
  </si>
  <si>
    <t>After-Tax Return on Rate Base</t>
  </si>
  <si>
    <t>Pre-Tax Return on Rate Base</t>
  </si>
  <si>
    <t xml:space="preserve">Real Levelized Return on Rate Base ($000s) </t>
  </si>
  <si>
    <r>
      <t>Weighted Average Cost of Capital:</t>
    </r>
    <r>
      <rPr>
        <b/>
        <u/>
        <vertAlign val="superscript"/>
        <sz val="11"/>
        <color theme="1"/>
        <rFont val="Times New Roman"/>
        <family val="1"/>
      </rPr>
      <t>2</t>
    </r>
  </si>
  <si>
    <t>Pre-Tax</t>
  </si>
  <si>
    <t>Tax Gross-Up Factor</t>
  </si>
  <si>
    <t>Data Sources:</t>
  </si>
  <si>
    <t>1.  The average rate base amounts are derived using data provided in RMP Responses to DPU Data Request 22.1 &amp; OCS Data Request 2.2, 1st Supplemental.</t>
  </si>
  <si>
    <t>2.  This information is included in RMP Witness Rick Link Supplemental Direct workpapers.  The weighted cost of capital information shows the difference in amounts on pages 4 and 6 of this exhibit.</t>
  </si>
  <si>
    <t>Derivation of Estimated RMP Total Company Return on Rate Base (ROE = 7.74%) for Equipment to be Replaced by Wind Repowering</t>
  </si>
  <si>
    <t>2.  This information is included in RMP Witness Rick Link Supplemental Direct workpapers.</t>
  </si>
  <si>
    <t>Derivation of Estimated RMP Total Company Return on Rate Base (ROE = 9.74%) for Equipment to be Replaced by Wind Repowering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</si>
</sst>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0"/>
    <numFmt numFmtId="167" formatCode="_(* #,##0_);_(* \(#,##0\);_(* &quot;-&quot;??_);_(@_)"/>
  </numFmts>
  <fonts count="2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rgb="FF0000FF"/>
      <name val="Times New Roman"/>
      <family val="2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11"/>
      <name val="Times New Roman"/>
      <family val="2"/>
    </font>
    <font>
      <u/>
      <sz val="11"/>
      <color rgb="FF0000FF"/>
      <name val="Times New Roman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2"/>
    </font>
    <font>
      <b/>
      <sz val="18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u/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u/>
      <sz val="11"/>
      <color theme="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10" fontId="3" fillId="0" borderId="0" xfId="1" applyNumberFormat="1" applyFont="1" applyAlignment="1">
      <alignment horizontal="center"/>
    </xf>
    <xf numFmtId="5" fontId="0" fillId="0" borderId="0" xfId="0" applyNumberFormat="1"/>
    <xf numFmtId="0" fontId="0" fillId="0" borderId="0" xfId="0" applyFill="1"/>
    <xf numFmtId="5" fontId="0" fillId="0" borderId="0" xfId="0" applyNumberForma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indent="1"/>
    </xf>
    <xf numFmtId="164" fontId="3" fillId="0" borderId="0" xfId="0" applyNumberFormat="1" applyFont="1" applyAlignment="1">
      <alignment horizontal="center"/>
    </xf>
    <xf numFmtId="10" fontId="0" fillId="0" borderId="0" xfId="1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0" fontId="6" fillId="0" borderId="0" xfId="1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10" fontId="3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5" fontId="2" fillId="2" borderId="0" xfId="0" applyNumberFormat="1" applyFont="1" applyFill="1"/>
    <xf numFmtId="5" fontId="0" fillId="2" borderId="0" xfId="0" applyNumberFormat="1" applyFill="1"/>
    <xf numFmtId="5" fontId="6" fillId="2" borderId="0" xfId="0" applyNumberFormat="1" applyFont="1" applyFill="1"/>
    <xf numFmtId="165" fontId="2" fillId="2" borderId="0" xfId="1" applyNumberFormat="1" applyFont="1" applyFill="1"/>
    <xf numFmtId="165" fontId="0" fillId="2" borderId="0" xfId="0" applyNumberFormat="1" applyFill="1"/>
    <xf numFmtId="5" fontId="7" fillId="2" borderId="0" xfId="0" applyNumberFormat="1" applyFont="1" applyFill="1"/>
    <xf numFmtId="5" fontId="9" fillId="2" borderId="0" xfId="0" applyNumberFormat="1" applyFont="1" applyFill="1"/>
    <xf numFmtId="10" fontId="7" fillId="2" borderId="0" xfId="1" applyNumberFormat="1" applyFont="1" applyFill="1" applyAlignment="1">
      <alignment horizontal="center"/>
    </xf>
    <xf numFmtId="5" fontId="2" fillId="2" borderId="1" xfId="0" applyNumberFormat="1" applyFont="1" applyFill="1" applyBorder="1"/>
    <xf numFmtId="5" fontId="0" fillId="2" borderId="1" xfId="0" applyNumberFormat="1" applyFill="1" applyBorder="1"/>
    <xf numFmtId="5" fontId="7" fillId="2" borderId="1" xfId="0" applyNumberFormat="1" applyFont="1" applyFill="1" applyBorder="1"/>
    <xf numFmtId="5" fontId="2" fillId="2" borderId="0" xfId="0" applyNumberFormat="1" applyFont="1" applyFill="1" applyBorder="1"/>
    <xf numFmtId="165" fontId="0" fillId="2" borderId="0" xfId="0" applyNumberFormat="1" applyFill="1" applyBorder="1"/>
    <xf numFmtId="0" fontId="11" fillId="2" borderId="0" xfId="0" applyFont="1" applyFill="1"/>
    <xf numFmtId="0" fontId="13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right" indent="1"/>
    </xf>
    <xf numFmtId="5" fontId="12" fillId="2" borderId="0" xfId="2" applyNumberFormat="1" applyFont="1" applyFill="1"/>
    <xf numFmtId="0" fontId="4" fillId="2" borderId="0" xfId="0" applyFont="1" applyFill="1" applyAlignment="1">
      <alignment horizontal="left"/>
    </xf>
    <xf numFmtId="0" fontId="17" fillId="2" borderId="0" xfId="0" applyFont="1" applyFill="1"/>
    <xf numFmtId="0" fontId="12" fillId="2" borderId="0" xfId="0" applyFont="1" applyFill="1" applyAlignment="1">
      <alignment horizontal="center"/>
    </xf>
    <xf numFmtId="5" fontId="12" fillId="2" borderId="0" xfId="3" applyNumberFormat="1" applyFont="1" applyFill="1"/>
    <xf numFmtId="0" fontId="2" fillId="2" borderId="0" xfId="0" applyFont="1" applyFill="1" applyAlignment="1">
      <alignment horizontal="right" indent="1"/>
    </xf>
    <xf numFmtId="164" fontId="0" fillId="2" borderId="0" xfId="1" applyNumberFormat="1" applyFon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center"/>
    </xf>
    <xf numFmtId="10" fontId="6" fillId="2" borderId="0" xfId="1" applyNumberFormat="1" applyFont="1" applyFill="1" applyAlignment="1">
      <alignment horizontal="center"/>
    </xf>
    <xf numFmtId="10" fontId="6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167" fontId="12" fillId="2" borderId="0" xfId="2" applyNumberFormat="1" applyFont="1" applyFill="1"/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topLeftCell="B1" zoomScaleNormal="100" workbookViewId="0">
      <selection activeCell="B42" sqref="B42"/>
    </sheetView>
  </sheetViews>
  <sheetFormatPr defaultRowHeight="15" x14ac:dyDescent="0.25"/>
  <cols>
    <col min="1" max="1" width="5.28515625" bestFit="1" customWidth="1"/>
    <col min="2" max="2" width="30.85546875" customWidth="1"/>
    <col min="3" max="3" width="14.140625" bestFit="1" customWidth="1"/>
    <col min="4" max="4" width="1.7109375" customWidth="1"/>
    <col min="5" max="5" width="12.5703125" customWidth="1"/>
    <col min="6" max="6" width="1.7109375" customWidth="1"/>
    <col min="7" max="7" width="14.140625" bestFit="1" customWidth="1"/>
    <col min="8" max="8" width="1.7109375" customWidth="1"/>
    <col min="9" max="9" width="13.42578125" bestFit="1" customWidth="1"/>
    <col min="10" max="10" width="9.42578125" hidden="1" customWidth="1"/>
    <col min="11" max="13" width="10.28515625" bestFit="1" customWidth="1"/>
    <col min="14" max="14" width="10.140625" bestFit="1" customWidth="1"/>
    <col min="15" max="23" width="10.28515625" bestFit="1" customWidth="1"/>
    <col min="24" max="24" width="10.140625" bestFit="1" customWidth="1"/>
  </cols>
  <sheetData>
    <row r="1" spans="1:24" ht="20.25" x14ac:dyDescent="0.3">
      <c r="A1" s="17"/>
      <c r="B1" s="59" t="s">
        <v>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x14ac:dyDescent="0.25">
      <c r="A2" s="17"/>
      <c r="B2" s="3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25">
      <c r="A3" s="17"/>
      <c r="B3" s="17" t="s">
        <v>0</v>
      </c>
      <c r="C3" s="17"/>
      <c r="D3" s="17"/>
      <c r="E3" s="30">
        <v>6.9099999999999995E-2</v>
      </c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25">
      <c r="A4" s="17"/>
      <c r="B4" s="17" t="s">
        <v>1</v>
      </c>
      <c r="C4" s="17"/>
      <c r="D4" s="17"/>
      <c r="E4" s="30">
        <f>+(1+E3)/(1+E5)-1</f>
        <v>4.5881432205047812E-2</v>
      </c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17"/>
      <c r="B5" s="17" t="s">
        <v>2</v>
      </c>
      <c r="C5" s="17"/>
      <c r="D5" s="17"/>
      <c r="E5" s="30">
        <v>2.2200000000000001E-2</v>
      </c>
      <c r="F5" s="1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25">
      <c r="A7" s="19" t="s">
        <v>39</v>
      </c>
      <c r="B7" s="17"/>
      <c r="C7" s="19" t="s">
        <v>3</v>
      </c>
      <c r="D7" s="17"/>
      <c r="E7" s="19" t="s">
        <v>3</v>
      </c>
      <c r="F7" s="17"/>
      <c r="G7" s="19" t="s">
        <v>4</v>
      </c>
      <c r="H7" s="17"/>
      <c r="I7" s="19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25">
      <c r="A8" s="20" t="s">
        <v>40</v>
      </c>
      <c r="B8" s="17"/>
      <c r="C8" s="20" t="s">
        <v>5</v>
      </c>
      <c r="D8" s="17"/>
      <c r="E8" s="20" t="s">
        <v>6</v>
      </c>
      <c r="F8" s="17"/>
      <c r="G8" s="20" t="s">
        <v>5</v>
      </c>
      <c r="H8" s="17"/>
      <c r="I8" s="20" t="s">
        <v>6</v>
      </c>
      <c r="J8" s="20">
        <v>2016</v>
      </c>
      <c r="K8" s="20">
        <v>2017</v>
      </c>
      <c r="L8" s="20">
        <v>2018</v>
      </c>
      <c r="M8" s="20">
        <v>2019</v>
      </c>
      <c r="N8" s="20">
        <v>2020</v>
      </c>
      <c r="O8" s="20">
        <v>2021</v>
      </c>
      <c r="P8" s="20">
        <v>2022</v>
      </c>
      <c r="Q8" s="20">
        <v>2023</v>
      </c>
      <c r="R8" s="20">
        <v>2024</v>
      </c>
      <c r="S8" s="20">
        <v>2025</v>
      </c>
      <c r="T8" s="20">
        <v>2026</v>
      </c>
      <c r="U8" s="20">
        <v>2027</v>
      </c>
      <c r="V8" s="20">
        <v>2028</v>
      </c>
      <c r="W8" s="20">
        <v>2029</v>
      </c>
      <c r="X8" s="20">
        <v>2030</v>
      </c>
    </row>
    <row r="9" spans="1:24" x14ac:dyDescent="0.25">
      <c r="A9" s="19">
        <v>1</v>
      </c>
      <c r="B9" s="21" t="s">
        <v>7</v>
      </c>
      <c r="C9" s="21"/>
      <c r="D9" s="21"/>
      <c r="E9" s="21"/>
      <c r="F9" s="21"/>
      <c r="G9" s="21"/>
      <c r="H9" s="21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x14ac:dyDescent="0.25">
      <c r="A10" s="19">
        <f>+A9+1</f>
        <v>2</v>
      </c>
      <c r="B10" s="22" t="s">
        <v>33</v>
      </c>
      <c r="C10" s="22"/>
      <c r="D10" s="22"/>
      <c r="E10" s="22"/>
      <c r="F10" s="22"/>
      <c r="G10" s="22"/>
      <c r="H10" s="22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x14ac:dyDescent="0.25">
      <c r="A11" s="19">
        <f t="shared" ref="A11:A25" si="0">+A10+1</f>
        <v>3</v>
      </c>
      <c r="B11" s="17" t="s">
        <v>8</v>
      </c>
      <c r="C11" s="23">
        <f>+NPV($E$3,K11:X11, 'UAE Exhibit 1.1RE, p. 2'!C11:H11)</f>
        <v>43401.471331951841</v>
      </c>
      <c r="D11" s="17"/>
      <c r="E11" s="24">
        <f>SUM(K11:X11,'UAE Exhibit 1.1RE, p. 2'!C11:H11)</f>
        <v>84479.865097554954</v>
      </c>
      <c r="F11" s="17"/>
      <c r="G11" s="23">
        <f>+NPV($E$3,K11:X11, 'UAE Exhibit 1.1RE, p. 2'!C11:U11)</f>
        <v>48981.028930086082</v>
      </c>
      <c r="H11" s="17"/>
      <c r="I11" s="24">
        <f>SUM(J11:X11,'UAE Exhibit 1.1RE, p. 2'!C11:U11)</f>
        <v>114002.1105277461</v>
      </c>
      <c r="J11" s="24">
        <v>0</v>
      </c>
      <c r="K11" s="24">
        <v>-32.828640432297526</v>
      </c>
      <c r="L11" s="24">
        <v>-119.50168200662517</v>
      </c>
      <c r="M11" s="24">
        <v>1679.8237013034532</v>
      </c>
      <c r="N11" s="24">
        <v>7883.5014488350034</v>
      </c>
      <c r="O11" s="24">
        <v>6956.8254292602269</v>
      </c>
      <c r="P11" s="24">
        <v>6295.3702724463519</v>
      </c>
      <c r="Q11" s="24">
        <v>5760.4144612635027</v>
      </c>
      <c r="R11" s="24">
        <v>5308.3140582415572</v>
      </c>
      <c r="S11" s="24">
        <v>5018.7167743471755</v>
      </c>
      <c r="T11" s="24">
        <v>4828.6283237832267</v>
      </c>
      <c r="U11" s="24">
        <v>4659.874878569688</v>
      </c>
      <c r="V11" s="24">
        <v>4501.7204147747543</v>
      </c>
      <c r="W11" s="24">
        <v>4305.9113048786039</v>
      </c>
      <c r="X11" s="24">
        <v>4172.6268601095971</v>
      </c>
    </row>
    <row r="12" spans="1:24" x14ac:dyDescent="0.25">
      <c r="A12" s="19">
        <f t="shared" si="0"/>
        <v>4</v>
      </c>
      <c r="B12" s="17" t="s">
        <v>9</v>
      </c>
      <c r="C12" s="23">
        <f>+NPV($E$3,K12:X12, 'UAE Exhibit 1.1RE, p. 2'!C12:H12)</f>
        <v>35000.989918738233</v>
      </c>
      <c r="D12" s="17"/>
      <c r="E12" s="24">
        <f>SUM(K12:X12,'UAE Exhibit 1.1RE, p. 2'!C12:H12)</f>
        <v>66201.456821720261</v>
      </c>
      <c r="F12" s="17"/>
      <c r="G12" s="23">
        <f>+NPV($E$3,K12:X12, 'UAE Exhibit 1.1RE, p. 2'!C12:U12)</f>
        <v>38900.048164862441</v>
      </c>
      <c r="H12" s="17"/>
      <c r="I12" s="24">
        <f>SUM(J12:X12,'UAE Exhibit 1.1RE, p. 2'!C12:U12)</f>
        <v>86461.87973890311</v>
      </c>
      <c r="J12" s="24">
        <v>0</v>
      </c>
      <c r="K12" s="24">
        <v>-32.963291860809143</v>
      </c>
      <c r="L12" s="24">
        <v>-110.52849152094946</v>
      </c>
      <c r="M12" s="24">
        <v>1431.8027362525997</v>
      </c>
      <c r="N12" s="24">
        <v>6730.6344441292986</v>
      </c>
      <c r="O12" s="24">
        <v>5951.8168522114311</v>
      </c>
      <c r="P12" s="24">
        <v>5390.7108129757071</v>
      </c>
      <c r="Q12" s="24">
        <v>4920.7924555835789</v>
      </c>
      <c r="R12" s="24">
        <v>4503.1557403652741</v>
      </c>
      <c r="S12" s="24">
        <v>4201.2018145115662</v>
      </c>
      <c r="T12" s="24">
        <v>3970.7161831441217</v>
      </c>
      <c r="U12" s="24">
        <v>3748.9116305293096</v>
      </c>
      <c r="V12" s="24">
        <v>3535.4651898029947</v>
      </c>
      <c r="W12" s="24">
        <v>3242.5838489684629</v>
      </c>
      <c r="X12" s="24">
        <v>3057.3859090775968</v>
      </c>
    </row>
    <row r="13" spans="1:24" x14ac:dyDescent="0.25">
      <c r="A13" s="19">
        <f t="shared" si="0"/>
        <v>5</v>
      </c>
      <c r="B13" s="17" t="s">
        <v>10</v>
      </c>
      <c r="C13" s="23">
        <f>+NPV($E$3,K13:X13, 'UAE Exhibit 1.1RE, p. 2'!C13:H13)</f>
        <v>51881.26006462003</v>
      </c>
      <c r="D13" s="17"/>
      <c r="E13" s="24">
        <f>SUM(K13:X13,'UAE Exhibit 1.1RE, p. 2'!C13:H13)</f>
        <v>100911.67310682041</v>
      </c>
      <c r="F13" s="17"/>
      <c r="G13" s="23">
        <f>+NPV($E$3,K13:X13, 'UAE Exhibit 1.1RE, p. 2'!C13:U13)</f>
        <v>58275.748042141422</v>
      </c>
      <c r="H13" s="17"/>
      <c r="I13" s="24">
        <f>SUM(J13:X13,'UAE Exhibit 1.1RE, p. 2'!C13:U13)</f>
        <v>134720.2719287083</v>
      </c>
      <c r="J13" s="24">
        <v>0</v>
      </c>
      <c r="K13" s="24">
        <v>-5.8419594809957633</v>
      </c>
      <c r="L13" s="24">
        <v>-34.354758084013227</v>
      </c>
      <c r="M13" s="24">
        <v>1298.3823972252455</v>
      </c>
      <c r="N13" s="24">
        <v>9333.4928314029912</v>
      </c>
      <c r="O13" s="24">
        <v>8331.654154622287</v>
      </c>
      <c r="P13" s="24">
        <v>7621.6706523275998</v>
      </c>
      <c r="Q13" s="24">
        <v>7045.24556648421</v>
      </c>
      <c r="R13" s="24">
        <v>6549.9629708214597</v>
      </c>
      <c r="S13" s="24">
        <v>6217.8973526943</v>
      </c>
      <c r="T13" s="24">
        <v>5982.6989369651528</v>
      </c>
      <c r="U13" s="24">
        <v>5757.1135658035464</v>
      </c>
      <c r="V13" s="24">
        <v>5536.2747885425215</v>
      </c>
      <c r="W13" s="24">
        <v>5264.3395355848943</v>
      </c>
      <c r="X13" s="24">
        <v>5061.9125830303201</v>
      </c>
    </row>
    <row r="14" spans="1:24" x14ac:dyDescent="0.25">
      <c r="A14" s="19">
        <f t="shared" si="0"/>
        <v>6</v>
      </c>
      <c r="B14" s="17" t="s">
        <v>11</v>
      </c>
      <c r="C14" s="23">
        <f>+NPV($E$3,K14:X14, 'UAE Exhibit 1.1RE, p. 2'!C14:H14)</f>
        <v>25879.807177084993</v>
      </c>
      <c r="D14" s="17"/>
      <c r="E14" s="24">
        <f>SUM(K14:X14,'UAE Exhibit 1.1RE, p. 2'!C14:H14)</f>
        <v>50208.918827604386</v>
      </c>
      <c r="F14" s="17"/>
      <c r="G14" s="23">
        <f>+NPV($E$3,K14:X14, 'UAE Exhibit 1.1RE, p. 2'!C14:U14)</f>
        <v>28938.716012791174</v>
      </c>
      <c r="H14" s="17"/>
      <c r="I14" s="24">
        <f>SUM(J14:X14,'UAE Exhibit 1.1RE, p. 2'!C14:U14)</f>
        <v>66318.465039130606</v>
      </c>
      <c r="J14" s="24">
        <v>0</v>
      </c>
      <c r="K14" s="24">
        <v>-2.9315650970959664</v>
      </c>
      <c r="L14" s="24">
        <v>-17.289513405566929</v>
      </c>
      <c r="M14" s="24">
        <v>650.43717696246131</v>
      </c>
      <c r="N14" s="24">
        <v>4676.7403852608431</v>
      </c>
      <c r="O14" s="24">
        <v>4174.2269676612232</v>
      </c>
      <c r="P14" s="24">
        <v>3817.8006352457201</v>
      </c>
      <c r="Q14" s="24">
        <v>3528.1137608294957</v>
      </c>
      <c r="R14" s="24">
        <v>3278.871877970576</v>
      </c>
      <c r="S14" s="24">
        <v>3111.1580367480838</v>
      </c>
      <c r="T14" s="24">
        <v>2991.6785243502936</v>
      </c>
      <c r="U14" s="24">
        <v>2876.6585710612567</v>
      </c>
      <c r="V14" s="24">
        <v>2763.5979359822941</v>
      </c>
      <c r="W14" s="24">
        <v>2624.3940737571643</v>
      </c>
      <c r="X14" s="24">
        <v>2518.8011315029826</v>
      </c>
    </row>
    <row r="15" spans="1:24" x14ac:dyDescent="0.25">
      <c r="A15" s="19">
        <f t="shared" si="0"/>
        <v>7</v>
      </c>
      <c r="B15" s="17" t="s">
        <v>12</v>
      </c>
      <c r="C15" s="23">
        <f>+NPV($E$3,K15:X15, 'UAE Exhibit 1.1RE, p. 2'!C15:H15)</f>
        <v>32889.387513382426</v>
      </c>
      <c r="D15" s="17"/>
      <c r="E15" s="24">
        <f>SUM(K15:X15,'UAE Exhibit 1.1RE, p. 2'!C15:H15)</f>
        <v>62896.670517145525</v>
      </c>
      <c r="F15" s="17"/>
      <c r="G15" s="23">
        <f>+NPV($E$3,K15:X15, 'UAE Exhibit 1.1RE, p. 2'!C15:U15)</f>
        <v>37246.628771315722</v>
      </c>
      <c r="H15" s="17"/>
      <c r="I15" s="24">
        <f>SUM(J15:X15,'UAE Exhibit 1.1RE, p. 2'!C15:U15)</f>
        <v>85849.132976580047</v>
      </c>
      <c r="J15" s="24">
        <v>0</v>
      </c>
      <c r="K15" s="24">
        <v>-61.346816564907414</v>
      </c>
      <c r="L15" s="24">
        <v>-212.0885794467691</v>
      </c>
      <c r="M15" s="24">
        <v>1275.2388124311647</v>
      </c>
      <c r="N15" s="24">
        <v>6601.6695859842521</v>
      </c>
      <c r="O15" s="24">
        <v>5705.363456109214</v>
      </c>
      <c r="P15" s="24">
        <v>5048.0408605286821</v>
      </c>
      <c r="Q15" s="24">
        <v>4503.1062460479543</v>
      </c>
      <c r="R15" s="24">
        <v>4034.4413954066335</v>
      </c>
      <c r="S15" s="24">
        <v>3724.7039754454499</v>
      </c>
      <c r="T15" s="24">
        <v>3516.1657335763334</v>
      </c>
      <c r="U15" s="24">
        <v>3339.7514587061801</v>
      </c>
      <c r="V15" s="24">
        <v>3180.5587752824781</v>
      </c>
      <c r="W15" s="24">
        <v>2988.6684309278935</v>
      </c>
      <c r="X15" s="24">
        <v>2883.7632177185315</v>
      </c>
    </row>
    <row r="16" spans="1:24" x14ac:dyDescent="0.25">
      <c r="A16" s="19">
        <f t="shared" si="0"/>
        <v>8</v>
      </c>
      <c r="B16" s="17" t="s">
        <v>13</v>
      </c>
      <c r="C16" s="23">
        <f>+NPV($E$3,K16:X16, 'UAE Exhibit 1.1RE, p. 2'!C16:H16)</f>
        <v>11202.526482152904</v>
      </c>
      <c r="D16" s="17"/>
      <c r="E16" s="24">
        <f>SUM(K16:X16,'UAE Exhibit 1.1RE, p. 2'!C16:H16)</f>
        <v>21412.726213055066</v>
      </c>
      <c r="F16" s="17"/>
      <c r="G16" s="23">
        <f>+NPV($E$3,K16:X16, 'UAE Exhibit 1.1RE, p. 2'!C16:U16)</f>
        <v>12740.375219118781</v>
      </c>
      <c r="H16" s="17"/>
      <c r="I16" s="24">
        <f>SUM(J16:X16,'UAE Exhibit 1.1RE, p. 2'!C16:U16)</f>
        <v>29501.081355558228</v>
      </c>
      <c r="J16" s="24">
        <v>0</v>
      </c>
      <c r="K16" s="24">
        <v>-19.693541413248898</v>
      </c>
      <c r="L16" s="24">
        <v>-68.970130332193079</v>
      </c>
      <c r="M16" s="24">
        <v>439.80330133892562</v>
      </c>
      <c r="N16" s="24">
        <v>2260.8427598374897</v>
      </c>
      <c r="O16" s="24">
        <v>1950.6638593432981</v>
      </c>
      <c r="P16" s="24">
        <v>1722.8397998947951</v>
      </c>
      <c r="Q16" s="24">
        <v>1533.8216488311832</v>
      </c>
      <c r="R16" s="24">
        <v>1371.1372914654119</v>
      </c>
      <c r="S16" s="24">
        <v>1262.9889019452069</v>
      </c>
      <c r="T16" s="24">
        <v>1189.5584166087763</v>
      </c>
      <c r="U16" s="24">
        <v>1127.3406794687394</v>
      </c>
      <c r="V16" s="24">
        <v>1071.360203397026</v>
      </c>
      <c r="W16" s="24">
        <v>1001.9038365013201</v>
      </c>
      <c r="X16" s="24">
        <v>968.93470030590709</v>
      </c>
    </row>
    <row r="17" spans="1:24" x14ac:dyDescent="0.25">
      <c r="A17" s="19">
        <f t="shared" si="0"/>
        <v>9</v>
      </c>
      <c r="B17" s="17" t="s">
        <v>14</v>
      </c>
      <c r="C17" s="23">
        <f>+NPV($E$3,K17:X17, 'UAE Exhibit 1.1RE, p. 2'!C17:H17)</f>
        <v>26747.120660955563</v>
      </c>
      <c r="D17" s="17"/>
      <c r="E17" s="24">
        <f>SUM(K17:X17,'UAE Exhibit 1.1RE, p. 2'!C17:H17)</f>
        <v>51099.130823999956</v>
      </c>
      <c r="F17" s="17"/>
      <c r="G17" s="23">
        <f>+NPV($E$3,K17:X17, 'UAE Exhibit 1.1RE, p. 2'!C17:U17)</f>
        <v>30480.91254232471</v>
      </c>
      <c r="H17" s="17"/>
      <c r="I17" s="24">
        <f>SUM(J17:X17,'UAE Exhibit 1.1RE, p. 2'!C17:U17)</f>
        <v>70723.270861092227</v>
      </c>
      <c r="J17" s="24">
        <v>0</v>
      </c>
      <c r="K17" s="24">
        <v>-44.359369072859202</v>
      </c>
      <c r="L17" s="24">
        <v>-156.89173122482222</v>
      </c>
      <c r="M17" s="24">
        <v>1061.2192231454962</v>
      </c>
      <c r="N17" s="24">
        <v>5416.4278525972959</v>
      </c>
      <c r="O17" s="24">
        <v>4667.7291466605657</v>
      </c>
      <c r="P17" s="24">
        <v>4117.2335649747811</v>
      </c>
      <c r="Q17" s="24">
        <v>3660.393331616121</v>
      </c>
      <c r="R17" s="24">
        <v>3267.3269049878495</v>
      </c>
      <c r="S17" s="24">
        <v>3005.6769536957822</v>
      </c>
      <c r="T17" s="24">
        <v>2827.7397763702297</v>
      </c>
      <c r="U17" s="24">
        <v>2677.2835533113907</v>
      </c>
      <c r="V17" s="24">
        <v>2542.2878413527433</v>
      </c>
      <c r="W17" s="24">
        <v>2372.6788777226975</v>
      </c>
      <c r="X17" s="24">
        <v>2295.983771471429</v>
      </c>
    </row>
    <row r="18" spans="1:24" x14ac:dyDescent="0.25">
      <c r="A18" s="19">
        <f t="shared" si="0"/>
        <v>10</v>
      </c>
      <c r="B18" s="17" t="s">
        <v>15</v>
      </c>
      <c r="C18" s="23">
        <f>+NPV($E$3,K18:X18, 'UAE Exhibit 1.1RE, p. 2'!C18:H18)</f>
        <v>40185.634103930752</v>
      </c>
      <c r="D18" s="17"/>
      <c r="E18" s="24">
        <f>SUM(K18:X18,'UAE Exhibit 1.1RE, p. 2'!C18:H18)</f>
        <v>75595.446920857386</v>
      </c>
      <c r="F18" s="17"/>
      <c r="G18" s="23">
        <f>+NPV($E$3,K18:X18, 'UAE Exhibit 1.1RE, p. 2'!C18:U18)</f>
        <v>44941.233178368893</v>
      </c>
      <c r="H18" s="17"/>
      <c r="I18" s="24">
        <f>SUM(J18:X18,'UAE Exhibit 1.1RE, p. 2'!C18:U18)</f>
        <v>100604.35982218366</v>
      </c>
      <c r="J18" s="24">
        <v>0</v>
      </c>
      <c r="K18" s="24">
        <v>-58.523286735207314</v>
      </c>
      <c r="L18" s="24">
        <v>-203.27763105580155</v>
      </c>
      <c r="M18" s="24">
        <v>3622.9572934754983</v>
      </c>
      <c r="N18" s="24">
        <v>7589.5199793883639</v>
      </c>
      <c r="O18" s="24">
        <v>6599.0213404738033</v>
      </c>
      <c r="P18" s="24">
        <v>5875.4043162725911</v>
      </c>
      <c r="Q18" s="24">
        <v>5275.0791600252214</v>
      </c>
      <c r="R18" s="24">
        <v>4756.0820182355219</v>
      </c>
      <c r="S18" s="24">
        <v>4409.0812166387095</v>
      </c>
      <c r="T18" s="24">
        <v>4170.2636355808436</v>
      </c>
      <c r="U18" s="24">
        <v>3961.8288917473478</v>
      </c>
      <c r="V18" s="24">
        <v>3769.9553342304553</v>
      </c>
      <c r="W18" s="24">
        <v>3544.6657692549852</v>
      </c>
      <c r="X18" s="24">
        <v>3411.4260769277384</v>
      </c>
    </row>
    <row r="19" spans="1:24" x14ac:dyDescent="0.25">
      <c r="A19" s="19">
        <f t="shared" si="0"/>
        <v>11</v>
      </c>
      <c r="B19" s="17" t="s">
        <v>16</v>
      </c>
      <c r="C19" s="23">
        <f>+NPV($E$3,K19:X19, 'UAE Exhibit 1.1RE, p. 2'!C19:H19)</f>
        <v>8155.2227323216903</v>
      </c>
      <c r="D19" s="17"/>
      <c r="E19" s="24">
        <f>SUM(K19:X19,'UAE Exhibit 1.1RE, p. 2'!C19:H19)</f>
        <v>15342.169090994996</v>
      </c>
      <c r="F19" s="17"/>
      <c r="G19" s="23">
        <f>+NPV($E$3,K19:X19, 'UAE Exhibit 1.1RE, p. 2'!C19:U19)</f>
        <v>9097.975892916611</v>
      </c>
      <c r="H19" s="17"/>
      <c r="I19" s="24">
        <f>SUM(J19:X19,'UAE Exhibit 1.1RE, p. 2'!C19:U19)</f>
        <v>20298.45041952678</v>
      </c>
      <c r="J19" s="24">
        <v>0</v>
      </c>
      <c r="K19" s="24">
        <v>-9.5133671186777882</v>
      </c>
      <c r="L19" s="24">
        <v>-33.49640994713404</v>
      </c>
      <c r="M19" s="24">
        <v>729.9940616046523</v>
      </c>
      <c r="N19" s="24">
        <v>1521.0614432082361</v>
      </c>
      <c r="O19" s="24">
        <v>1329.1265980567084</v>
      </c>
      <c r="P19" s="24">
        <v>1189.2619099020696</v>
      </c>
      <c r="Q19" s="24">
        <v>1073.0874366759456</v>
      </c>
      <c r="R19" s="24">
        <v>972.10712857781448</v>
      </c>
      <c r="S19" s="24">
        <v>903.61302473826208</v>
      </c>
      <c r="T19" s="24">
        <v>855.31072535942064</v>
      </c>
      <c r="U19" s="24">
        <v>812.03442348724434</v>
      </c>
      <c r="V19" s="24">
        <v>771.65661710594748</v>
      </c>
      <c r="W19" s="24">
        <v>724.30141647009066</v>
      </c>
      <c r="X19" s="24">
        <v>695.36262813049075</v>
      </c>
    </row>
    <row r="20" spans="1:24" x14ac:dyDescent="0.25">
      <c r="A20" s="19">
        <f t="shared" si="0"/>
        <v>12</v>
      </c>
      <c r="B20" s="17" t="s">
        <v>17</v>
      </c>
      <c r="C20" s="23">
        <f>+NPV($E$3,K20:X20, 'UAE Exhibit 1.1RE, p. 2'!C20:H20)</f>
        <v>40991.246697964874</v>
      </c>
      <c r="D20" s="17"/>
      <c r="E20" s="24">
        <f>SUM(K20:X20,'UAE Exhibit 1.1RE, p. 2'!C20:H20)</f>
        <v>78740.864902690621</v>
      </c>
      <c r="F20" s="17"/>
      <c r="G20" s="23">
        <f>+NPV($E$3,K20:X20, 'UAE Exhibit 1.1RE, p. 2'!C20:U20)</f>
        <v>45879.119884706313</v>
      </c>
      <c r="H20" s="17"/>
      <c r="I20" s="24">
        <f>SUM(J20:X20,'UAE Exhibit 1.1RE, p. 2'!C20:U20)</f>
        <v>104534.86318239967</v>
      </c>
      <c r="J20" s="24">
        <v>0</v>
      </c>
      <c r="K20" s="24">
        <v>-21.939663508153863</v>
      </c>
      <c r="L20" s="24">
        <v>-84.420893290322653</v>
      </c>
      <c r="M20" s="24">
        <v>1011.5085646853039</v>
      </c>
      <c r="N20" s="24">
        <v>7810.8594336525111</v>
      </c>
      <c r="O20" s="24">
        <v>6911.2357792491093</v>
      </c>
      <c r="P20" s="24">
        <v>6259.8057279705854</v>
      </c>
      <c r="Q20" s="24">
        <v>5716.8458265905647</v>
      </c>
      <c r="R20" s="24">
        <v>5238.0159666082482</v>
      </c>
      <c r="S20" s="24">
        <v>4900.6708700749759</v>
      </c>
      <c r="T20" s="24">
        <v>4648.2020544352472</v>
      </c>
      <c r="U20" s="24">
        <v>4408.7047782739519</v>
      </c>
      <c r="V20" s="24">
        <v>4179.1646371307797</v>
      </c>
      <c r="W20" s="24">
        <v>3909.0250232521007</v>
      </c>
      <c r="X20" s="24">
        <v>3736.1191904049747</v>
      </c>
    </row>
    <row r="21" spans="1:24" x14ac:dyDescent="0.25">
      <c r="A21" s="19">
        <f t="shared" si="0"/>
        <v>13</v>
      </c>
      <c r="B21" s="17" t="s">
        <v>18</v>
      </c>
      <c r="C21" s="23">
        <f>+NPV($E$3,K21:X21, 'UAE Exhibit 1.1RE, p. 2'!C21:H21)</f>
        <v>12416.307320292159</v>
      </c>
      <c r="D21" s="17"/>
      <c r="E21" s="24">
        <f>SUM(K21:X21,'UAE Exhibit 1.1RE, p. 2'!C21:H21)</f>
        <v>23829.005578581629</v>
      </c>
      <c r="F21" s="17"/>
      <c r="G21" s="23">
        <f>+NPV($E$3,K21:X21, 'UAE Exhibit 1.1RE, p. 2'!C21:U21)</f>
        <v>13830.331410994266</v>
      </c>
      <c r="H21" s="17"/>
      <c r="I21" s="24">
        <f>SUM(J21:X21,'UAE Exhibit 1.1RE, p. 2'!C21:U21)</f>
        <v>31288.000556307576</v>
      </c>
      <c r="J21" s="24">
        <v>0</v>
      </c>
      <c r="K21" s="24">
        <v>0.35408069965585542</v>
      </c>
      <c r="L21" s="24">
        <v>-2.6326398192656764</v>
      </c>
      <c r="M21" s="24">
        <v>329.21396504751146</v>
      </c>
      <c r="N21" s="24">
        <v>2304.5679281838493</v>
      </c>
      <c r="O21" s="24">
        <v>2059.1746121480915</v>
      </c>
      <c r="P21" s="24">
        <v>1882.6843931855694</v>
      </c>
      <c r="Q21" s="24">
        <v>1735.0767035044582</v>
      </c>
      <c r="R21" s="24">
        <v>1602.992342023455</v>
      </c>
      <c r="S21" s="24">
        <v>1506.5416762699049</v>
      </c>
      <c r="T21" s="24">
        <v>1430.5446579719599</v>
      </c>
      <c r="U21" s="24">
        <v>1355.1073866520071</v>
      </c>
      <c r="V21" s="24">
        <v>1281.3324913126505</v>
      </c>
      <c r="W21" s="24">
        <v>1194.5601563651062</v>
      </c>
      <c r="X21" s="24">
        <v>1136.724511374314</v>
      </c>
    </row>
    <row r="22" spans="1:24" x14ac:dyDescent="0.25">
      <c r="A22" s="19">
        <f t="shared" si="0"/>
        <v>14</v>
      </c>
      <c r="B22" s="17" t="s">
        <v>19</v>
      </c>
      <c r="C22" s="31">
        <f>+NPV($E$3,K22:X22, 'UAE Exhibit 1.1RE, p. 2'!C22:H22)</f>
        <v>42964.244347436143</v>
      </c>
      <c r="D22" s="17"/>
      <c r="E22" s="32">
        <f>SUM(K22:X22,'UAE Exhibit 1.1RE, p. 2'!C22:H22)</f>
        <v>86818.735223361291</v>
      </c>
      <c r="F22" s="17"/>
      <c r="G22" s="31">
        <f>+NPV($E$3,K22:X22, 'UAE Exhibit 1.1RE, p. 2'!C22:V22)</f>
        <v>48684.845445312174</v>
      </c>
      <c r="H22" s="17"/>
      <c r="I22" s="32">
        <f>SUM(J22:X22,'UAE Exhibit 1.1RE, p. 2'!C22:V22)</f>
        <v>117332.44888257785</v>
      </c>
      <c r="J22" s="25">
        <v>0</v>
      </c>
      <c r="K22" s="25">
        <v>-2.3045361832766433</v>
      </c>
      <c r="L22" s="25">
        <v>-22.409351339288648</v>
      </c>
      <c r="M22" s="25">
        <v>-72.511855970033849</v>
      </c>
      <c r="N22" s="25">
        <v>423.05982397982882</v>
      </c>
      <c r="O22" s="25">
        <v>8895.4179014689125</v>
      </c>
      <c r="P22" s="25">
        <v>7940.4764116822307</v>
      </c>
      <c r="Q22" s="25">
        <v>7250.6255558560642</v>
      </c>
      <c r="R22" s="25">
        <v>6671.0568966432456</v>
      </c>
      <c r="S22" s="25">
        <v>6150.8256481352655</v>
      </c>
      <c r="T22" s="25">
        <v>5771.1841523784369</v>
      </c>
      <c r="U22" s="25">
        <v>5475.8520636686189</v>
      </c>
      <c r="V22" s="25">
        <v>5186.4767731648344</v>
      </c>
      <c r="W22" s="25">
        <v>4845.5423951533849</v>
      </c>
      <c r="X22" s="25">
        <v>4564.9821939310923</v>
      </c>
    </row>
    <row r="23" spans="1:24" x14ac:dyDescent="0.25">
      <c r="A23" s="19">
        <f t="shared" si="0"/>
        <v>15</v>
      </c>
      <c r="B23" s="17" t="s">
        <v>35</v>
      </c>
      <c r="C23" s="23">
        <f>SUM(C11:C22)</f>
        <v>371715.21835083159</v>
      </c>
      <c r="D23" s="17"/>
      <c r="E23" s="29">
        <f>SUM(E11:E22)</f>
        <v>717536.66312438645</v>
      </c>
      <c r="F23" s="17"/>
      <c r="G23" s="34">
        <f>SUM(G11:G22)</f>
        <v>417996.96349493862</v>
      </c>
      <c r="H23" s="24"/>
      <c r="I23" s="24">
        <f t="shared" ref="I23" si="1">SUM(I11:I22)</f>
        <v>961634.33529071417</v>
      </c>
      <c r="J23" s="24">
        <f t="shared" ref="J23:X23" si="2">SUM(J11:J22)</f>
        <v>0</v>
      </c>
      <c r="K23" s="24">
        <f t="shared" si="2"/>
        <v>-291.89195676787364</v>
      </c>
      <c r="L23" s="24">
        <f t="shared" si="2"/>
        <v>-1065.8618114727517</v>
      </c>
      <c r="M23" s="24">
        <f t="shared" si="2"/>
        <v>13457.869377502278</v>
      </c>
      <c r="N23" s="24">
        <f t="shared" si="2"/>
        <v>62552.377916459969</v>
      </c>
      <c r="O23" s="24">
        <f t="shared" si="2"/>
        <v>63532.256097264872</v>
      </c>
      <c r="P23" s="24">
        <f t="shared" si="2"/>
        <v>57161.299357406686</v>
      </c>
      <c r="Q23" s="24">
        <f t="shared" si="2"/>
        <v>52002.602153308297</v>
      </c>
      <c r="R23" s="24">
        <f t="shared" si="2"/>
        <v>47553.464591347052</v>
      </c>
      <c r="S23" s="24">
        <f t="shared" si="2"/>
        <v>44413.076245244672</v>
      </c>
      <c r="T23" s="24">
        <f t="shared" si="2"/>
        <v>42182.691120524039</v>
      </c>
      <c r="U23" s="24">
        <f t="shared" si="2"/>
        <v>40200.461881279276</v>
      </c>
      <c r="V23" s="24">
        <f t="shared" si="2"/>
        <v>38319.851002079478</v>
      </c>
      <c r="W23" s="24">
        <f t="shared" si="2"/>
        <v>36018.574668836707</v>
      </c>
      <c r="X23" s="24">
        <f t="shared" si="2"/>
        <v>34504.02277398498</v>
      </c>
    </row>
    <row r="24" spans="1:24" x14ac:dyDescent="0.25">
      <c r="A24" s="19">
        <f t="shared" si="0"/>
        <v>16</v>
      </c>
      <c r="B24" s="17" t="s">
        <v>30</v>
      </c>
      <c r="C24" s="26">
        <f>+G53/G54</f>
        <v>0.66372824110020601</v>
      </c>
      <c r="D24" s="17"/>
      <c r="E24" s="27">
        <f>+C24</f>
        <v>0.66372824110020601</v>
      </c>
      <c r="F24" s="17"/>
      <c r="G24" s="35">
        <f>+E24</f>
        <v>0.66372824110020601</v>
      </c>
      <c r="H24" s="17"/>
      <c r="I24" s="27">
        <f>+G24</f>
        <v>0.66372824110020601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x14ac:dyDescent="0.25">
      <c r="A25" s="19">
        <f t="shared" si="0"/>
        <v>17</v>
      </c>
      <c r="B25" s="17" t="s">
        <v>34</v>
      </c>
      <c r="C25" s="23">
        <f>+C24*C23</f>
        <v>246717.88806617647</v>
      </c>
      <c r="D25" s="17"/>
      <c r="E25" s="24">
        <f>+E24*E23</f>
        <v>476249.34734046005</v>
      </c>
      <c r="F25" s="17"/>
      <c r="G25" s="23">
        <f>+G24*G23</f>
        <v>277436.38936572266</v>
      </c>
      <c r="H25" s="17"/>
      <c r="I25" s="24">
        <f>+I24*I23</f>
        <v>638263.86594407144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x14ac:dyDescent="0.25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x14ac:dyDescent="0.25">
      <c r="A27" s="19">
        <f>+A25+1</f>
        <v>18</v>
      </c>
      <c r="B27" s="21" t="s">
        <v>7</v>
      </c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25">
      <c r="A28" s="19">
        <f>+A27+1</f>
        <v>19</v>
      </c>
      <c r="B28" s="22" t="s">
        <v>20</v>
      </c>
      <c r="C28" s="22"/>
      <c r="D28" s="22"/>
      <c r="E28" s="22"/>
      <c r="F28" s="22"/>
      <c r="G28" s="22"/>
      <c r="H28" s="22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x14ac:dyDescent="0.25">
      <c r="A29" s="19">
        <f t="shared" ref="A29:A43" si="3">+A28+1</f>
        <v>20</v>
      </c>
      <c r="B29" s="17" t="s">
        <v>8</v>
      </c>
      <c r="C29" s="23">
        <f>+NPV($E$3,K29:X29, 'UAE Exhibit 1.1RE, p. 2'!C29:H29)</f>
        <v>37557.170815675374</v>
      </c>
      <c r="D29" s="17"/>
      <c r="E29" s="24">
        <f>SUM(K29:X29,'UAE Exhibit 1.1RE, p. 2'!C29:H29)</f>
        <v>73863.045480492205</v>
      </c>
      <c r="F29" s="17"/>
      <c r="G29" s="23">
        <f>+NPV($E$3,K29:X29, 'UAE Exhibit 1.1RE, p. 2'!C29:U29)</f>
        <v>48981.028930086039</v>
      </c>
      <c r="H29" s="17"/>
      <c r="I29" s="24">
        <f>SUM(J29:X29,'UAE Exhibit 1.1RE, p. 2'!C29:U29)</f>
        <v>142517.99177937798</v>
      </c>
      <c r="J29" s="17"/>
      <c r="K29" s="28">
        <f>+PMT($E$4,COUNT($K$8:$X$8, 'UAE Exhibit 1.1RE, p. 2'!$C$8:$U$8),-G11)*(1+$E$5)^(K$8-J$8)</f>
        <v>2973.9319127432368</v>
      </c>
      <c r="L29" s="24">
        <f t="shared" ref="L29:X29" si="4">+K29*(1+$E$5)</f>
        <v>3039.9532012061368</v>
      </c>
      <c r="M29" s="24">
        <f t="shared" si="4"/>
        <v>3107.4401622729129</v>
      </c>
      <c r="N29" s="24">
        <f t="shared" si="4"/>
        <v>3176.4253338753715</v>
      </c>
      <c r="O29" s="24">
        <f t="shared" si="4"/>
        <v>3246.9419762874049</v>
      </c>
      <c r="P29" s="24">
        <f t="shared" si="4"/>
        <v>3319.0240881609852</v>
      </c>
      <c r="Q29" s="24">
        <f t="shared" si="4"/>
        <v>3392.7064229181592</v>
      </c>
      <c r="R29" s="24">
        <f t="shared" si="4"/>
        <v>3468.0245055069422</v>
      </c>
      <c r="S29" s="24">
        <f t="shared" si="4"/>
        <v>3545.0146495291965</v>
      </c>
      <c r="T29" s="24">
        <f t="shared" si="4"/>
        <v>3623.7139747487445</v>
      </c>
      <c r="U29" s="24">
        <f t="shared" si="4"/>
        <v>3704.1604249881666</v>
      </c>
      <c r="V29" s="24">
        <f t="shared" si="4"/>
        <v>3786.392786422904</v>
      </c>
      <c r="W29" s="24">
        <f t="shared" si="4"/>
        <v>3870.4507062814923</v>
      </c>
      <c r="X29" s="24">
        <f t="shared" si="4"/>
        <v>3956.3747119609416</v>
      </c>
    </row>
    <row r="30" spans="1:24" x14ac:dyDescent="0.25">
      <c r="A30" s="19">
        <f t="shared" si="3"/>
        <v>21</v>
      </c>
      <c r="B30" s="17" t="s">
        <v>9</v>
      </c>
      <c r="C30" s="23">
        <f>+NPV($E$3,K30:X30, 'UAE Exhibit 1.1RE, p. 2'!C30:H30)</f>
        <v>29827.37981578719</v>
      </c>
      <c r="D30" s="17"/>
      <c r="E30" s="24">
        <f>SUM(K30:X30,'UAE Exhibit 1.1RE, p. 2'!C30:H30)</f>
        <v>58660.997728238675</v>
      </c>
      <c r="F30" s="17"/>
      <c r="G30" s="23">
        <f>+NPV($E$3,K30:X30, 'UAE Exhibit 1.1RE, p. 2'!C30:U30)</f>
        <v>38900.048164862419</v>
      </c>
      <c r="H30" s="17"/>
      <c r="I30" s="24">
        <f>SUM(J30:X30,'UAE Exhibit 1.1RE, p. 2'!C30:U30)</f>
        <v>113185.79592295899</v>
      </c>
      <c r="J30" s="17"/>
      <c r="K30" s="28">
        <f>+PMT($E$4,COUNT($K$8:$X$8, 'UAE Exhibit 1.1RE, p. 2'!$C$8:$U$8),-G12)*(1+$E$5)^(K$8-J$8)</f>
        <v>2361.8551339511455</v>
      </c>
      <c r="L30" s="24">
        <f t="shared" ref="L30:X30" si="5">+K30*(1+$E$5)</f>
        <v>2414.2883179248611</v>
      </c>
      <c r="M30" s="24">
        <f t="shared" si="5"/>
        <v>2467.8855185827929</v>
      </c>
      <c r="N30" s="24">
        <f t="shared" si="5"/>
        <v>2522.6725770953308</v>
      </c>
      <c r="O30" s="24">
        <f t="shared" si="5"/>
        <v>2578.6759083068473</v>
      </c>
      <c r="P30" s="24">
        <f t="shared" si="5"/>
        <v>2635.9225134712592</v>
      </c>
      <c r="Q30" s="24">
        <f t="shared" si="5"/>
        <v>2694.4399932703213</v>
      </c>
      <c r="R30" s="24">
        <f t="shared" si="5"/>
        <v>2754.2565611209225</v>
      </c>
      <c r="S30" s="24">
        <f t="shared" si="5"/>
        <v>2815.4010567778068</v>
      </c>
      <c r="T30" s="24">
        <f t="shared" si="5"/>
        <v>2877.9029602382743</v>
      </c>
      <c r="U30" s="24">
        <f t="shared" si="5"/>
        <v>2941.7924059555639</v>
      </c>
      <c r="V30" s="24">
        <f t="shared" si="5"/>
        <v>3007.1001973677776</v>
      </c>
      <c r="W30" s="24">
        <f t="shared" si="5"/>
        <v>3073.8578217493423</v>
      </c>
      <c r="X30" s="24">
        <f t="shared" si="5"/>
        <v>3142.0974653921776</v>
      </c>
    </row>
    <row r="31" spans="1:24" x14ac:dyDescent="0.25">
      <c r="A31" s="19">
        <f t="shared" si="3"/>
        <v>22</v>
      </c>
      <c r="B31" s="17" t="s">
        <v>10</v>
      </c>
      <c r="C31" s="23">
        <f>+NPV($E$3,K31:X31, 'UAE Exhibit 1.1RE, p. 2'!C31:H31)</f>
        <v>44684.080172223497</v>
      </c>
      <c r="D31" s="17"/>
      <c r="E31" s="24">
        <f>SUM(K31:X31,'UAE Exhibit 1.1RE, p. 2'!C31:H31)</f>
        <v>87879.416216233265</v>
      </c>
      <c r="F31" s="17"/>
      <c r="G31" s="23">
        <f>+NPV($E$3,K31:X31, 'UAE Exhibit 1.1RE, p. 2'!C31:U31)</f>
        <v>58275.748042141378</v>
      </c>
      <c r="H31" s="17"/>
      <c r="I31" s="24">
        <f>SUM(J31:X31,'UAE Exhibit 1.1RE, p. 2'!C31:U31)</f>
        <v>169562.4359435525</v>
      </c>
      <c r="J31" s="17"/>
      <c r="K31" s="28">
        <f>+PMT($E$4,COUNT($K$8:$X$8, 'UAE Exhibit 1.1RE, p. 2'!$C$8:$U$8),-G13)*(1+$E$5)^(K$8-J$8)</f>
        <v>3538.270032850533</v>
      </c>
      <c r="L31" s="24">
        <f t="shared" ref="L31:X31" si="6">+K31*(1+$E$5)</f>
        <v>3616.819627579815</v>
      </c>
      <c r="M31" s="24">
        <f t="shared" si="6"/>
        <v>3697.1130233120871</v>
      </c>
      <c r="N31" s="24">
        <f t="shared" si="6"/>
        <v>3779.1889324296153</v>
      </c>
      <c r="O31" s="24">
        <f t="shared" si="6"/>
        <v>3863.0869267295529</v>
      </c>
      <c r="P31" s="24">
        <f t="shared" si="6"/>
        <v>3948.8474565029492</v>
      </c>
      <c r="Q31" s="24">
        <f t="shared" si="6"/>
        <v>4036.5118700373146</v>
      </c>
      <c r="R31" s="24">
        <f t="shared" si="6"/>
        <v>4126.1224335521429</v>
      </c>
      <c r="S31" s="24">
        <f t="shared" si="6"/>
        <v>4217.7223515770002</v>
      </c>
      <c r="T31" s="24">
        <f t="shared" si="6"/>
        <v>4311.3557877820094</v>
      </c>
      <c r="U31" s="24">
        <f t="shared" si="6"/>
        <v>4407.06788627077</v>
      </c>
      <c r="V31" s="24">
        <f t="shared" si="6"/>
        <v>4504.9047933459815</v>
      </c>
      <c r="W31" s="24">
        <f t="shared" si="6"/>
        <v>4604.9136797582623</v>
      </c>
      <c r="X31" s="24">
        <f t="shared" si="6"/>
        <v>4707.1427634488955</v>
      </c>
    </row>
    <row r="32" spans="1:24" x14ac:dyDescent="0.25">
      <c r="A32" s="19">
        <f t="shared" si="3"/>
        <v>23</v>
      </c>
      <c r="B32" s="17" t="s">
        <v>11</v>
      </c>
      <c r="C32" s="23">
        <f>+NPV($E$3,K32:X32, 'UAE Exhibit 1.1RE, p. 2'!C32:H32)</f>
        <v>22189.331751892383</v>
      </c>
      <c r="D32" s="17"/>
      <c r="E32" s="24">
        <f>SUM(K32:X32,'UAE Exhibit 1.1RE, p. 2'!C32:H32)</f>
        <v>43639.379239069145</v>
      </c>
      <c r="F32" s="17"/>
      <c r="G32" s="23">
        <f>+NPV($E$3,K32:X32, 'UAE Exhibit 1.1RE, p. 2'!C32:U32)</f>
        <v>28938.716012791159</v>
      </c>
      <c r="H32" s="17"/>
      <c r="I32" s="24">
        <f>SUM(J32:X32,'UAE Exhibit 1.1RE, p. 2'!C32:U32)</f>
        <v>84201.736486663052</v>
      </c>
      <c r="J32" s="17"/>
      <c r="K32" s="28">
        <f>+PMT($E$4,COUNT($K$8:$X$8, 'UAE Exhibit 1.1RE, p. 2'!$C$8:$U$8),-G14)*(1+$E$5)^(K$8-J$8)</f>
        <v>1757.0429397695004</v>
      </c>
      <c r="L32" s="24">
        <f t="shared" ref="L32:X32" si="7">+K32*(1+$E$5)</f>
        <v>1796.0492930323833</v>
      </c>
      <c r="M32" s="24">
        <f t="shared" si="7"/>
        <v>1835.9215873377022</v>
      </c>
      <c r="N32" s="24">
        <f t="shared" si="7"/>
        <v>1876.6790465765991</v>
      </c>
      <c r="O32" s="24">
        <f t="shared" si="7"/>
        <v>1918.3413214105997</v>
      </c>
      <c r="P32" s="24">
        <f t="shared" si="7"/>
        <v>1960.928498745915</v>
      </c>
      <c r="Q32" s="24">
        <f t="shared" si="7"/>
        <v>2004.4611114180743</v>
      </c>
      <c r="R32" s="24">
        <f t="shared" si="7"/>
        <v>2048.9601480915558</v>
      </c>
      <c r="S32" s="24">
        <f t="shared" si="7"/>
        <v>2094.4470633791884</v>
      </c>
      <c r="T32" s="24">
        <f t="shared" si="7"/>
        <v>2140.9437881862063</v>
      </c>
      <c r="U32" s="24">
        <f t="shared" si="7"/>
        <v>2188.4727402839403</v>
      </c>
      <c r="V32" s="24">
        <f t="shared" si="7"/>
        <v>2237.0568351182437</v>
      </c>
      <c r="W32" s="24">
        <f t="shared" si="7"/>
        <v>2286.7194968578688</v>
      </c>
      <c r="X32" s="24">
        <f t="shared" si="7"/>
        <v>2337.4846696881136</v>
      </c>
    </row>
    <row r="33" spans="1:24" x14ac:dyDescent="0.25">
      <c r="A33" s="19">
        <f t="shared" si="3"/>
        <v>24</v>
      </c>
      <c r="B33" s="17" t="s">
        <v>12</v>
      </c>
      <c r="C33" s="23">
        <f>+NPV($E$3,K33:X33, 'UAE Exhibit 1.1RE, p. 2'!C33:H33)</f>
        <v>28559.587857353221</v>
      </c>
      <c r="D33" s="17"/>
      <c r="E33" s="24">
        <f>SUM(K33:X33,'UAE Exhibit 1.1RE, p. 2'!C33:H33)</f>
        <v>56167.652967388727</v>
      </c>
      <c r="F33" s="17"/>
      <c r="G33" s="23">
        <f>+NPV($E$3,K33:X33, 'UAE Exhibit 1.1RE, p. 2'!C33:U33)</f>
        <v>37246.628771315685</v>
      </c>
      <c r="H33" s="17"/>
      <c r="I33" s="24">
        <f>SUM(J33:X33,'UAE Exhibit 1.1RE, p. 2'!C33:U33)</f>
        <v>108374.912675208</v>
      </c>
      <c r="J33" s="17"/>
      <c r="K33" s="28">
        <f>+PMT($E$4,COUNT($K$8:$X$8, 'UAE Exhibit 1.1RE, p. 2'!$C$8:$U$8),-G15)*(1+$E$5)^(K$8-J$8)</f>
        <v>2261.4661301465144</v>
      </c>
      <c r="L33" s="24">
        <f t="shared" ref="L33:X33" si="8">+K33*(1+$E$5)</f>
        <v>2311.6706782357669</v>
      </c>
      <c r="M33" s="24">
        <f t="shared" si="8"/>
        <v>2362.9897672926008</v>
      </c>
      <c r="N33" s="24">
        <f t="shared" si="8"/>
        <v>2415.4481401264966</v>
      </c>
      <c r="O33" s="24">
        <f t="shared" si="8"/>
        <v>2469.0710888373046</v>
      </c>
      <c r="P33" s="24">
        <f t="shared" si="8"/>
        <v>2523.8844670094927</v>
      </c>
      <c r="Q33" s="24">
        <f t="shared" si="8"/>
        <v>2579.9147021771037</v>
      </c>
      <c r="R33" s="24">
        <f t="shared" si="8"/>
        <v>2637.1888085654355</v>
      </c>
      <c r="S33" s="24">
        <f t="shared" si="8"/>
        <v>2695.734400115588</v>
      </c>
      <c r="T33" s="24">
        <f t="shared" si="8"/>
        <v>2755.5797037981538</v>
      </c>
      <c r="U33" s="24">
        <f t="shared" si="8"/>
        <v>2816.7535732224728</v>
      </c>
      <c r="V33" s="24">
        <f t="shared" si="8"/>
        <v>2879.2855025480117</v>
      </c>
      <c r="W33" s="24">
        <f t="shared" si="8"/>
        <v>2943.2056407045775</v>
      </c>
      <c r="X33" s="24">
        <f t="shared" si="8"/>
        <v>3008.5448059282189</v>
      </c>
    </row>
    <row r="34" spans="1:24" x14ac:dyDescent="0.25">
      <c r="A34" s="19">
        <f t="shared" si="3"/>
        <v>25</v>
      </c>
      <c r="B34" s="17" t="s">
        <v>13</v>
      </c>
      <c r="C34" s="23">
        <f>+NPV($E$3,K34:X34, 'UAE Exhibit 1.1RE, p. 2'!C34:H34)</f>
        <v>9768.9341937513418</v>
      </c>
      <c r="D34" s="17"/>
      <c r="E34" s="24">
        <f>SUM(K34:X34,'UAE Exhibit 1.1RE, p. 2'!C34:H34)</f>
        <v>19212.39579494176</v>
      </c>
      <c r="F34" s="17"/>
      <c r="G34" s="23">
        <f>+NPV($E$3,K34:X34, 'UAE Exhibit 1.1RE, p. 2'!C34:U34)</f>
        <v>12740.37521911877</v>
      </c>
      <c r="H34" s="17"/>
      <c r="I34" s="24">
        <f>SUM(J34:X34,'UAE Exhibit 1.1RE, p. 2'!C34:U34)</f>
        <v>37070.121441023191</v>
      </c>
      <c r="J34" s="17"/>
      <c r="K34" s="28">
        <f>+PMT($E$4,COUNT($K$8:$X$8, 'UAE Exhibit 1.1RE, p. 2'!$C$8:$U$8),-G16)*(1+$E$5)^(K$8-J$8)</f>
        <v>773.54455943630717</v>
      </c>
      <c r="L34" s="24">
        <f t="shared" ref="L34:X34" si="9">+K34*(1+$E$5)</f>
        <v>790.71724865579324</v>
      </c>
      <c r="M34" s="24">
        <f t="shared" si="9"/>
        <v>808.27117157595183</v>
      </c>
      <c r="N34" s="24">
        <f t="shared" si="9"/>
        <v>826.21479158493798</v>
      </c>
      <c r="O34" s="24">
        <f t="shared" si="9"/>
        <v>844.55675995812362</v>
      </c>
      <c r="P34" s="24">
        <f t="shared" si="9"/>
        <v>863.305920029194</v>
      </c>
      <c r="Q34" s="24">
        <f t="shared" si="9"/>
        <v>882.47131145384208</v>
      </c>
      <c r="R34" s="24">
        <f t="shared" si="9"/>
        <v>902.06217456811737</v>
      </c>
      <c r="S34" s="24">
        <f t="shared" si="9"/>
        <v>922.08795484352959</v>
      </c>
      <c r="T34" s="24">
        <f t="shared" si="9"/>
        <v>942.55830744105594</v>
      </c>
      <c r="U34" s="24">
        <f t="shared" si="9"/>
        <v>963.48310186624735</v>
      </c>
      <c r="V34" s="24">
        <f t="shared" si="9"/>
        <v>984.87242672767809</v>
      </c>
      <c r="W34" s="24">
        <f t="shared" si="9"/>
        <v>1006.7365946010325</v>
      </c>
      <c r="X34" s="24">
        <f t="shared" si="9"/>
        <v>1029.0861470011755</v>
      </c>
    </row>
    <row r="35" spans="1:24" x14ac:dyDescent="0.25">
      <c r="A35" s="19">
        <f t="shared" si="3"/>
        <v>26</v>
      </c>
      <c r="B35" s="17" t="s">
        <v>14</v>
      </c>
      <c r="C35" s="23">
        <f>+NPV($E$3,K35:X35, 'UAE Exhibit 1.1RE, p. 2'!C35:H35)</f>
        <v>23371.841383809387</v>
      </c>
      <c r="D35" s="17"/>
      <c r="E35" s="24">
        <f>SUM(K35:X35,'UAE Exhibit 1.1RE, p. 2'!C35:H35)</f>
        <v>45965.00070699268</v>
      </c>
      <c r="F35" s="17"/>
      <c r="G35" s="23">
        <f>+NPV($E$3,K35:X35, 'UAE Exhibit 1.1RE, p. 2'!C35:U35)</f>
        <v>30480.912542324684</v>
      </c>
      <c r="H35" s="17"/>
      <c r="I35" s="24">
        <f>SUM(J35:X35,'UAE Exhibit 1.1RE, p. 2'!C35:U35)</f>
        <v>88688.999353924693</v>
      </c>
      <c r="J35" s="17"/>
      <c r="K35" s="28">
        <f>+PMT($E$4,COUNT($K$8:$X$8, 'UAE Exhibit 1.1RE, p. 2'!$C$8:$U$8),-G17)*(1+$E$5)^(K$8-J$8)</f>
        <v>1850.678936707174</v>
      </c>
      <c r="L35" s="24">
        <f t="shared" ref="L35:X35" si="10">+K35*(1+$E$5)</f>
        <v>1891.7640091020733</v>
      </c>
      <c r="M35" s="24">
        <f t="shared" si="10"/>
        <v>1933.7611701041392</v>
      </c>
      <c r="N35" s="24">
        <f t="shared" si="10"/>
        <v>1976.6906680804511</v>
      </c>
      <c r="O35" s="24">
        <f t="shared" si="10"/>
        <v>2020.5732009118371</v>
      </c>
      <c r="P35" s="24">
        <f t="shared" si="10"/>
        <v>2065.4299259720801</v>
      </c>
      <c r="Q35" s="24">
        <f t="shared" si="10"/>
        <v>2111.2824703286601</v>
      </c>
      <c r="R35" s="24">
        <f t="shared" si="10"/>
        <v>2158.1529411699562</v>
      </c>
      <c r="S35" s="24">
        <f t="shared" si="10"/>
        <v>2206.0639364639292</v>
      </c>
      <c r="T35" s="24">
        <f t="shared" si="10"/>
        <v>2255.0385558534285</v>
      </c>
      <c r="U35" s="24">
        <f t="shared" si="10"/>
        <v>2305.1004117933749</v>
      </c>
      <c r="V35" s="24">
        <f t="shared" si="10"/>
        <v>2356.2736409351878</v>
      </c>
      <c r="W35" s="24">
        <f t="shared" si="10"/>
        <v>2408.5829157639491</v>
      </c>
      <c r="X35" s="24">
        <f t="shared" si="10"/>
        <v>2462.0534564939089</v>
      </c>
    </row>
    <row r="36" spans="1:24" x14ac:dyDescent="0.25">
      <c r="A36" s="19">
        <f t="shared" si="3"/>
        <v>27</v>
      </c>
      <c r="B36" s="17" t="s">
        <v>15</v>
      </c>
      <c r="C36" s="23">
        <f>+NPV($E$3,K36:X36, 'UAE Exhibit 1.1RE, p. 2'!C36:H36)</f>
        <v>34459.577677641311</v>
      </c>
      <c r="D36" s="17"/>
      <c r="E36" s="24">
        <f>SUM(K36:X36,'UAE Exhibit 1.1RE, p. 2'!C36:H36)</f>
        <v>67771.062035903888</v>
      </c>
      <c r="F36" s="17"/>
      <c r="G36" s="23">
        <f>+NPV($E$3,K36:X36, 'UAE Exhibit 1.1RE, p. 2'!C36:U36)</f>
        <v>44941.233178368842</v>
      </c>
      <c r="H36" s="17"/>
      <c r="I36" s="24">
        <f>SUM(J36:X36,'UAE Exhibit 1.1RE, p. 2'!C36:U36)</f>
        <v>130763.57194970486</v>
      </c>
      <c r="J36" s="17"/>
      <c r="K36" s="28">
        <f>+PMT($E$4,COUNT($K$8:$X$8, 'UAE Exhibit 1.1RE, p. 2'!$C$8:$U$8),-G18)*(1+$E$5)^(K$8-J$8)</f>
        <v>2728.6516936579087</v>
      </c>
      <c r="L36" s="24">
        <f t="shared" ref="L36:X36" si="11">+K36*(1+$E$5)</f>
        <v>2789.2277612571143</v>
      </c>
      <c r="M36" s="24">
        <f t="shared" si="11"/>
        <v>2851.1486175570221</v>
      </c>
      <c r="N36" s="24">
        <f t="shared" si="11"/>
        <v>2914.4441168667881</v>
      </c>
      <c r="O36" s="24">
        <f t="shared" si="11"/>
        <v>2979.1447762612306</v>
      </c>
      <c r="P36" s="24">
        <f t="shared" si="11"/>
        <v>3045.2817902942297</v>
      </c>
      <c r="Q36" s="24">
        <f t="shared" si="11"/>
        <v>3112.8870460387616</v>
      </c>
      <c r="R36" s="24">
        <f t="shared" si="11"/>
        <v>3181.9931384608221</v>
      </c>
      <c r="S36" s="24">
        <f t="shared" si="11"/>
        <v>3252.6333861346525</v>
      </c>
      <c r="T36" s="24">
        <f t="shared" si="11"/>
        <v>3324.8418473068418</v>
      </c>
      <c r="U36" s="24">
        <f t="shared" si="11"/>
        <v>3398.6533363170538</v>
      </c>
      <c r="V36" s="24">
        <f t="shared" si="11"/>
        <v>3474.1034403832923</v>
      </c>
      <c r="W36" s="24">
        <f t="shared" si="11"/>
        <v>3551.2285367598015</v>
      </c>
      <c r="X36" s="24">
        <f t="shared" si="11"/>
        <v>3630.0658102758689</v>
      </c>
    </row>
    <row r="37" spans="1:24" x14ac:dyDescent="0.25">
      <c r="A37" s="19">
        <f t="shared" si="3"/>
        <v>28</v>
      </c>
      <c r="B37" s="17" t="s">
        <v>16</v>
      </c>
      <c r="C37" s="23">
        <f>+NPV($E$3,K37:X37, 'UAE Exhibit 1.1RE, p. 2'!C37:H37)</f>
        <v>6976.0526095703099</v>
      </c>
      <c r="D37" s="17"/>
      <c r="E37" s="24">
        <f>SUM(K37:X37,'UAE Exhibit 1.1RE, p. 2'!C37:H37)</f>
        <v>13719.683351652704</v>
      </c>
      <c r="F37" s="17"/>
      <c r="G37" s="23">
        <f>+NPV($E$3,K37:X37, 'UAE Exhibit 1.1RE, p. 2'!C37:U37)</f>
        <v>9097.9758929166073</v>
      </c>
      <c r="H37" s="17"/>
      <c r="I37" s="24">
        <f>SUM(J37:X37,'UAE Exhibit 1.1RE, p. 2'!C37:U37)</f>
        <v>26471.988887093994</v>
      </c>
      <c r="J37" s="17"/>
      <c r="K37" s="28">
        <f>+PMT($E$4,COUNT($K$8:$X$8, 'UAE Exhibit 1.1RE, p. 2'!$C$8:$U$8),-G19)*(1+$E$5)^(K$8-J$8)</f>
        <v>552.39265977718219</v>
      </c>
      <c r="L37" s="24">
        <f t="shared" ref="L37:X37" si="12">+K37*(1+$E$5)</f>
        <v>564.65577682423566</v>
      </c>
      <c r="M37" s="24">
        <f t="shared" si="12"/>
        <v>577.19113506973372</v>
      </c>
      <c r="N37" s="24">
        <f t="shared" si="12"/>
        <v>590.00477826828183</v>
      </c>
      <c r="O37" s="24">
        <f t="shared" si="12"/>
        <v>603.10288434583765</v>
      </c>
      <c r="P37" s="24">
        <f t="shared" si="12"/>
        <v>616.49176837831521</v>
      </c>
      <c r="Q37" s="24">
        <f t="shared" si="12"/>
        <v>630.17788563631382</v>
      </c>
      <c r="R37" s="24">
        <f t="shared" si="12"/>
        <v>644.16783469743996</v>
      </c>
      <c r="S37" s="24">
        <f t="shared" si="12"/>
        <v>658.46836062772309</v>
      </c>
      <c r="T37" s="24">
        <f t="shared" si="12"/>
        <v>673.08635823365853</v>
      </c>
      <c r="U37" s="24">
        <f t="shared" si="12"/>
        <v>688.02887538644575</v>
      </c>
      <c r="V37" s="24">
        <f t="shared" si="12"/>
        <v>703.30311642002482</v>
      </c>
      <c r="W37" s="24">
        <f t="shared" si="12"/>
        <v>718.91644560454938</v>
      </c>
      <c r="X37" s="24">
        <f t="shared" si="12"/>
        <v>734.87639069697036</v>
      </c>
    </row>
    <row r="38" spans="1:24" x14ac:dyDescent="0.25">
      <c r="A38" s="19">
        <f t="shared" si="3"/>
        <v>29</v>
      </c>
      <c r="B38" s="17" t="s">
        <v>17</v>
      </c>
      <c r="C38" s="23">
        <f>+NPV($E$3,K38:X38, 'UAE Exhibit 1.1RE, p. 2'!C38:H38)</f>
        <v>35178.720823571202</v>
      </c>
      <c r="D38" s="17"/>
      <c r="E38" s="24">
        <f>SUM(K38:X38,'UAE Exhibit 1.1RE, p. 2'!C38:H38)</f>
        <v>69185.388561070009</v>
      </c>
      <c r="F38" s="17"/>
      <c r="G38" s="23">
        <f>+NPV($E$3,K38:X38, 'UAE Exhibit 1.1RE, p. 2'!C38:U38)</f>
        <v>45879.119884706262</v>
      </c>
      <c r="H38" s="17"/>
      <c r="I38" s="24">
        <f>SUM(J38:X38,'UAE Exhibit 1.1RE, p. 2'!C38:U38)</f>
        <v>133492.50053335246</v>
      </c>
      <c r="J38" s="17"/>
      <c r="K38" s="28">
        <f>+PMT($E$4,COUNT($K$8:$X$8, 'UAE Exhibit 1.1RE, p. 2'!$C$8:$U$8),-G20)*(1+$E$5)^(K$8-J$8)</f>
        <v>2785.5964183286733</v>
      </c>
      <c r="L38" s="24">
        <f t="shared" ref="L38:X38" si="13">+K38*(1+$E$5)</f>
        <v>2847.4366588155699</v>
      </c>
      <c r="M38" s="24">
        <f t="shared" si="13"/>
        <v>2910.6497526412754</v>
      </c>
      <c r="N38" s="24">
        <f t="shared" si="13"/>
        <v>2975.2661771499115</v>
      </c>
      <c r="O38" s="24">
        <f t="shared" si="13"/>
        <v>3041.3170862826396</v>
      </c>
      <c r="P38" s="24">
        <f t="shared" si="13"/>
        <v>3108.834325598114</v>
      </c>
      <c r="Q38" s="24">
        <f t="shared" si="13"/>
        <v>3177.850447626392</v>
      </c>
      <c r="R38" s="24">
        <f t="shared" si="13"/>
        <v>3248.3987275636978</v>
      </c>
      <c r="S38" s="24">
        <f t="shared" si="13"/>
        <v>3320.513179315612</v>
      </c>
      <c r="T38" s="24">
        <f t="shared" si="13"/>
        <v>3394.2285718964185</v>
      </c>
      <c r="U38" s="24">
        <f t="shared" si="13"/>
        <v>3469.580446192519</v>
      </c>
      <c r="V38" s="24">
        <f t="shared" si="13"/>
        <v>3546.6051320979927</v>
      </c>
      <c r="W38" s="24">
        <f t="shared" si="13"/>
        <v>3625.3397660305682</v>
      </c>
      <c r="X38" s="24">
        <f t="shared" si="13"/>
        <v>3705.8223088364466</v>
      </c>
    </row>
    <row r="39" spans="1:24" x14ac:dyDescent="0.25">
      <c r="A39" s="19">
        <f t="shared" si="3"/>
        <v>30</v>
      </c>
      <c r="B39" s="17" t="s">
        <v>18</v>
      </c>
      <c r="C39" s="23">
        <f>+NPV($E$3,K39:X39, 'UAE Exhibit 1.1RE, p. 2'!C39:H39)</f>
        <v>10604.679619563052</v>
      </c>
      <c r="D39" s="17"/>
      <c r="E39" s="24">
        <f>SUM(K39:X39,'UAE Exhibit 1.1RE, p. 2'!C39:H39)</f>
        <v>20856.042029633085</v>
      </c>
      <c r="F39" s="17"/>
      <c r="G39" s="23">
        <f>+NPV($E$3,K39:X39, 'UAE Exhibit 1.1RE, p. 2'!C39:U39)</f>
        <v>13830.331410994253</v>
      </c>
      <c r="H39" s="17"/>
      <c r="I39" s="24">
        <f>SUM(J39:X39,'UAE Exhibit 1.1RE, p. 2'!C39:U39)</f>
        <v>40241.52006180997</v>
      </c>
      <c r="J39" s="17"/>
      <c r="K39" s="28">
        <f>+PMT($E$4,COUNT($K$8:$X$8, 'UAE Exhibit 1.1RE, p. 2'!$C$8:$U$8),-G21)*(1+$E$5)^(K$8-J$8)</f>
        <v>839.72233424657782</v>
      </c>
      <c r="L39" s="24">
        <f t="shared" ref="L39:X40" si="14">+K39*(1+$E$5)</f>
        <v>858.3641700668519</v>
      </c>
      <c r="M39" s="24">
        <f t="shared" si="14"/>
        <v>877.41985464233596</v>
      </c>
      <c r="N39" s="24">
        <f t="shared" si="14"/>
        <v>896.89857541539584</v>
      </c>
      <c r="O39" s="24">
        <f t="shared" si="14"/>
        <v>916.80972378961758</v>
      </c>
      <c r="P39" s="24">
        <f t="shared" si="14"/>
        <v>937.16289965774706</v>
      </c>
      <c r="Q39" s="24">
        <f t="shared" si="14"/>
        <v>957.96791603014901</v>
      </c>
      <c r="R39" s="24">
        <f t="shared" si="14"/>
        <v>979.23480376601833</v>
      </c>
      <c r="S39" s="24">
        <f t="shared" si="14"/>
        <v>1000.973816409624</v>
      </c>
      <c r="T39" s="24">
        <f t="shared" si="14"/>
        <v>1023.1954351339176</v>
      </c>
      <c r="U39" s="24">
        <f t="shared" si="14"/>
        <v>1045.9103737938906</v>
      </c>
      <c r="V39" s="24">
        <f t="shared" si="14"/>
        <v>1069.129584092115</v>
      </c>
      <c r="W39" s="24">
        <f t="shared" si="14"/>
        <v>1092.8642608589601</v>
      </c>
      <c r="X39" s="24">
        <f t="shared" si="14"/>
        <v>1117.1258474500289</v>
      </c>
    </row>
    <row r="40" spans="1:24" x14ac:dyDescent="0.25">
      <c r="A40" s="19">
        <f t="shared" si="3"/>
        <v>31</v>
      </c>
      <c r="B40" s="17" t="s">
        <v>19</v>
      </c>
      <c r="C40" s="31">
        <f>+NPV($E$3,K40:X40, 'UAE Exhibit 1.1RE, p. 2'!C40:H40)</f>
        <v>36853.804027806429</v>
      </c>
      <c r="D40" s="17"/>
      <c r="E40" s="32">
        <f>SUM(K40:X40,'UAE Exhibit 1.1RE, p. 2'!C40:H40)</f>
        <v>72479.746048892135</v>
      </c>
      <c r="F40" s="17"/>
      <c r="G40" s="31">
        <f>+NPV($E$3,K40:X40, 'UAE Exhibit 1.1RE, p. 2'!C40:V40)</f>
        <v>48684.84544531213</v>
      </c>
      <c r="H40" s="17"/>
      <c r="I40" s="32">
        <f>SUM(J40:X40,'UAE Exhibit 1.1RE, p. 2'!C40:V40)</f>
        <v>145871.81231946588</v>
      </c>
      <c r="J40" s="17"/>
      <c r="K40" s="33">
        <f>+PMT($E$4,COUNT($K$8:$X$8, 'UAE Exhibit 1.1RE, p. 2'!$C$8:$V$8),-G22)*(1+$E$5)^(K$8-J$8)</f>
        <v>2918.236425267005</v>
      </c>
      <c r="L40" s="32">
        <f t="shared" si="14"/>
        <v>2983.0212739079325</v>
      </c>
      <c r="M40" s="32">
        <f t="shared" ref="M40" si="15">+L40*(1+$E$5)</f>
        <v>3049.2443461886887</v>
      </c>
      <c r="N40" s="32">
        <f t="shared" ref="N40" si="16">+M40*(1+$E$5)</f>
        <v>3116.9375706740775</v>
      </c>
      <c r="O40" s="32">
        <f t="shared" ref="O40" si="17">+N40*(1+$E$5)</f>
        <v>3186.1335847430419</v>
      </c>
      <c r="P40" s="32">
        <f t="shared" ref="P40" si="18">+O40*(1+$E$5)</f>
        <v>3256.8657503243376</v>
      </c>
      <c r="Q40" s="32">
        <f t="shared" ref="Q40" si="19">+P40*(1+$E$5)</f>
        <v>3329.1681699815376</v>
      </c>
      <c r="R40" s="32">
        <f t="shared" ref="R40" si="20">+Q40*(1+$E$5)</f>
        <v>3403.0757033551276</v>
      </c>
      <c r="S40" s="32">
        <f t="shared" ref="S40" si="21">+R40*(1+$E$5)</f>
        <v>3478.6239839696113</v>
      </c>
      <c r="T40" s="32">
        <f t="shared" ref="T40" si="22">+S40*(1+$E$5)</f>
        <v>3555.8494364137368</v>
      </c>
      <c r="U40" s="32">
        <f t="shared" ref="U40" si="23">+T40*(1+$E$5)</f>
        <v>3634.7892939021217</v>
      </c>
      <c r="V40" s="32">
        <f t="shared" ref="V40" si="24">+U40*(1+$E$5)</f>
        <v>3715.4816162267489</v>
      </c>
      <c r="W40" s="32">
        <f t="shared" ref="W40" si="25">+V40*(1+$E$5)</f>
        <v>3797.9653081069828</v>
      </c>
      <c r="X40" s="32">
        <f t="shared" ref="X40" si="26">+W40*(1+$E$5)</f>
        <v>3882.2801379469579</v>
      </c>
    </row>
    <row r="41" spans="1:24" x14ac:dyDescent="0.25">
      <c r="A41" s="19">
        <f t="shared" si="3"/>
        <v>32</v>
      </c>
      <c r="B41" s="17" t="s">
        <v>36</v>
      </c>
      <c r="C41" s="23">
        <f>SUM(C29:C40)</f>
        <v>320031.16074864473</v>
      </c>
      <c r="D41" s="17"/>
      <c r="E41" s="29">
        <f>SUM(E29:E40)</f>
        <v>629399.81016050826</v>
      </c>
      <c r="F41" s="17"/>
      <c r="G41" s="23">
        <f>SUM(G29:G40)</f>
        <v>417996.96349493822</v>
      </c>
      <c r="H41" s="17"/>
      <c r="I41" s="24">
        <f t="shared" ref="I41" si="27">SUM(I29:I40)</f>
        <v>1220443.3873541355</v>
      </c>
      <c r="J41" s="17"/>
      <c r="K41" s="24">
        <f t="shared" ref="K41:X41" si="28">SUM(K29:K40)</f>
        <v>25341.389176881759</v>
      </c>
      <c r="L41" s="24">
        <f t="shared" si="28"/>
        <v>25903.968016608535</v>
      </c>
      <c r="M41" s="24">
        <f t="shared" si="28"/>
        <v>26479.036106577245</v>
      </c>
      <c r="N41" s="24">
        <f t="shared" si="28"/>
        <v>27066.870708143251</v>
      </c>
      <c r="O41" s="24">
        <f t="shared" si="28"/>
        <v>27667.755237864039</v>
      </c>
      <c r="P41" s="24">
        <f t="shared" si="28"/>
        <v>28281.979404144618</v>
      </c>
      <c r="Q41" s="24">
        <f t="shared" si="28"/>
        <v>28909.839346916629</v>
      </c>
      <c r="R41" s="24">
        <f t="shared" si="28"/>
        <v>29551.637780418176</v>
      </c>
      <c r="S41" s="24">
        <f t="shared" si="28"/>
        <v>30207.684139143457</v>
      </c>
      <c r="T41" s="24">
        <f t="shared" si="28"/>
        <v>30878.294727032448</v>
      </c>
      <c r="U41" s="24">
        <f t="shared" si="28"/>
        <v>31563.79286997256</v>
      </c>
      <c r="V41" s="24">
        <f t="shared" si="28"/>
        <v>32264.509071685963</v>
      </c>
      <c r="W41" s="24">
        <f t="shared" si="28"/>
        <v>32980.78117307739</v>
      </c>
      <c r="X41" s="24">
        <f t="shared" si="28"/>
        <v>33712.954515119702</v>
      </c>
    </row>
    <row r="42" spans="1:24" x14ac:dyDescent="0.25">
      <c r="A42" s="19">
        <f t="shared" si="3"/>
        <v>33</v>
      </c>
      <c r="B42" s="17" t="s">
        <v>30</v>
      </c>
      <c r="C42" s="26">
        <f>+G53/G54</f>
        <v>0.66372824110020601</v>
      </c>
      <c r="D42" s="17"/>
      <c r="E42" s="27">
        <f>+C42</f>
        <v>0.66372824110020601</v>
      </c>
      <c r="F42" s="17"/>
      <c r="G42" s="27">
        <f>+E42</f>
        <v>0.66372824110020601</v>
      </c>
      <c r="H42" s="17"/>
      <c r="I42" s="27">
        <f>+G42</f>
        <v>0.66372824110020601</v>
      </c>
      <c r="J42" s="17"/>
      <c r="K42" s="17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25">
      <c r="A43" s="19">
        <f t="shared" si="3"/>
        <v>34</v>
      </c>
      <c r="B43" s="17" t="s">
        <v>37</v>
      </c>
      <c r="C43" s="23">
        <f>+C42*C41</f>
        <v>212413.71942095525</v>
      </c>
      <c r="D43" s="17"/>
      <c r="E43" s="24">
        <f>+E42*E41</f>
        <v>417750.42894663772</v>
      </c>
      <c r="F43" s="17"/>
      <c r="G43" s="23">
        <f>+G42*G41</f>
        <v>277436.38936572237</v>
      </c>
      <c r="H43" s="17"/>
      <c r="I43" s="24">
        <f>+I42*I41</f>
        <v>810042.74285093776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x14ac:dyDescent="0.25">
      <c r="A44" s="17"/>
      <c r="B44" s="17"/>
      <c r="C44" s="17"/>
      <c r="D44" s="17"/>
      <c r="E44" s="17"/>
      <c r="F44" s="17"/>
      <c r="G44" s="24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x14ac:dyDescent="0.25">
      <c r="A45" s="17"/>
      <c r="B45" s="16" t="s">
        <v>32</v>
      </c>
      <c r="C45" s="17"/>
      <c r="D45" s="17"/>
      <c r="E45" s="17"/>
      <c r="F45" s="17"/>
      <c r="G45" s="24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idden="1" x14ac:dyDescent="0.25">
      <c r="B46" s="5" t="s">
        <v>21</v>
      </c>
      <c r="C46" s="3"/>
      <c r="D46" s="3"/>
      <c r="E46" s="3"/>
      <c r="F46" s="3"/>
      <c r="G46" s="4"/>
    </row>
    <row r="47" spans="1:24" hidden="1" x14ac:dyDescent="0.25">
      <c r="B47" s="3"/>
      <c r="C47" s="3"/>
      <c r="D47" s="3"/>
      <c r="E47" s="3"/>
      <c r="F47" s="3"/>
      <c r="G47" s="4"/>
    </row>
    <row r="48" spans="1:24" hidden="1" x14ac:dyDescent="0.25">
      <c r="B48" s="3"/>
      <c r="C48" s="6"/>
      <c r="D48" s="3"/>
      <c r="E48" s="6"/>
      <c r="F48" s="3"/>
      <c r="G48" s="7" t="s">
        <v>22</v>
      </c>
    </row>
    <row r="49" spans="2:7" hidden="1" x14ac:dyDescent="0.25">
      <c r="B49" s="3"/>
      <c r="C49" s="7" t="s">
        <v>23</v>
      </c>
      <c r="D49" s="3"/>
      <c r="E49" s="7" t="s">
        <v>23</v>
      </c>
      <c r="F49" s="3"/>
      <c r="G49" s="7" t="s">
        <v>24</v>
      </c>
    </row>
    <row r="50" spans="2:7" hidden="1" x14ac:dyDescent="0.25">
      <c r="B50" s="3"/>
      <c r="C50" s="8" t="s">
        <v>25</v>
      </c>
      <c r="D50" s="3"/>
      <c r="E50" s="8" t="s">
        <v>26</v>
      </c>
      <c r="F50" s="3"/>
      <c r="G50" s="8" t="s">
        <v>26</v>
      </c>
    </row>
    <row r="51" spans="2:7" hidden="1" x14ac:dyDescent="0.25">
      <c r="B51" s="9" t="s">
        <v>27</v>
      </c>
      <c r="C51" s="10">
        <v>0.48620000000000002</v>
      </c>
      <c r="D51" s="3"/>
      <c r="E51" s="1">
        <v>5.21E-2</v>
      </c>
      <c r="F51" s="3"/>
      <c r="G51" s="11">
        <f>+C51*E51</f>
        <v>2.5331020000000003E-2</v>
      </c>
    </row>
    <row r="52" spans="2:7" hidden="1" x14ac:dyDescent="0.25">
      <c r="B52" s="9" t="s">
        <v>28</v>
      </c>
      <c r="C52" s="10">
        <v>2.0000000000000001E-4</v>
      </c>
      <c r="D52" s="3"/>
      <c r="E52" s="1">
        <v>6.7500000000000004E-2</v>
      </c>
      <c r="F52" s="3"/>
      <c r="G52" s="11">
        <f>+C52*E52</f>
        <v>1.3500000000000001E-5</v>
      </c>
    </row>
    <row r="53" spans="2:7" hidden="1" x14ac:dyDescent="0.25">
      <c r="B53" s="9" t="s">
        <v>29</v>
      </c>
      <c r="C53" s="12">
        <v>0.51359999999999995</v>
      </c>
      <c r="D53" s="3"/>
      <c r="E53" s="1">
        <v>9.74E-2</v>
      </c>
      <c r="F53" s="3"/>
      <c r="G53" s="13">
        <f>+C53*E53</f>
        <v>5.0024639999999995E-2</v>
      </c>
    </row>
    <row r="54" spans="2:7" hidden="1" x14ac:dyDescent="0.25">
      <c r="B54" s="9" t="s">
        <v>6</v>
      </c>
      <c r="C54" s="14">
        <f>SUM(C51:C53)</f>
        <v>1</v>
      </c>
      <c r="D54" s="3"/>
      <c r="E54" s="3"/>
      <c r="F54" s="3"/>
      <c r="G54" s="15">
        <f>SUM(G51:G53)</f>
        <v>7.5369159999999991E-2</v>
      </c>
    </row>
    <row r="55" spans="2:7" x14ac:dyDescent="0.25">
      <c r="G55" s="2"/>
    </row>
    <row r="56" spans="2:7" x14ac:dyDescent="0.25">
      <c r="G56" s="2"/>
    </row>
  </sheetData>
  <mergeCells count="1">
    <mergeCell ref="B1:X1"/>
  </mergeCells>
  <printOptions horizontalCentered="1"/>
  <pageMargins left="0.75" right="0.75" top="1.75" bottom="1" header="0.75" footer="0.3"/>
  <pageSetup scale="50" orientation="landscape" r:id="rId1"/>
  <headerFooter scaleWithDoc="0">
    <oddHeader>&amp;R&amp;"Times New Roman,Bold"&amp;8Utah Association of Energy Users
UAE Exhibit 1.1RE
Docket No. 17-035-39
Witness: Kevin C. Higgins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17" zoomScaleNormal="100" workbookViewId="0">
      <selection activeCell="B44" sqref="B44"/>
    </sheetView>
  </sheetViews>
  <sheetFormatPr defaultRowHeight="15" x14ac:dyDescent="0.25"/>
  <cols>
    <col min="1" max="1" width="5.28515625" bestFit="1" customWidth="1"/>
    <col min="2" max="2" width="30.85546875" customWidth="1"/>
    <col min="3" max="22" width="10.28515625" customWidth="1"/>
  </cols>
  <sheetData>
    <row r="1" spans="1:22" ht="20.25" x14ac:dyDescent="0.3">
      <c r="A1" s="17"/>
      <c r="B1" s="59" t="s">
        <v>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5">
      <c r="A3" s="17"/>
      <c r="B3" s="17"/>
      <c r="C3" s="17"/>
      <c r="D3" s="17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5">
      <c r="A4" s="17"/>
      <c r="B4" s="17"/>
      <c r="C4" s="17"/>
      <c r="D4" s="17"/>
      <c r="E4" s="18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5">
      <c r="A5" s="17"/>
      <c r="B5" s="17"/>
      <c r="C5" s="17"/>
      <c r="D5" s="17"/>
      <c r="E5" s="18"/>
      <c r="F5" s="1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5">
      <c r="A7" s="19" t="s">
        <v>39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5">
      <c r="A8" s="20" t="s">
        <v>40</v>
      </c>
      <c r="B8" s="17"/>
      <c r="C8" s="20">
        <v>2031</v>
      </c>
      <c r="D8" s="20">
        <v>2032</v>
      </c>
      <c r="E8" s="20">
        <v>2033</v>
      </c>
      <c r="F8" s="20">
        <v>2034</v>
      </c>
      <c r="G8" s="20">
        <v>2035</v>
      </c>
      <c r="H8" s="20">
        <v>2036</v>
      </c>
      <c r="I8" s="20">
        <v>2037</v>
      </c>
      <c r="J8" s="20">
        <v>2038</v>
      </c>
      <c r="K8" s="20">
        <v>2039</v>
      </c>
      <c r="L8" s="20">
        <v>2040</v>
      </c>
      <c r="M8" s="20">
        <v>2041</v>
      </c>
      <c r="N8" s="20">
        <v>2042</v>
      </c>
      <c r="O8" s="20">
        <v>2043</v>
      </c>
      <c r="P8" s="20">
        <v>2044</v>
      </c>
      <c r="Q8" s="20">
        <v>2045</v>
      </c>
      <c r="R8" s="20">
        <v>2046</v>
      </c>
      <c r="S8" s="20">
        <v>2047</v>
      </c>
      <c r="T8" s="20">
        <v>2048</v>
      </c>
      <c r="U8" s="20">
        <v>2049</v>
      </c>
      <c r="V8" s="20">
        <v>2050</v>
      </c>
    </row>
    <row r="9" spans="1:22" x14ac:dyDescent="0.25">
      <c r="A9" s="19">
        <v>1</v>
      </c>
      <c r="B9" s="21" t="s">
        <v>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5">
      <c r="A10" s="19">
        <f>+A9+1</f>
        <v>2</v>
      </c>
      <c r="B10" s="22" t="s">
        <v>33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25">
      <c r="A11" s="19">
        <f t="shared" ref="A11:A25" si="0">+A10+1</f>
        <v>3</v>
      </c>
      <c r="B11" s="17" t="s">
        <v>8</v>
      </c>
      <c r="C11" s="24">
        <v>4051.2803241073279</v>
      </c>
      <c r="D11" s="24">
        <v>3940.6308653064539</v>
      </c>
      <c r="E11" s="24">
        <v>3849.3731778895635</v>
      </c>
      <c r="F11" s="24">
        <v>3786.7491818878475</v>
      </c>
      <c r="G11" s="24">
        <v>3782.2135134116625</v>
      </c>
      <c r="H11" s="24">
        <v>3850.2204295778874</v>
      </c>
      <c r="I11" s="24">
        <v>3724.1869452642186</v>
      </c>
      <c r="J11" s="24">
        <v>3527.8907291444111</v>
      </c>
      <c r="K11" s="24">
        <v>3326.1951476139789</v>
      </c>
      <c r="L11" s="24">
        <v>3115.2152324910398</v>
      </c>
      <c r="M11" s="24">
        <v>2963.038725804061</v>
      </c>
      <c r="N11" s="24">
        <v>2722.8787056515021</v>
      </c>
      <c r="O11" s="24">
        <v>2459.4055187190429</v>
      </c>
      <c r="P11" s="24">
        <v>2188.2998256889355</v>
      </c>
      <c r="Q11" s="24">
        <v>1887.1649176894764</v>
      </c>
      <c r="R11" s="24">
        <v>1559.6076491823449</v>
      </c>
      <c r="S11" s="24">
        <v>1192.5370133908445</v>
      </c>
      <c r="T11" s="24">
        <v>741.31999997303024</v>
      </c>
      <c r="U11" s="24">
        <v>114.50501957828473</v>
      </c>
      <c r="V11" s="24">
        <v>0</v>
      </c>
    </row>
    <row r="12" spans="1:22" x14ac:dyDescent="0.25">
      <c r="A12" s="19">
        <f t="shared" si="0"/>
        <v>4</v>
      </c>
      <c r="B12" s="17" t="s">
        <v>9</v>
      </c>
      <c r="C12" s="24">
        <v>2900.4114297953479</v>
      </c>
      <c r="D12" s="24">
        <v>2743.4103954531379</v>
      </c>
      <c r="E12" s="24">
        <v>2618.6750038576097</v>
      </c>
      <c r="F12" s="24">
        <v>2513.0666419692848</v>
      </c>
      <c r="G12" s="24">
        <v>2446.0988259447686</v>
      </c>
      <c r="H12" s="24">
        <v>2438.1086905299494</v>
      </c>
      <c r="I12" s="24">
        <v>2682.3897639462998</v>
      </c>
      <c r="J12" s="24">
        <v>2708.5547002960179</v>
      </c>
      <c r="K12" s="24">
        <v>2403.3988978735847</v>
      </c>
      <c r="L12" s="24">
        <v>2239.3293889597549</v>
      </c>
      <c r="M12" s="24">
        <v>2106.7722098011986</v>
      </c>
      <c r="N12" s="24">
        <v>1908.4378265269463</v>
      </c>
      <c r="O12" s="24">
        <v>1691.5178464283144</v>
      </c>
      <c r="P12" s="24">
        <v>1463.9690664443192</v>
      </c>
      <c r="Q12" s="24">
        <v>1212.3119467482115</v>
      </c>
      <c r="R12" s="24">
        <v>942.11973833775914</v>
      </c>
      <c r="S12" s="24">
        <v>644.20919765319377</v>
      </c>
      <c r="T12" s="24">
        <v>287.27060102180269</v>
      </c>
      <c r="U12" s="24">
        <v>-29.858266854575522</v>
      </c>
      <c r="V12" s="24">
        <v>0</v>
      </c>
    </row>
    <row r="13" spans="1:22" x14ac:dyDescent="0.25">
      <c r="A13" s="19">
        <f t="shared" si="0"/>
        <v>5</v>
      </c>
      <c r="B13" s="17" t="s">
        <v>10</v>
      </c>
      <c r="C13" s="24">
        <v>4876.6246352504795</v>
      </c>
      <c r="D13" s="24">
        <v>4692.9138339289684</v>
      </c>
      <c r="E13" s="24">
        <v>4527.7146069363816</v>
      </c>
      <c r="F13" s="24">
        <v>4382.1877523386192</v>
      </c>
      <c r="G13" s="24">
        <v>4262.0723087559381</v>
      </c>
      <c r="H13" s="24">
        <v>4209.7113516704958</v>
      </c>
      <c r="I13" s="24">
        <v>4264.5779754707846</v>
      </c>
      <c r="J13" s="24">
        <v>4051.4555688856358</v>
      </c>
      <c r="K13" s="24">
        <v>3822.1860753072224</v>
      </c>
      <c r="L13" s="24">
        <v>3579.9950718833711</v>
      </c>
      <c r="M13" s="24">
        <v>3405.3814000502175</v>
      </c>
      <c r="N13" s="24">
        <v>3127.8549580215276</v>
      </c>
      <c r="O13" s="24">
        <v>2822.0433362512017</v>
      </c>
      <c r="P13" s="24">
        <v>2506.6858345303117</v>
      </c>
      <c r="Q13" s="24">
        <v>2156.3689482182381</v>
      </c>
      <c r="R13" s="24">
        <v>1775.2917019121487</v>
      </c>
      <c r="S13" s="24">
        <v>1348.2138190660444</v>
      </c>
      <c r="T13" s="24">
        <v>823.17448166988504</v>
      </c>
      <c r="U13" s="24">
        <v>125.36965062130999</v>
      </c>
      <c r="V13" s="24">
        <v>0</v>
      </c>
    </row>
    <row r="14" spans="1:22" x14ac:dyDescent="0.25">
      <c r="A14" s="19">
        <f t="shared" si="0"/>
        <v>6</v>
      </c>
      <c r="B14" s="17" t="s">
        <v>11</v>
      </c>
      <c r="C14" s="24">
        <v>2421.3984535511395</v>
      </c>
      <c r="D14" s="24">
        <v>2322.8420443270093</v>
      </c>
      <c r="E14" s="24">
        <v>2232.7531877398087</v>
      </c>
      <c r="F14" s="24">
        <v>2148.1979881859493</v>
      </c>
      <c r="G14" s="24">
        <v>2073.7831294877737</v>
      </c>
      <c r="H14" s="24">
        <v>2017.6860254829824</v>
      </c>
      <c r="I14" s="24">
        <v>2042.6750816392951</v>
      </c>
      <c r="J14" s="24">
        <v>1993.9847342456574</v>
      </c>
      <c r="K14" s="24">
        <v>1835.1554308693469</v>
      </c>
      <c r="L14" s="24">
        <v>1720.2584271403073</v>
      </c>
      <c r="M14" s="24">
        <v>1636.3574043973244</v>
      </c>
      <c r="N14" s="24">
        <v>1499.8950690715378</v>
      </c>
      <c r="O14" s="24">
        <v>1349.1215171896972</v>
      </c>
      <c r="P14" s="24">
        <v>1192.1540260382203</v>
      </c>
      <c r="Q14" s="24">
        <v>1016.6965711222298</v>
      </c>
      <c r="R14" s="24">
        <v>825.85893620923139</v>
      </c>
      <c r="S14" s="24">
        <v>612.02098302622676</v>
      </c>
      <c r="T14" s="24">
        <v>349.20230256820474</v>
      </c>
      <c r="U14" s="24">
        <v>36.165728008948356</v>
      </c>
      <c r="V14" s="24">
        <v>0</v>
      </c>
    </row>
    <row r="15" spans="1:22" x14ac:dyDescent="0.25">
      <c r="A15" s="19">
        <f t="shared" si="0"/>
        <v>7</v>
      </c>
      <c r="B15" s="17" t="s">
        <v>12</v>
      </c>
      <c r="C15" s="24">
        <v>2820.5519256535972</v>
      </c>
      <c r="D15" s="24">
        <v>2766.7361399880765</v>
      </c>
      <c r="E15" s="24">
        <v>2727.0463407888546</v>
      </c>
      <c r="F15" s="24">
        <v>2693.4324502429135</v>
      </c>
      <c r="G15" s="24">
        <v>2674.8128794616941</v>
      </c>
      <c r="H15" s="24">
        <v>2686.0542288572988</v>
      </c>
      <c r="I15" s="24">
        <v>2834.1153019699091</v>
      </c>
      <c r="J15" s="24">
        <v>2850.768695818856</v>
      </c>
      <c r="K15" s="24">
        <v>2632.100950909874</v>
      </c>
      <c r="L15" s="24">
        <v>2474.7158410228167</v>
      </c>
      <c r="M15" s="24">
        <v>2353.9775297821366</v>
      </c>
      <c r="N15" s="24">
        <v>2155.910242421176</v>
      </c>
      <c r="O15" s="24">
        <v>1937.0760648840046</v>
      </c>
      <c r="P15" s="24">
        <v>1709.1632364556965</v>
      </c>
      <c r="Q15" s="24">
        <v>1453.9434986041913</v>
      </c>
      <c r="R15" s="24">
        <v>1175.9975759909473</v>
      </c>
      <c r="S15" s="24">
        <v>863.84605184794941</v>
      </c>
      <c r="T15" s="24">
        <v>478.85139483440486</v>
      </c>
      <c r="U15" s="24">
        <v>31.996074892546954</v>
      </c>
      <c r="V15" s="24">
        <v>0</v>
      </c>
    </row>
    <row r="16" spans="1:22" x14ac:dyDescent="0.25">
      <c r="A16" s="19">
        <f t="shared" si="0"/>
        <v>8</v>
      </c>
      <c r="B16" s="17" t="s">
        <v>13</v>
      </c>
      <c r="C16" s="24">
        <v>953.43095594639988</v>
      </c>
      <c r="D16" s="24">
        <v>938.78465009681088</v>
      </c>
      <c r="E16" s="24">
        <v>929.62216847572154</v>
      </c>
      <c r="F16" s="24">
        <v>922.93216114129223</v>
      </c>
      <c r="G16" s="24">
        <v>922.17477379504555</v>
      </c>
      <c r="H16" s="24">
        <v>933.24977640715872</v>
      </c>
      <c r="I16" s="24">
        <v>998.27382463445178</v>
      </c>
      <c r="J16" s="24">
        <v>1011.8870455159962</v>
      </c>
      <c r="K16" s="24">
        <v>935.38923942152815</v>
      </c>
      <c r="L16" s="24">
        <v>880.4785361236319</v>
      </c>
      <c r="M16" s="24">
        <v>834.37586634455806</v>
      </c>
      <c r="N16" s="24">
        <v>761.94802462132213</v>
      </c>
      <c r="O16" s="24">
        <v>682.56844062662844</v>
      </c>
      <c r="P16" s="24">
        <v>600.112113920929</v>
      </c>
      <c r="Q16" s="24">
        <v>508.3169935700389</v>
      </c>
      <c r="R16" s="24">
        <v>408.74477900501523</v>
      </c>
      <c r="S16" s="24">
        <v>297.37752942973117</v>
      </c>
      <c r="T16" s="24">
        <v>160.89195817494974</v>
      </c>
      <c r="U16" s="24">
        <v>7.9907911143823043</v>
      </c>
      <c r="V16" s="24">
        <v>0</v>
      </c>
    </row>
    <row r="17" spans="1:22" x14ac:dyDescent="0.25">
      <c r="A17" s="19">
        <f t="shared" si="0"/>
        <v>9</v>
      </c>
      <c r="B17" s="17" t="s">
        <v>14</v>
      </c>
      <c r="C17" s="24">
        <v>2264.3211304153115</v>
      </c>
      <c r="D17" s="24">
        <v>2234.4230732998171</v>
      </c>
      <c r="E17" s="24">
        <v>2218.3172767174051</v>
      </c>
      <c r="F17" s="24">
        <v>2208.5110695698581</v>
      </c>
      <c r="G17" s="24">
        <v>2213.7653911278026</v>
      </c>
      <c r="H17" s="24">
        <v>2249.0631852610622</v>
      </c>
      <c r="I17" s="24">
        <v>2421.3200215272254</v>
      </c>
      <c r="J17" s="24">
        <v>2463.3147910192815</v>
      </c>
      <c r="K17" s="24">
        <v>2278.3309499138604</v>
      </c>
      <c r="L17" s="24">
        <v>2145.5826265470714</v>
      </c>
      <c r="M17" s="24">
        <v>2029.7211788179609</v>
      </c>
      <c r="N17" s="24">
        <v>1851.0569268203089</v>
      </c>
      <c r="O17" s="24">
        <v>1655.9408992563026</v>
      </c>
      <c r="P17" s="24">
        <v>1453.5004710268595</v>
      </c>
      <c r="Q17" s="24">
        <v>1228.7328814816931</v>
      </c>
      <c r="R17" s="24">
        <v>985.36637237012678</v>
      </c>
      <c r="S17" s="24">
        <v>713.69177923393499</v>
      </c>
      <c r="T17" s="24">
        <v>381.73321406694998</v>
      </c>
      <c r="U17" s="24">
        <v>15.847925010706165</v>
      </c>
      <c r="V17" s="24">
        <v>0</v>
      </c>
    </row>
    <row r="18" spans="1:22" x14ac:dyDescent="0.25">
      <c r="A18" s="19">
        <f t="shared" si="0"/>
        <v>10</v>
      </c>
      <c r="B18" s="17" t="s">
        <v>15</v>
      </c>
      <c r="C18" s="24">
        <v>3321.1588232156259</v>
      </c>
      <c r="D18" s="24">
        <v>3233.8733988075855</v>
      </c>
      <c r="E18" s="24">
        <v>3160.7590559804567</v>
      </c>
      <c r="F18" s="24">
        <v>3093.87543640786</v>
      </c>
      <c r="G18" s="24">
        <v>3042.0499788222592</v>
      </c>
      <c r="H18" s="24">
        <v>3020.2461131635182</v>
      </c>
      <c r="I18" s="24">
        <v>3135.3674163588612</v>
      </c>
      <c r="J18" s="24">
        <v>3119.5106449741224</v>
      </c>
      <c r="K18" s="24">
        <v>2871.4611828916209</v>
      </c>
      <c r="L18" s="24">
        <v>2692.9591924472907</v>
      </c>
      <c r="M18" s="24">
        <v>2566.9119390562892</v>
      </c>
      <c r="N18" s="24">
        <v>2351.9147720636233</v>
      </c>
      <c r="O18" s="24">
        <v>2112.6986232068652</v>
      </c>
      <c r="P18" s="24">
        <v>1863.0004232784127</v>
      </c>
      <c r="Q18" s="24">
        <v>1582.0115154407843</v>
      </c>
      <c r="R18" s="24">
        <v>1274.9946106851489</v>
      </c>
      <c r="S18" s="24">
        <v>929.05409039564711</v>
      </c>
      <c r="T18" s="24">
        <v>500.22310856379778</v>
      </c>
      <c r="U18" s="24">
        <v>8.8053819638190323</v>
      </c>
      <c r="V18" s="24">
        <v>0</v>
      </c>
    </row>
    <row r="19" spans="1:22" x14ac:dyDescent="0.25">
      <c r="A19" s="19">
        <f t="shared" si="0"/>
        <v>11</v>
      </c>
      <c r="B19" s="17" t="s">
        <v>16</v>
      </c>
      <c r="C19" s="24">
        <v>675.56854102484635</v>
      </c>
      <c r="D19" s="24">
        <v>655.95972410147181</v>
      </c>
      <c r="E19" s="24">
        <v>639.01705508278098</v>
      </c>
      <c r="F19" s="24">
        <v>623.32439644348744</v>
      </c>
      <c r="G19" s="24">
        <v>610.59852114198384</v>
      </c>
      <c r="H19" s="24">
        <v>603.79321694935174</v>
      </c>
      <c r="I19" s="24">
        <v>623.96921022007325</v>
      </c>
      <c r="J19" s="24">
        <v>618.58299137911536</v>
      </c>
      <c r="K19" s="24">
        <v>569.184075070208</v>
      </c>
      <c r="L19" s="24">
        <v>533.66436507698666</v>
      </c>
      <c r="M19" s="24">
        <v>508.47664874578624</v>
      </c>
      <c r="N19" s="24">
        <v>465.76849488698321</v>
      </c>
      <c r="O19" s="24">
        <v>418.2899355094948</v>
      </c>
      <c r="P19" s="24">
        <v>368.74672970879544</v>
      </c>
      <c r="Q19" s="24">
        <v>313.04020265325863</v>
      </c>
      <c r="R19" s="24">
        <v>252.20694893205277</v>
      </c>
      <c r="S19" s="24">
        <v>183.70692245417786</v>
      </c>
      <c r="T19" s="24">
        <v>98.87998688462956</v>
      </c>
      <c r="U19" s="24">
        <v>1.7648170102210727</v>
      </c>
      <c r="V19" s="24">
        <v>0</v>
      </c>
    </row>
    <row r="20" spans="1:22" x14ac:dyDescent="0.25">
      <c r="A20" s="19">
        <f t="shared" si="0"/>
        <v>12</v>
      </c>
      <c r="B20" s="17" t="s">
        <v>17</v>
      </c>
      <c r="C20" s="24">
        <v>3618.5459556530668</v>
      </c>
      <c r="D20" s="24">
        <v>3496.6510780245585</v>
      </c>
      <c r="E20" s="24">
        <v>3386.6543556899678</v>
      </c>
      <c r="F20" s="24">
        <v>3283.3015536919261</v>
      </c>
      <c r="G20" s="24">
        <v>3195.0211139918511</v>
      </c>
      <c r="H20" s="24">
        <v>3136.8935501093683</v>
      </c>
      <c r="I20" s="24">
        <v>3215.8943947538869</v>
      </c>
      <c r="J20" s="24">
        <v>3168.2132116541661</v>
      </c>
      <c r="K20" s="24">
        <v>2919.6238184583708</v>
      </c>
      <c r="L20" s="24">
        <v>2743.8600121867498</v>
      </c>
      <c r="M20" s="24">
        <v>2620.5509429684639</v>
      </c>
      <c r="N20" s="24">
        <v>2408.2919601485064</v>
      </c>
      <c r="O20" s="24">
        <v>2171.8139954644553</v>
      </c>
      <c r="P20" s="24">
        <v>1924.8539797087201</v>
      </c>
      <c r="Q20" s="24">
        <v>1646.6032560438096</v>
      </c>
      <c r="R20" s="24">
        <v>1342.324535460885</v>
      </c>
      <c r="S20" s="24">
        <v>999.12219934410132</v>
      </c>
      <c r="T20" s="24">
        <v>573.02940168497173</v>
      </c>
      <c r="U20" s="24">
        <v>59.816571831974009</v>
      </c>
      <c r="V20" s="24">
        <v>0</v>
      </c>
    </row>
    <row r="21" spans="1:22" x14ac:dyDescent="0.25">
      <c r="A21" s="19">
        <f t="shared" si="0"/>
        <v>13</v>
      </c>
      <c r="B21" s="17" t="s">
        <v>18</v>
      </c>
      <c r="C21" s="24">
        <v>1097.0714918817957</v>
      </c>
      <c r="D21" s="24">
        <v>1054.8427704211545</v>
      </c>
      <c r="E21" s="24">
        <v>1015.6248682170415</v>
      </c>
      <c r="F21" s="24">
        <v>978.39494517375715</v>
      </c>
      <c r="G21" s="24">
        <v>945.50662456587725</v>
      </c>
      <c r="H21" s="24">
        <v>921.32261340273635</v>
      </c>
      <c r="I21" s="24">
        <v>936.65201758419869</v>
      </c>
      <c r="J21" s="24">
        <v>916.29562231794353</v>
      </c>
      <c r="K21" s="24">
        <v>843.80590267918626</v>
      </c>
      <c r="L21" s="24">
        <v>792.87880130559574</v>
      </c>
      <c r="M21" s="24">
        <v>757.05230605342024</v>
      </c>
      <c r="N21" s="24">
        <v>695.61901749167396</v>
      </c>
      <c r="O21" s="24">
        <v>627.21359778723343</v>
      </c>
      <c r="P21" s="24">
        <v>555.79061792578977</v>
      </c>
      <c r="Q21" s="24">
        <v>475.35970699958307</v>
      </c>
      <c r="R21" s="24">
        <v>387.43588786970673</v>
      </c>
      <c r="S21" s="24">
        <v>288.30678548008336</v>
      </c>
      <c r="T21" s="24">
        <v>165.31527749493512</v>
      </c>
      <c r="U21" s="24">
        <v>17.269436736602927</v>
      </c>
      <c r="V21" s="24">
        <v>0</v>
      </c>
    </row>
    <row r="22" spans="1:22" x14ac:dyDescent="0.25">
      <c r="A22" s="19">
        <f t="shared" si="0"/>
        <v>14</v>
      </c>
      <c r="B22" s="17" t="s">
        <v>19</v>
      </c>
      <c r="C22" s="25">
        <v>4352.6116605882726</v>
      </c>
      <c r="D22" s="25">
        <v>4187.0974322356988</v>
      </c>
      <c r="E22" s="25">
        <v>4029.1533924528562</v>
      </c>
      <c r="F22" s="25">
        <v>3868.7311812520347</v>
      </c>
      <c r="G22" s="25">
        <v>3720.7980815088927</v>
      </c>
      <c r="H22" s="25">
        <v>3582.069402754219</v>
      </c>
      <c r="I22" s="25">
        <v>3594.4539574709797</v>
      </c>
      <c r="J22" s="25">
        <v>3591.2333354400066</v>
      </c>
      <c r="K22" s="25">
        <v>3576.0063087314097</v>
      </c>
      <c r="L22" s="25">
        <v>3279.2897862597392</v>
      </c>
      <c r="M22" s="25">
        <v>2888.9521440844601</v>
      </c>
      <c r="N22" s="25">
        <v>2695.4963260441464</v>
      </c>
      <c r="O22" s="25">
        <v>2462.4964501892259</v>
      </c>
      <c r="P22" s="25">
        <v>2220.2205790247685</v>
      </c>
      <c r="Q22" s="25">
        <v>1943.5310998418045</v>
      </c>
      <c r="R22" s="25">
        <v>1641.3468115627193</v>
      </c>
      <c r="S22" s="25">
        <v>1297.6710605001208</v>
      </c>
      <c r="T22" s="25">
        <v>901.94629812142705</v>
      </c>
      <c r="U22" s="25">
        <v>401.28126997215605</v>
      </c>
      <c r="V22" s="25">
        <v>19.788231973602365</v>
      </c>
    </row>
    <row r="23" spans="1:22" x14ac:dyDescent="0.25">
      <c r="A23" s="19">
        <f t="shared" si="0"/>
        <v>15</v>
      </c>
      <c r="B23" s="17" t="s">
        <v>35</v>
      </c>
      <c r="C23" s="24">
        <f t="shared" ref="C23:V23" si="1">SUM(C11:C22)</f>
        <v>33352.975327083208</v>
      </c>
      <c r="D23" s="24">
        <f t="shared" si="1"/>
        <v>32268.165405990749</v>
      </c>
      <c r="E23" s="24">
        <f t="shared" si="1"/>
        <v>31334.710489828445</v>
      </c>
      <c r="F23" s="24">
        <f t="shared" si="1"/>
        <v>30502.70475830483</v>
      </c>
      <c r="G23" s="24">
        <f t="shared" si="1"/>
        <v>29888.89514201555</v>
      </c>
      <c r="H23" s="24">
        <f t="shared" si="1"/>
        <v>29648.418584166029</v>
      </c>
      <c r="I23" s="24">
        <f t="shared" si="1"/>
        <v>30473.875910840186</v>
      </c>
      <c r="J23" s="24">
        <f t="shared" si="1"/>
        <v>30021.69207069121</v>
      </c>
      <c r="K23" s="24">
        <f t="shared" si="1"/>
        <v>28012.837979740187</v>
      </c>
      <c r="L23" s="24">
        <f t="shared" si="1"/>
        <v>26198.227281444353</v>
      </c>
      <c r="M23" s="24">
        <f t="shared" si="1"/>
        <v>24671.568295905876</v>
      </c>
      <c r="N23" s="24">
        <f t="shared" si="1"/>
        <v>22645.072323769258</v>
      </c>
      <c r="O23" s="24">
        <f t="shared" si="1"/>
        <v>20390.186225512462</v>
      </c>
      <c r="P23" s="24">
        <f t="shared" si="1"/>
        <v>18046.496903751759</v>
      </c>
      <c r="Q23" s="24">
        <f t="shared" si="1"/>
        <v>15424.081538413322</v>
      </c>
      <c r="R23" s="24">
        <f t="shared" si="1"/>
        <v>12571.295547518086</v>
      </c>
      <c r="S23" s="24">
        <f t="shared" si="1"/>
        <v>9369.7574318220559</v>
      </c>
      <c r="T23" s="24">
        <f t="shared" si="1"/>
        <v>5461.8380250589889</v>
      </c>
      <c r="U23" s="24">
        <f t="shared" si="1"/>
        <v>790.954399886376</v>
      </c>
      <c r="V23" s="24">
        <f t="shared" si="1"/>
        <v>19.788231973602365</v>
      </c>
    </row>
    <row r="24" spans="1:22" x14ac:dyDescent="0.25">
      <c r="A24" s="19">
        <f t="shared" si="0"/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x14ac:dyDescent="0.25">
      <c r="A25" s="19">
        <f t="shared" si="0"/>
        <v>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x14ac:dyDescent="0.25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x14ac:dyDescent="0.25">
      <c r="A27" s="19">
        <f>+A25+1</f>
        <v>18</v>
      </c>
      <c r="B27" s="21" t="s">
        <v>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5">
      <c r="A28" s="19">
        <f>+A27+1</f>
        <v>19</v>
      </c>
      <c r="B28" s="22" t="s">
        <v>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5">
      <c r="A29" s="19">
        <f t="shared" ref="A29:A43" si="2">+A28+1</f>
        <v>20</v>
      </c>
      <c r="B29" s="17" t="s">
        <v>8</v>
      </c>
      <c r="C29" s="24">
        <f>+'UAE Exhibit 1.1RE, p. 1'!X29*(1+'UAE Exhibit 1.1RE, p. 1'!$E$5)</f>
        <v>4044.2062305664745</v>
      </c>
      <c r="D29" s="24">
        <f>+C29*(1+'UAE Exhibit 1.1RE, p. 1'!$E$5)</f>
        <v>4133.9876088850506</v>
      </c>
      <c r="E29" s="24">
        <f>+D29*(1+'UAE Exhibit 1.1RE, p. 1'!$E$5)</f>
        <v>4225.7621338022991</v>
      </c>
      <c r="F29" s="24">
        <f>+E29*(1+'UAE Exhibit 1.1RE, p. 1'!$E$5)</f>
        <v>4319.5740531727097</v>
      </c>
      <c r="G29" s="24">
        <f>+F29*(1+'UAE Exhibit 1.1RE, p. 1'!$E$5)</f>
        <v>4415.4685971531435</v>
      </c>
      <c r="H29" s="24">
        <f>+G29*(1+'UAE Exhibit 1.1RE, p. 1'!$E$5)</f>
        <v>4513.4920000099437</v>
      </c>
      <c r="I29" s="24">
        <f>+H29*(1+'UAE Exhibit 1.1RE, p. 1'!$E$5)</f>
        <v>4613.691522410164</v>
      </c>
      <c r="J29" s="24">
        <f>+I29*(1+'UAE Exhibit 1.1RE, p. 1'!$E$5)</f>
        <v>4716.1154742076696</v>
      </c>
      <c r="K29" s="24">
        <f>+J29*(1+'UAE Exhibit 1.1RE, p. 1'!$E$5)</f>
        <v>4820.8132377350803</v>
      </c>
      <c r="L29" s="24">
        <f>+K29*(1+'UAE Exhibit 1.1RE, p. 1'!$E$5)</f>
        <v>4927.8352916127988</v>
      </c>
      <c r="M29" s="24">
        <f>+L29*(1+'UAE Exhibit 1.1RE, p. 1'!$E$5)</f>
        <v>5037.2332350866027</v>
      </c>
      <c r="N29" s="24">
        <f>+M29*(1+'UAE Exhibit 1.1RE, p. 1'!$E$5)</f>
        <v>5149.0598129055252</v>
      </c>
      <c r="O29" s="24">
        <f>+N29*(1+'UAE Exhibit 1.1RE, p. 1'!$E$5)</f>
        <v>5263.3689407520278</v>
      </c>
      <c r="P29" s="24">
        <f>+O29*(1+'UAE Exhibit 1.1RE, p. 1'!$E$5)</f>
        <v>5380.2157312367226</v>
      </c>
      <c r="Q29" s="24">
        <f>+P29*(1+'UAE Exhibit 1.1RE, p. 1'!$E$5)</f>
        <v>5499.6565204701774</v>
      </c>
      <c r="R29" s="24">
        <f>+Q29*(1+'UAE Exhibit 1.1RE, p. 1'!$E$5)</f>
        <v>5621.7488952246149</v>
      </c>
      <c r="S29" s="24">
        <f>+R29*(1+'UAE Exhibit 1.1RE, p. 1'!$E$5)</f>
        <v>5746.5517206986015</v>
      </c>
      <c r="T29" s="24">
        <f>+S29*(1+'UAE Exhibit 1.1RE, p. 1'!$E$5)</f>
        <v>5874.1251688981101</v>
      </c>
      <c r="U29" s="24">
        <f>+T29*(1+'UAE Exhibit 1.1RE, p. 1'!$E$5)</f>
        <v>6004.5307476476482</v>
      </c>
      <c r="V29" s="24"/>
    </row>
    <row r="30" spans="1:22" x14ac:dyDescent="0.25">
      <c r="A30" s="19">
        <f t="shared" si="2"/>
        <v>21</v>
      </c>
      <c r="B30" s="17" t="s">
        <v>9</v>
      </c>
      <c r="C30" s="24">
        <f>+'UAE Exhibit 1.1RE, p. 1'!X30*(1+'UAE Exhibit 1.1RE, p. 1'!$E$5)</f>
        <v>3211.8520291238838</v>
      </c>
      <c r="D30" s="24">
        <f>+C30*(1+'UAE Exhibit 1.1RE, p. 1'!$E$5)</f>
        <v>3283.1551441704341</v>
      </c>
      <c r="E30" s="24">
        <f>+D30*(1+'UAE Exhibit 1.1RE, p. 1'!$E$5)</f>
        <v>3356.0411883710176</v>
      </c>
      <c r="F30" s="24">
        <f>+E30*(1+'UAE Exhibit 1.1RE, p. 1'!$E$5)</f>
        <v>3430.5453027528542</v>
      </c>
      <c r="G30" s="24">
        <f>+F30*(1+'UAE Exhibit 1.1RE, p. 1'!$E$5)</f>
        <v>3506.7034084739676</v>
      </c>
      <c r="H30" s="24">
        <f>+G30*(1+'UAE Exhibit 1.1RE, p. 1'!$E$5)</f>
        <v>3584.5522241420895</v>
      </c>
      <c r="I30" s="24">
        <f>+H30*(1+'UAE Exhibit 1.1RE, p. 1'!$E$5)</f>
        <v>3664.1292835180438</v>
      </c>
      <c r="J30" s="24">
        <f>+I30*(1+'UAE Exhibit 1.1RE, p. 1'!$E$5)</f>
        <v>3745.4729536121445</v>
      </c>
      <c r="K30" s="24">
        <f>+J30*(1+'UAE Exhibit 1.1RE, p. 1'!$E$5)</f>
        <v>3828.6224531823341</v>
      </c>
      <c r="L30" s="24">
        <f>+K30*(1+'UAE Exhibit 1.1RE, p. 1'!$E$5)</f>
        <v>3913.6178716429818</v>
      </c>
      <c r="M30" s="24">
        <f>+L30*(1+'UAE Exhibit 1.1RE, p. 1'!$E$5)</f>
        <v>4000.500188393456</v>
      </c>
      <c r="N30" s="24">
        <f>+M30*(1+'UAE Exhibit 1.1RE, p. 1'!$E$5)</f>
        <v>4089.311292575791</v>
      </c>
      <c r="O30" s="24">
        <f>+N30*(1+'UAE Exhibit 1.1RE, p. 1'!$E$5)</f>
        <v>4180.0940032709732</v>
      </c>
      <c r="P30" s="24">
        <f>+O30*(1+'UAE Exhibit 1.1RE, p. 1'!$E$5)</f>
        <v>4272.8920901435886</v>
      </c>
      <c r="Q30" s="24">
        <f>+P30*(1+'UAE Exhibit 1.1RE, p. 1'!$E$5)</f>
        <v>4367.7502945447759</v>
      </c>
      <c r="R30" s="24">
        <f>+Q30*(1+'UAE Exhibit 1.1RE, p. 1'!$E$5)</f>
        <v>4464.7143510836695</v>
      </c>
      <c r="S30" s="24">
        <f>+R30*(1+'UAE Exhibit 1.1RE, p. 1'!$E$5)</f>
        <v>4563.8310096777268</v>
      </c>
      <c r="T30" s="24">
        <f>+S30*(1+'UAE Exhibit 1.1RE, p. 1'!$E$5)</f>
        <v>4665.1480580925727</v>
      </c>
      <c r="U30" s="24">
        <f>+T30*(1+'UAE Exhibit 1.1RE, p. 1'!$E$5)</f>
        <v>4768.7143449822279</v>
      </c>
      <c r="V30" s="17"/>
    </row>
    <row r="31" spans="1:22" x14ac:dyDescent="0.25">
      <c r="A31" s="19">
        <f t="shared" si="2"/>
        <v>22</v>
      </c>
      <c r="B31" s="17" t="s">
        <v>10</v>
      </c>
      <c r="C31" s="24">
        <f>+'UAE Exhibit 1.1RE, p. 1'!X31*(1+'UAE Exhibit 1.1RE, p. 1'!$E$5)</f>
        <v>4811.6413327974606</v>
      </c>
      <c r="D31" s="24">
        <f>+C31*(1+'UAE Exhibit 1.1RE, p. 1'!$E$5)</f>
        <v>4918.4597703855643</v>
      </c>
      <c r="E31" s="24">
        <f>+D31*(1+'UAE Exhibit 1.1RE, p. 1'!$E$5)</f>
        <v>5027.6495772881235</v>
      </c>
      <c r="F31" s="24">
        <f>+E31*(1+'UAE Exhibit 1.1RE, p. 1'!$E$5)</f>
        <v>5139.2633979039201</v>
      </c>
      <c r="G31" s="24">
        <f>+F31*(1+'UAE Exhibit 1.1RE, p. 1'!$E$5)</f>
        <v>5253.3550453373873</v>
      </c>
      <c r="H31" s="24">
        <f>+G31*(1+'UAE Exhibit 1.1RE, p. 1'!$E$5)</f>
        <v>5369.9795273438776</v>
      </c>
      <c r="I31" s="24">
        <f>+H31*(1+'UAE Exhibit 1.1RE, p. 1'!$E$5)</f>
        <v>5489.1930728509114</v>
      </c>
      <c r="J31" s="24">
        <f>+I31*(1+'UAE Exhibit 1.1RE, p. 1'!$E$5)</f>
        <v>5611.0531590682012</v>
      </c>
      <c r="K31" s="24">
        <f>+J31*(1+'UAE Exhibit 1.1RE, p. 1'!$E$5)</f>
        <v>5735.618539199515</v>
      </c>
      <c r="L31" s="24">
        <f>+K31*(1+'UAE Exhibit 1.1RE, p. 1'!$E$5)</f>
        <v>5862.9492707697445</v>
      </c>
      <c r="M31" s="24">
        <f>+L31*(1+'UAE Exhibit 1.1RE, p. 1'!$E$5)</f>
        <v>5993.106744580833</v>
      </c>
      <c r="N31" s="24">
        <f>+M31*(1+'UAE Exhibit 1.1RE, p. 1'!$E$5)</f>
        <v>6126.1537143105279</v>
      </c>
      <c r="O31" s="24">
        <f>+N31*(1+'UAE Exhibit 1.1RE, p. 1'!$E$5)</f>
        <v>6262.1543267682218</v>
      </c>
      <c r="P31" s="24">
        <f>+O31*(1+'UAE Exhibit 1.1RE, p. 1'!$E$5)</f>
        <v>6401.1741528224766</v>
      </c>
      <c r="Q31" s="24">
        <f>+P31*(1+'UAE Exhibit 1.1RE, p. 1'!$E$5)</f>
        <v>6543.2802190151351</v>
      </c>
      <c r="R31" s="24">
        <f>+Q31*(1+'UAE Exhibit 1.1RE, p. 1'!$E$5)</f>
        <v>6688.541039877271</v>
      </c>
      <c r="S31" s="24">
        <f>+R31*(1+'UAE Exhibit 1.1RE, p. 1'!$E$5)</f>
        <v>6837.0266509625462</v>
      </c>
      <c r="T31" s="24">
        <f>+S31*(1+'UAE Exhibit 1.1RE, p. 1'!$E$5)</f>
        <v>6988.8086426139143</v>
      </c>
      <c r="U31" s="24">
        <f>+T31*(1+'UAE Exhibit 1.1RE, p. 1'!$E$5)</f>
        <v>7143.9601944799433</v>
      </c>
      <c r="V31" s="17"/>
    </row>
    <row r="32" spans="1:22" x14ac:dyDescent="0.25">
      <c r="A32" s="19">
        <f t="shared" si="2"/>
        <v>23</v>
      </c>
      <c r="B32" s="17" t="s">
        <v>11</v>
      </c>
      <c r="C32" s="24">
        <f>+'UAE Exhibit 1.1RE, p. 1'!X32*(1+'UAE Exhibit 1.1RE, p. 1'!$E$5)</f>
        <v>2389.3768293551898</v>
      </c>
      <c r="D32" s="24">
        <f>+C32*(1+'UAE Exhibit 1.1RE, p. 1'!$E$5)</f>
        <v>2442.4209949668748</v>
      </c>
      <c r="E32" s="24">
        <f>+D32*(1+'UAE Exhibit 1.1RE, p. 1'!$E$5)</f>
        <v>2496.6427410551396</v>
      </c>
      <c r="F32" s="24">
        <f>+E32*(1+'UAE Exhibit 1.1RE, p. 1'!$E$5)</f>
        <v>2552.0682099065639</v>
      </c>
      <c r="G32" s="24">
        <f>+F32*(1+'UAE Exhibit 1.1RE, p. 1'!$E$5)</f>
        <v>2608.7241241664897</v>
      </c>
      <c r="H32" s="24">
        <f>+G32*(1+'UAE Exhibit 1.1RE, p. 1'!$E$5)</f>
        <v>2666.6377997229856</v>
      </c>
      <c r="I32" s="24">
        <f>+H32*(1+'UAE Exhibit 1.1RE, p. 1'!$E$5)</f>
        <v>2725.8371588768359</v>
      </c>
      <c r="J32" s="24">
        <f>+I32*(1+'UAE Exhibit 1.1RE, p. 1'!$E$5)</f>
        <v>2786.3507438039019</v>
      </c>
      <c r="K32" s="24">
        <f>+J32*(1+'UAE Exhibit 1.1RE, p. 1'!$E$5)</f>
        <v>2848.2077303163487</v>
      </c>
      <c r="L32" s="24">
        <f>+K32*(1+'UAE Exhibit 1.1RE, p. 1'!$E$5)</f>
        <v>2911.4379419293718</v>
      </c>
      <c r="M32" s="24">
        <f>+L32*(1+'UAE Exhibit 1.1RE, p. 1'!$E$5)</f>
        <v>2976.0718642402039</v>
      </c>
      <c r="N32" s="24">
        <f>+M32*(1+'UAE Exhibit 1.1RE, p. 1'!$E$5)</f>
        <v>3042.1406596263364</v>
      </c>
      <c r="O32" s="24">
        <f>+N32*(1+'UAE Exhibit 1.1RE, p. 1'!$E$5)</f>
        <v>3109.676182270041</v>
      </c>
      <c r="P32" s="24">
        <f>+O32*(1+'UAE Exhibit 1.1RE, p. 1'!$E$5)</f>
        <v>3178.7109935164358</v>
      </c>
      <c r="Q32" s="24">
        <f>+P32*(1+'UAE Exhibit 1.1RE, p. 1'!$E$5)</f>
        <v>3249.2783775725006</v>
      </c>
      <c r="R32" s="24">
        <f>+Q32*(1+'UAE Exhibit 1.1RE, p. 1'!$E$5)</f>
        <v>3321.41235755461</v>
      </c>
      <c r="S32" s="24">
        <f>+R32*(1+'UAE Exhibit 1.1RE, p. 1'!$E$5)</f>
        <v>3395.1477118923221</v>
      </c>
      <c r="T32" s="24">
        <f>+S32*(1+'UAE Exhibit 1.1RE, p. 1'!$E$5)</f>
        <v>3470.5199910963315</v>
      </c>
      <c r="U32" s="24">
        <f>+T32*(1+'UAE Exhibit 1.1RE, p. 1'!$E$5)</f>
        <v>3547.5655348986702</v>
      </c>
      <c r="V32" s="17"/>
    </row>
    <row r="33" spans="1:22" x14ac:dyDescent="0.25">
      <c r="A33" s="19">
        <f t="shared" si="2"/>
        <v>24</v>
      </c>
      <c r="B33" s="17" t="s">
        <v>12</v>
      </c>
      <c r="C33" s="24">
        <f>+'UAE Exhibit 1.1RE, p. 1'!X33*(1+'UAE Exhibit 1.1RE, p. 1'!$E$5)</f>
        <v>3075.3345006198256</v>
      </c>
      <c r="D33" s="24">
        <f>+C33*(1+'UAE Exhibit 1.1RE, p. 1'!$E$5)</f>
        <v>3143.6069265335859</v>
      </c>
      <c r="E33" s="24">
        <f>+D33*(1+'UAE Exhibit 1.1RE, p. 1'!$E$5)</f>
        <v>3213.3950003026316</v>
      </c>
      <c r="F33" s="24">
        <f>+E33*(1+'UAE Exhibit 1.1RE, p. 1'!$E$5)</f>
        <v>3284.7323693093499</v>
      </c>
      <c r="G33" s="24">
        <f>+F33*(1+'UAE Exhibit 1.1RE, p. 1'!$E$5)</f>
        <v>3357.6534279080174</v>
      </c>
      <c r="H33" s="24">
        <f>+G33*(1+'UAE Exhibit 1.1RE, p. 1'!$E$5)</f>
        <v>3432.1933340075752</v>
      </c>
      <c r="I33" s="24">
        <f>+H33*(1+'UAE Exhibit 1.1RE, p. 1'!$E$5)</f>
        <v>3508.3880260225433</v>
      </c>
      <c r="J33" s="24">
        <f>+I33*(1+'UAE Exhibit 1.1RE, p. 1'!$E$5)</f>
        <v>3586.2742402002436</v>
      </c>
      <c r="K33" s="24">
        <f>+J33*(1+'UAE Exhibit 1.1RE, p. 1'!$E$5)</f>
        <v>3665.8895283326892</v>
      </c>
      <c r="L33" s="24">
        <f>+K33*(1+'UAE Exhibit 1.1RE, p. 1'!$E$5)</f>
        <v>3747.2722758616751</v>
      </c>
      <c r="M33" s="24">
        <f>+L33*(1+'UAE Exhibit 1.1RE, p. 1'!$E$5)</f>
        <v>3830.4617203858043</v>
      </c>
      <c r="N33" s="24">
        <f>+M33*(1+'UAE Exhibit 1.1RE, p. 1'!$E$5)</f>
        <v>3915.4979705783689</v>
      </c>
      <c r="O33" s="24">
        <f>+N33*(1+'UAE Exhibit 1.1RE, p. 1'!$E$5)</f>
        <v>4002.4220255252089</v>
      </c>
      <c r="P33" s="24">
        <f>+O33*(1+'UAE Exhibit 1.1RE, p. 1'!$E$5)</f>
        <v>4091.2757944918685</v>
      </c>
      <c r="Q33" s="24">
        <f>+P33*(1+'UAE Exhibit 1.1RE, p. 1'!$E$5)</f>
        <v>4182.1021171295879</v>
      </c>
      <c r="R33" s="24">
        <f>+Q33*(1+'UAE Exhibit 1.1RE, p. 1'!$E$5)</f>
        <v>4274.9447841298652</v>
      </c>
      <c r="S33" s="24">
        <f>+R33*(1+'UAE Exhibit 1.1RE, p. 1'!$E$5)</f>
        <v>4369.8485583375477</v>
      </c>
      <c r="T33" s="24">
        <f>+S33*(1+'UAE Exhibit 1.1RE, p. 1'!$E$5)</f>
        <v>4466.8591963326417</v>
      </c>
      <c r="U33" s="24">
        <f>+T33*(1+'UAE Exhibit 1.1RE, p. 1'!$E$5)</f>
        <v>4566.0234704912264</v>
      </c>
      <c r="V33" s="17"/>
    </row>
    <row r="34" spans="1:22" x14ac:dyDescent="0.25">
      <c r="A34" s="19">
        <f t="shared" si="2"/>
        <v>25</v>
      </c>
      <c r="B34" s="17" t="s">
        <v>13</v>
      </c>
      <c r="C34" s="24">
        <f>+'UAE Exhibit 1.1RE, p. 1'!X34*(1+'UAE Exhibit 1.1RE, p. 1'!$E$5)</f>
        <v>1051.9318594646015</v>
      </c>
      <c r="D34" s="24">
        <f>+C34*(1+'UAE Exhibit 1.1RE, p. 1'!$E$5)</f>
        <v>1075.2847467447157</v>
      </c>
      <c r="E34" s="24">
        <f>+D34*(1+'UAE Exhibit 1.1RE, p. 1'!$E$5)</f>
        <v>1099.1560681224485</v>
      </c>
      <c r="F34" s="24">
        <f>+E34*(1+'UAE Exhibit 1.1RE, p. 1'!$E$5)</f>
        <v>1123.5573328347668</v>
      </c>
      <c r="G34" s="24">
        <f>+F34*(1+'UAE Exhibit 1.1RE, p. 1'!$E$5)</f>
        <v>1148.5003056236988</v>
      </c>
      <c r="H34" s="24">
        <f>+G34*(1+'UAE Exhibit 1.1RE, p. 1'!$E$5)</f>
        <v>1173.9970124085448</v>
      </c>
      <c r="I34" s="24">
        <f>+H34*(1+'UAE Exhibit 1.1RE, p. 1'!$E$5)</f>
        <v>1200.0597460840145</v>
      </c>
      <c r="J34" s="24">
        <f>+I34*(1+'UAE Exhibit 1.1RE, p. 1'!$E$5)</f>
        <v>1226.7010724470797</v>
      </c>
      <c r="K34" s="24">
        <f>+J34*(1+'UAE Exhibit 1.1RE, p. 1'!$E$5)</f>
        <v>1253.9338362554049</v>
      </c>
      <c r="L34" s="24">
        <f>+K34*(1+'UAE Exhibit 1.1RE, p. 1'!$E$5)</f>
        <v>1281.7711674202749</v>
      </c>
      <c r="M34" s="24">
        <f>+L34*(1+'UAE Exhibit 1.1RE, p. 1'!$E$5)</f>
        <v>1310.226487337005</v>
      </c>
      <c r="N34" s="24">
        <f>+M34*(1+'UAE Exhibit 1.1RE, p. 1'!$E$5)</f>
        <v>1339.3135153558865</v>
      </c>
      <c r="O34" s="24">
        <f>+N34*(1+'UAE Exhibit 1.1RE, p. 1'!$E$5)</f>
        <v>1369.0462753967872</v>
      </c>
      <c r="P34" s="24">
        <f>+O34*(1+'UAE Exhibit 1.1RE, p. 1'!$E$5)</f>
        <v>1399.439102710596</v>
      </c>
      <c r="Q34" s="24">
        <f>+P34*(1+'UAE Exhibit 1.1RE, p. 1'!$E$5)</f>
        <v>1430.5066507907711</v>
      </c>
      <c r="R34" s="24">
        <f>+Q34*(1+'UAE Exhibit 1.1RE, p. 1'!$E$5)</f>
        <v>1462.2638984383261</v>
      </c>
      <c r="S34" s="24">
        <f>+R34*(1+'UAE Exhibit 1.1RE, p. 1'!$E$5)</f>
        <v>1494.7261569836569</v>
      </c>
      <c r="T34" s="24">
        <f>+S34*(1+'UAE Exhibit 1.1RE, p. 1'!$E$5)</f>
        <v>1527.9090776686942</v>
      </c>
      <c r="U34" s="24">
        <f>+T34*(1+'UAE Exhibit 1.1RE, p. 1'!$E$5)</f>
        <v>1561.8286591929391</v>
      </c>
      <c r="V34" s="17"/>
    </row>
    <row r="35" spans="1:22" x14ac:dyDescent="0.25">
      <c r="A35" s="19">
        <f t="shared" si="2"/>
        <v>26</v>
      </c>
      <c r="B35" s="17" t="s">
        <v>14</v>
      </c>
      <c r="C35" s="24">
        <f>+'UAE Exhibit 1.1RE, p. 1'!X35*(1+'UAE Exhibit 1.1RE, p. 1'!$E$5)</f>
        <v>2516.7110432280738</v>
      </c>
      <c r="D35" s="24">
        <f>+C35*(1+'UAE Exhibit 1.1RE, p. 1'!$E$5)</f>
        <v>2572.582028387737</v>
      </c>
      <c r="E35" s="24">
        <f>+D35*(1+'UAE Exhibit 1.1RE, p. 1'!$E$5)</f>
        <v>2629.6933494179448</v>
      </c>
      <c r="F35" s="24">
        <f>+E35*(1+'UAE Exhibit 1.1RE, p. 1'!$E$5)</f>
        <v>2688.0725417750232</v>
      </c>
      <c r="G35" s="24">
        <f>+F35*(1+'UAE Exhibit 1.1RE, p. 1'!$E$5)</f>
        <v>2747.7477522024287</v>
      </c>
      <c r="H35" s="24">
        <f>+G35*(1+'UAE Exhibit 1.1RE, p. 1'!$E$5)</f>
        <v>2808.7477523013226</v>
      </c>
      <c r="I35" s="24">
        <f>+H35*(1+'UAE Exhibit 1.1RE, p. 1'!$E$5)</f>
        <v>2871.1019524024118</v>
      </c>
      <c r="J35" s="24">
        <f>+I35*(1+'UAE Exhibit 1.1RE, p. 1'!$E$5)</f>
        <v>2934.8404157457453</v>
      </c>
      <c r="K35" s="24">
        <f>+J35*(1+'UAE Exhibit 1.1RE, p. 1'!$E$5)</f>
        <v>2999.9938729753007</v>
      </c>
      <c r="L35" s="24">
        <f>+K35*(1+'UAE Exhibit 1.1RE, p. 1'!$E$5)</f>
        <v>3066.5937369553526</v>
      </c>
      <c r="M35" s="24">
        <f>+L35*(1+'UAE Exhibit 1.1RE, p. 1'!$E$5)</f>
        <v>3134.6721179157612</v>
      </c>
      <c r="N35" s="24">
        <f>+M35*(1+'UAE Exhibit 1.1RE, p. 1'!$E$5)</f>
        <v>3204.2618389334912</v>
      </c>
      <c r="O35" s="24">
        <f>+N35*(1+'UAE Exhibit 1.1RE, p. 1'!$E$5)</f>
        <v>3275.3964517578147</v>
      </c>
      <c r="P35" s="24">
        <f>+O35*(1+'UAE Exhibit 1.1RE, p. 1'!$E$5)</f>
        <v>3348.1102529868381</v>
      </c>
      <c r="Q35" s="24">
        <f>+P35*(1+'UAE Exhibit 1.1RE, p. 1'!$E$5)</f>
        <v>3422.4383006031458</v>
      </c>
      <c r="R35" s="24">
        <f>+Q35*(1+'UAE Exhibit 1.1RE, p. 1'!$E$5)</f>
        <v>3498.4164308765357</v>
      </c>
      <c r="S35" s="24">
        <f>+R35*(1+'UAE Exhibit 1.1RE, p. 1'!$E$5)</f>
        <v>3576.081275641995</v>
      </c>
      <c r="T35" s="24">
        <f>+S35*(1+'UAE Exhibit 1.1RE, p. 1'!$E$5)</f>
        <v>3655.4702799612473</v>
      </c>
      <c r="U35" s="24">
        <f>+T35*(1+'UAE Exhibit 1.1RE, p. 1'!$E$5)</f>
        <v>3736.621720176387</v>
      </c>
      <c r="V35" s="17"/>
    </row>
    <row r="36" spans="1:22" x14ac:dyDescent="0.25">
      <c r="A36" s="19">
        <f t="shared" si="2"/>
        <v>27</v>
      </c>
      <c r="B36" s="17" t="s">
        <v>15</v>
      </c>
      <c r="C36" s="24">
        <f>+'UAE Exhibit 1.1RE, p. 1'!X36*(1+'UAE Exhibit 1.1RE, p. 1'!$E$5)</f>
        <v>3710.6532712639932</v>
      </c>
      <c r="D36" s="24">
        <f>+C36*(1+'UAE Exhibit 1.1RE, p. 1'!$E$5)</f>
        <v>3793.029773886054</v>
      </c>
      <c r="E36" s="24">
        <f>+D36*(1+'UAE Exhibit 1.1RE, p. 1'!$E$5)</f>
        <v>3877.2350348663244</v>
      </c>
      <c r="F36" s="24">
        <f>+E36*(1+'UAE Exhibit 1.1RE, p. 1'!$E$5)</f>
        <v>3963.3096526403569</v>
      </c>
      <c r="G36" s="24">
        <f>+F36*(1+'UAE Exhibit 1.1RE, p. 1'!$E$5)</f>
        <v>4051.2951269289729</v>
      </c>
      <c r="H36" s="24">
        <f>+G36*(1+'UAE Exhibit 1.1RE, p. 1'!$E$5)</f>
        <v>4141.2338787467961</v>
      </c>
      <c r="I36" s="24">
        <f>+H36*(1+'UAE Exhibit 1.1RE, p. 1'!$E$5)</f>
        <v>4233.1692708549754</v>
      </c>
      <c r="J36" s="24">
        <f>+I36*(1+'UAE Exhibit 1.1RE, p. 1'!$E$5)</f>
        <v>4327.1456286679559</v>
      </c>
      <c r="K36" s="24">
        <f>+J36*(1+'UAE Exhibit 1.1RE, p. 1'!$E$5)</f>
        <v>4423.2082616243842</v>
      </c>
      <c r="L36" s="24">
        <f>+K36*(1+'UAE Exhibit 1.1RE, p. 1'!$E$5)</f>
        <v>4521.4034850324451</v>
      </c>
      <c r="M36" s="24">
        <f>+L36*(1+'UAE Exhibit 1.1RE, p. 1'!$E$5)</f>
        <v>4621.7786424001652</v>
      </c>
      <c r="N36" s="24">
        <f>+M36*(1+'UAE Exhibit 1.1RE, p. 1'!$E$5)</f>
        <v>4724.382128261449</v>
      </c>
      <c r="O36" s="24">
        <f>+N36*(1+'UAE Exhibit 1.1RE, p. 1'!$E$5)</f>
        <v>4829.2634115088531</v>
      </c>
      <c r="P36" s="24">
        <f>+O36*(1+'UAE Exhibit 1.1RE, p. 1'!$E$5)</f>
        <v>4936.4730592443493</v>
      </c>
      <c r="Q36" s="24">
        <f>+P36*(1+'UAE Exhibit 1.1RE, p. 1'!$E$5)</f>
        <v>5046.0627611595737</v>
      </c>
      <c r="R36" s="24">
        <f>+Q36*(1+'UAE Exhibit 1.1RE, p. 1'!$E$5)</f>
        <v>5158.0853544573165</v>
      </c>
      <c r="S36" s="24">
        <f>+R36*(1+'UAE Exhibit 1.1RE, p. 1'!$E$5)</f>
        <v>5272.5948493262686</v>
      </c>
      <c r="T36" s="24">
        <f>+S36*(1+'UAE Exhibit 1.1RE, p. 1'!$E$5)</f>
        <v>5389.6464549813118</v>
      </c>
      <c r="U36" s="24">
        <f>+T36*(1+'UAE Exhibit 1.1RE, p. 1'!$E$5)</f>
        <v>5509.2966062818969</v>
      </c>
      <c r="V36" s="17"/>
    </row>
    <row r="37" spans="1:22" x14ac:dyDescent="0.25">
      <c r="A37" s="19">
        <f t="shared" si="2"/>
        <v>28</v>
      </c>
      <c r="B37" s="17" t="s">
        <v>16</v>
      </c>
      <c r="C37" s="24">
        <f>+'UAE Exhibit 1.1RE, p. 1'!X37*(1+'UAE Exhibit 1.1RE, p. 1'!$E$5)</f>
        <v>751.19064657044305</v>
      </c>
      <c r="D37" s="24">
        <f>+C37*(1+'UAE Exhibit 1.1RE, p. 1'!$E$5)</f>
        <v>767.86707892430684</v>
      </c>
      <c r="E37" s="24">
        <f>+D37*(1+'UAE Exhibit 1.1RE, p. 1'!$E$5)</f>
        <v>784.91372807642642</v>
      </c>
      <c r="F37" s="24">
        <f>+E37*(1+'UAE Exhibit 1.1RE, p. 1'!$E$5)</f>
        <v>802.33881283972312</v>
      </c>
      <c r="G37" s="24">
        <f>+F37*(1+'UAE Exhibit 1.1RE, p. 1'!$E$5)</f>
        <v>820.15073448476494</v>
      </c>
      <c r="H37" s="24">
        <f>+G37*(1+'UAE Exhibit 1.1RE, p. 1'!$E$5)</f>
        <v>838.35808079032677</v>
      </c>
      <c r="I37" s="24">
        <f>+H37*(1+'UAE Exhibit 1.1RE, p. 1'!$E$5)</f>
        <v>856.96963018387203</v>
      </c>
      <c r="J37" s="24">
        <f>+I37*(1+'UAE Exhibit 1.1RE, p. 1'!$E$5)</f>
        <v>875.99435597395393</v>
      </c>
      <c r="K37" s="24">
        <f>+J37*(1+'UAE Exhibit 1.1RE, p. 1'!$E$5)</f>
        <v>895.44143067657569</v>
      </c>
      <c r="L37" s="24">
        <f>+K37*(1+'UAE Exhibit 1.1RE, p. 1'!$E$5)</f>
        <v>915.32023043759568</v>
      </c>
      <c r="M37" s="24">
        <f>+L37*(1+'UAE Exhibit 1.1RE, p. 1'!$E$5)</f>
        <v>935.64033955331035</v>
      </c>
      <c r="N37" s="24">
        <f>+M37*(1+'UAE Exhibit 1.1RE, p. 1'!$E$5)</f>
        <v>956.41155509139389</v>
      </c>
      <c r="O37" s="24">
        <f>+N37*(1+'UAE Exhibit 1.1RE, p. 1'!$E$5)</f>
        <v>977.64389161442284</v>
      </c>
      <c r="P37" s="24">
        <f>+O37*(1+'UAE Exhibit 1.1RE, p. 1'!$E$5)</f>
        <v>999.34758600826308</v>
      </c>
      <c r="Q37" s="24">
        <f>+P37*(1+'UAE Exhibit 1.1RE, p. 1'!$E$5)</f>
        <v>1021.5331024176465</v>
      </c>
      <c r="R37" s="24">
        <f>+Q37*(1+'UAE Exhibit 1.1RE, p. 1'!$E$5)</f>
        <v>1044.2111372913182</v>
      </c>
      <c r="S37" s="24">
        <f>+R37*(1+'UAE Exhibit 1.1RE, p. 1'!$E$5)</f>
        <v>1067.3926245391854</v>
      </c>
      <c r="T37" s="24">
        <f>+S37*(1+'UAE Exhibit 1.1RE, p. 1'!$E$5)</f>
        <v>1091.0887408039553</v>
      </c>
      <c r="U37" s="24">
        <f>+T37*(1+'UAE Exhibit 1.1RE, p. 1'!$E$5)</f>
        <v>1115.3109108498031</v>
      </c>
      <c r="V37" s="17"/>
    </row>
    <row r="38" spans="1:22" x14ac:dyDescent="0.25">
      <c r="A38" s="19">
        <f t="shared" si="2"/>
        <v>29</v>
      </c>
      <c r="B38" s="17" t="s">
        <v>17</v>
      </c>
      <c r="C38" s="24">
        <f>+'UAE Exhibit 1.1RE, p. 1'!X38*(1+'UAE Exhibit 1.1RE, p. 1'!$E$5)</f>
        <v>3788.0915640926155</v>
      </c>
      <c r="D38" s="24">
        <f>+C38*(1+'UAE Exhibit 1.1RE, p. 1'!$E$5)</f>
        <v>3872.1871968154715</v>
      </c>
      <c r="E38" s="24">
        <f>+D38*(1+'UAE Exhibit 1.1RE, p. 1'!$E$5)</f>
        <v>3958.1497525847749</v>
      </c>
      <c r="F38" s="24">
        <f>+E38*(1+'UAE Exhibit 1.1RE, p. 1'!$E$5)</f>
        <v>4046.0206770921568</v>
      </c>
      <c r="G38" s="24">
        <f>+F38*(1+'UAE Exhibit 1.1RE, p. 1'!$E$5)</f>
        <v>4135.8423361236028</v>
      </c>
      <c r="H38" s="24">
        <f>+G38*(1+'UAE Exhibit 1.1RE, p. 1'!$E$5)</f>
        <v>4227.658035985547</v>
      </c>
      <c r="I38" s="24">
        <f>+H38*(1+'UAE Exhibit 1.1RE, p. 1'!$E$5)</f>
        <v>4321.5120443844262</v>
      </c>
      <c r="J38" s="24">
        <f>+I38*(1+'UAE Exhibit 1.1RE, p. 1'!$E$5)</f>
        <v>4417.4496117697608</v>
      </c>
      <c r="K38" s="24">
        <f>+J38*(1+'UAE Exhibit 1.1RE, p. 1'!$E$5)</f>
        <v>4515.51699315105</v>
      </c>
      <c r="L38" s="24">
        <f>+K38*(1+'UAE Exhibit 1.1RE, p. 1'!$E$5)</f>
        <v>4615.761470399003</v>
      </c>
      <c r="M38" s="24">
        <f>+L38*(1+'UAE Exhibit 1.1RE, p. 1'!$E$5)</f>
        <v>4718.2313750418607</v>
      </c>
      <c r="N38" s="24">
        <f>+M38*(1+'UAE Exhibit 1.1RE, p. 1'!$E$5)</f>
        <v>4822.9761115677902</v>
      </c>
      <c r="O38" s="24">
        <f>+N38*(1+'UAE Exhibit 1.1RE, p. 1'!$E$5)</f>
        <v>4930.0461812445956</v>
      </c>
      <c r="P38" s="24">
        <f>+O38*(1+'UAE Exhibit 1.1RE, p. 1'!$E$5)</f>
        <v>5039.4932064682253</v>
      </c>
      <c r="Q38" s="24">
        <f>+P38*(1+'UAE Exhibit 1.1RE, p. 1'!$E$5)</f>
        <v>5151.3699556518195</v>
      </c>
      <c r="R38" s="24">
        <f>+Q38*(1+'UAE Exhibit 1.1RE, p. 1'!$E$5)</f>
        <v>5265.7303686672894</v>
      </c>
      <c r="S38" s="24">
        <f>+R38*(1+'UAE Exhibit 1.1RE, p. 1'!$E$5)</f>
        <v>5382.6295828517032</v>
      </c>
      <c r="T38" s="24">
        <f>+S38*(1+'UAE Exhibit 1.1RE, p. 1'!$E$5)</f>
        <v>5502.123959591011</v>
      </c>
      <c r="U38" s="24">
        <f>+T38*(1+'UAE Exhibit 1.1RE, p. 1'!$E$5)</f>
        <v>5624.2711114939311</v>
      </c>
      <c r="V38" s="17"/>
    </row>
    <row r="39" spans="1:22" x14ac:dyDescent="0.25">
      <c r="A39" s="19">
        <f t="shared" si="2"/>
        <v>30</v>
      </c>
      <c r="B39" s="17" t="s">
        <v>18</v>
      </c>
      <c r="C39" s="24">
        <f>+'UAE Exhibit 1.1RE, p. 1'!X39*(1+'UAE Exhibit 1.1RE, p. 1'!$E$5)</f>
        <v>1141.9260412634196</v>
      </c>
      <c r="D39" s="24">
        <f>+C39*(1+'UAE Exhibit 1.1RE, p. 1'!$E$5)</f>
        <v>1167.2767993794675</v>
      </c>
      <c r="E39" s="24">
        <f>+D39*(1+'UAE Exhibit 1.1RE, p. 1'!$E$5)</f>
        <v>1193.1903443256917</v>
      </c>
      <c r="F39" s="24">
        <f>+E39*(1+'UAE Exhibit 1.1RE, p. 1'!$E$5)</f>
        <v>1219.6791699697221</v>
      </c>
      <c r="G39" s="24">
        <f>+F39*(1+'UAE Exhibit 1.1RE, p. 1'!$E$5)</f>
        <v>1246.75604754305</v>
      </c>
      <c r="H39" s="24">
        <f>+G39*(1+'UAE Exhibit 1.1RE, p. 1'!$E$5)</f>
        <v>1274.4340317985057</v>
      </c>
      <c r="I39" s="24">
        <f>+H39*(1+'UAE Exhibit 1.1RE, p. 1'!$E$5)</f>
        <v>1302.7264673044324</v>
      </c>
      <c r="J39" s="24">
        <f>+I39*(1+'UAE Exhibit 1.1RE, p. 1'!$E$5)</f>
        <v>1331.6469948785907</v>
      </c>
      <c r="K39" s="24">
        <f>+J39*(1+'UAE Exhibit 1.1RE, p. 1'!$E$5)</f>
        <v>1361.2095581648955</v>
      </c>
      <c r="L39" s="24">
        <f>+K39*(1+'UAE Exhibit 1.1RE, p. 1'!$E$5)</f>
        <v>1391.4284103561561</v>
      </c>
      <c r="M39" s="24">
        <f>+L39*(1+'UAE Exhibit 1.1RE, p. 1'!$E$5)</f>
        <v>1422.3181210660628</v>
      </c>
      <c r="N39" s="24">
        <f>+M39*(1+'UAE Exhibit 1.1RE, p. 1'!$E$5)</f>
        <v>1453.8935833537294</v>
      </c>
      <c r="O39" s="24">
        <f>+N39*(1+'UAE Exhibit 1.1RE, p. 1'!$E$5)</f>
        <v>1486.1700209041821</v>
      </c>
      <c r="P39" s="24">
        <f>+O39*(1+'UAE Exhibit 1.1RE, p. 1'!$E$5)</f>
        <v>1519.162995368255</v>
      </c>
      <c r="Q39" s="24">
        <f>+P39*(1+'UAE Exhibit 1.1RE, p. 1'!$E$5)</f>
        <v>1552.8884138654303</v>
      </c>
      <c r="R39" s="24">
        <f>+Q39*(1+'UAE Exhibit 1.1RE, p. 1'!$E$5)</f>
        <v>1587.3625366532428</v>
      </c>
      <c r="S39" s="24">
        <f>+R39*(1+'UAE Exhibit 1.1RE, p. 1'!$E$5)</f>
        <v>1622.6019849669449</v>
      </c>
      <c r="T39" s="24">
        <f>+S39*(1+'UAE Exhibit 1.1RE, p. 1'!$E$5)</f>
        <v>1658.623749033211</v>
      </c>
      <c r="U39" s="24">
        <f>+T39*(1+'UAE Exhibit 1.1RE, p. 1'!$E$5)</f>
        <v>1695.4451962617482</v>
      </c>
      <c r="V39" s="17"/>
    </row>
    <row r="40" spans="1:22" x14ac:dyDescent="0.25">
      <c r="A40" s="19">
        <f t="shared" si="2"/>
        <v>31</v>
      </c>
      <c r="B40" s="17" t="s">
        <v>19</v>
      </c>
      <c r="C40" s="25">
        <f>+'UAE Exhibit 1.1RE, p. 1'!X40*(1+'UAE Exhibit 1.1RE, p. 1'!$E$5)</f>
        <v>3968.4667570093802</v>
      </c>
      <c r="D40" s="25">
        <f>+C40*(1+'UAE Exhibit 1.1RE, p. 1'!$E$5)</f>
        <v>4056.5667190149884</v>
      </c>
      <c r="E40" s="25">
        <f>+D40*(1+'UAE Exhibit 1.1RE, p. 1'!$E$5)</f>
        <v>4146.6225001771209</v>
      </c>
      <c r="F40" s="25">
        <f>+E40*(1+'UAE Exhibit 1.1RE, p. 1'!$E$5)</f>
        <v>4238.6775196810531</v>
      </c>
      <c r="G40" s="25">
        <f>+F40*(1+'UAE Exhibit 1.1RE, p. 1'!$E$5)</f>
        <v>4332.7761606179729</v>
      </c>
      <c r="H40" s="25">
        <f>+G40*(1+'UAE Exhibit 1.1RE, p. 1'!$E$5)</f>
        <v>4428.9637913836923</v>
      </c>
      <c r="I40" s="25">
        <f>+H40*(1+'UAE Exhibit 1.1RE, p. 1'!$E$5)</f>
        <v>4527.2867875524098</v>
      </c>
      <c r="J40" s="25">
        <f>+I40*(1+'UAE Exhibit 1.1RE, p. 1'!$E$5)</f>
        <v>4627.7925542360736</v>
      </c>
      <c r="K40" s="25">
        <f>+J40*(1+'UAE Exhibit 1.1RE, p. 1'!$E$5)</f>
        <v>4730.5295489401142</v>
      </c>
      <c r="L40" s="25">
        <f>+K40*(1+'UAE Exhibit 1.1RE, p. 1'!$E$5)</f>
        <v>4835.5473049265847</v>
      </c>
      <c r="M40" s="25">
        <f>+L40*(1+'UAE Exhibit 1.1RE, p. 1'!$E$5)</f>
        <v>4942.8964550959545</v>
      </c>
      <c r="N40" s="25">
        <f>+M40*(1+'UAE Exhibit 1.1RE, p. 1'!$E$5)</f>
        <v>5052.6287563990845</v>
      </c>
      <c r="O40" s="25">
        <f>+N40*(1+'UAE Exhibit 1.1RE, p. 1'!$E$5)</f>
        <v>5164.7971147911439</v>
      </c>
      <c r="P40" s="25">
        <f>+O40*(1+'UAE Exhibit 1.1RE, p. 1'!$E$5)</f>
        <v>5279.4556107395074</v>
      </c>
      <c r="Q40" s="25">
        <f>+P40*(1+'UAE Exhibit 1.1RE, p. 1'!$E$5)</f>
        <v>5396.6595252979241</v>
      </c>
      <c r="R40" s="25">
        <f>+Q40*(1+'UAE Exhibit 1.1RE, p. 1'!$E$5)</f>
        <v>5516.4653667595376</v>
      </c>
      <c r="S40" s="25">
        <f>+R40*(1+'UAE Exhibit 1.1RE, p. 1'!$E$5)</f>
        <v>5638.9308979015996</v>
      </c>
      <c r="T40" s="25">
        <f>+S40*(1+'UAE Exhibit 1.1RE, p. 1'!$E$5)</f>
        <v>5764.1151638350148</v>
      </c>
      <c r="U40" s="25">
        <f>+T40*(1+'UAE Exhibit 1.1RE, p. 1'!$E$5)</f>
        <v>5892.0785204721524</v>
      </c>
      <c r="V40" s="25">
        <f>+U40*(1+'UAE Exhibit 1.1RE, p. 1'!$E$5)</f>
        <v>6022.882663626634</v>
      </c>
    </row>
    <row r="41" spans="1:22" x14ac:dyDescent="0.25">
      <c r="A41" s="19">
        <f t="shared" si="2"/>
        <v>32</v>
      </c>
      <c r="B41" s="17" t="s">
        <v>36</v>
      </c>
      <c r="C41" s="24">
        <f t="shared" ref="C41:V41" si="3">SUM(C29:C40)</f>
        <v>34461.382105355362</v>
      </c>
      <c r="D41" s="24">
        <f t="shared" si="3"/>
        <v>35226.424788094249</v>
      </c>
      <c r="E41" s="24">
        <f t="shared" si="3"/>
        <v>36008.451418389945</v>
      </c>
      <c r="F41" s="24">
        <f t="shared" si="3"/>
        <v>36807.839039878199</v>
      </c>
      <c r="G41" s="24">
        <f t="shared" si="3"/>
        <v>37624.973066563492</v>
      </c>
      <c r="H41" s="24">
        <f t="shared" si="3"/>
        <v>38460.24746864121</v>
      </c>
      <c r="I41" s="24">
        <f t="shared" si="3"/>
        <v>39314.064962445038</v>
      </c>
      <c r="J41" s="24">
        <f t="shared" si="3"/>
        <v>40186.837204611322</v>
      </c>
      <c r="K41" s="24">
        <f t="shared" si="3"/>
        <v>41078.984990553698</v>
      </c>
      <c r="L41" s="24">
        <f t="shared" si="3"/>
        <v>41990.938457343989</v>
      </c>
      <c r="M41" s="24">
        <f t="shared" si="3"/>
        <v>42923.137291097017</v>
      </c>
      <c r="N41" s="24">
        <f t="shared" si="3"/>
        <v>43876.030938959382</v>
      </c>
      <c r="O41" s="24">
        <f t="shared" si="3"/>
        <v>44850.078825804267</v>
      </c>
      <c r="P41" s="24">
        <f t="shared" si="3"/>
        <v>45845.750575737125</v>
      </c>
      <c r="Q41" s="24">
        <f t="shared" si="3"/>
        <v>46863.526238518491</v>
      </c>
      <c r="R41" s="24">
        <f t="shared" si="3"/>
        <v>47903.896521013594</v>
      </c>
      <c r="S41" s="24">
        <f t="shared" si="3"/>
        <v>48967.363023780097</v>
      </c>
      <c r="T41" s="24">
        <f t="shared" si="3"/>
        <v>50054.438482908015</v>
      </c>
      <c r="U41" s="24">
        <f t="shared" si="3"/>
        <v>51165.64701722857</v>
      </c>
      <c r="V41" s="24">
        <f t="shared" si="3"/>
        <v>6022.882663626634</v>
      </c>
    </row>
    <row r="42" spans="1:22" x14ac:dyDescent="0.25">
      <c r="A42" s="19">
        <f t="shared" si="2"/>
        <v>33</v>
      </c>
      <c r="B42" s="1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7"/>
    </row>
    <row r="43" spans="1:22" x14ac:dyDescent="0.25">
      <c r="A43" s="19">
        <f t="shared" si="2"/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x14ac:dyDescent="0.25">
      <c r="A44" s="17"/>
      <c r="B44" s="17"/>
      <c r="C44" s="17"/>
      <c r="D44" s="17"/>
      <c r="E44" s="17"/>
      <c r="F44" s="17"/>
      <c r="G44" s="24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x14ac:dyDescent="0.25">
      <c r="A45" s="17"/>
      <c r="B45" s="17"/>
      <c r="C45" s="17"/>
      <c r="D45" s="17"/>
      <c r="E45" s="17"/>
      <c r="F45" s="17"/>
      <c r="G45" s="24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5" hidden="1" customHeight="1" x14ac:dyDescent="0.25">
      <c r="B46" s="5" t="s">
        <v>21</v>
      </c>
      <c r="C46" s="3"/>
      <c r="D46" s="3"/>
      <c r="E46" s="3"/>
      <c r="F46" s="3"/>
      <c r="G46" s="4"/>
    </row>
    <row r="47" spans="1:22" ht="15" hidden="1" customHeight="1" x14ac:dyDescent="0.25">
      <c r="B47" s="3"/>
      <c r="C47" s="3"/>
      <c r="D47" s="3"/>
      <c r="E47" s="3"/>
      <c r="F47" s="3"/>
      <c r="G47" s="4"/>
    </row>
    <row r="48" spans="1:22" ht="15" hidden="1" customHeight="1" x14ac:dyDescent="0.25">
      <c r="B48" s="3"/>
      <c r="C48" s="6"/>
      <c r="D48" s="3"/>
      <c r="E48" s="6"/>
      <c r="F48" s="3"/>
      <c r="G48" s="7" t="s">
        <v>22</v>
      </c>
    </row>
    <row r="49" spans="2:7" ht="15" hidden="1" customHeight="1" x14ac:dyDescent="0.25">
      <c r="B49" s="3"/>
      <c r="C49" s="7" t="s">
        <v>23</v>
      </c>
      <c r="D49" s="3"/>
      <c r="E49" s="7" t="s">
        <v>23</v>
      </c>
      <c r="F49" s="3"/>
      <c r="G49" s="7" t="s">
        <v>24</v>
      </c>
    </row>
    <row r="50" spans="2:7" ht="15" hidden="1" customHeight="1" x14ac:dyDescent="0.25">
      <c r="B50" s="3"/>
      <c r="C50" s="8" t="s">
        <v>25</v>
      </c>
      <c r="D50" s="3"/>
      <c r="E50" s="8" t="s">
        <v>26</v>
      </c>
      <c r="F50" s="3"/>
      <c r="G50" s="8" t="s">
        <v>26</v>
      </c>
    </row>
    <row r="51" spans="2:7" ht="15" hidden="1" customHeight="1" x14ac:dyDescent="0.25">
      <c r="B51" s="9" t="s">
        <v>27</v>
      </c>
      <c r="C51" s="10">
        <v>0.48620000000000002</v>
      </c>
      <c r="D51" s="3"/>
      <c r="E51" s="1">
        <v>5.21E-2</v>
      </c>
      <c r="F51" s="3"/>
      <c r="G51" s="11">
        <f>+C51*E51</f>
        <v>2.5331020000000003E-2</v>
      </c>
    </row>
    <row r="52" spans="2:7" ht="15" hidden="1" customHeight="1" x14ac:dyDescent="0.25">
      <c r="B52" s="9" t="s">
        <v>28</v>
      </c>
      <c r="C52" s="10">
        <v>2.0000000000000001E-4</v>
      </c>
      <c r="D52" s="3"/>
      <c r="E52" s="1">
        <v>6.7500000000000004E-2</v>
      </c>
      <c r="F52" s="3"/>
      <c r="G52" s="11">
        <f>+C52*E52</f>
        <v>1.3500000000000001E-5</v>
      </c>
    </row>
    <row r="53" spans="2:7" ht="15" hidden="1" customHeight="1" x14ac:dyDescent="0.25">
      <c r="B53" s="9" t="s">
        <v>29</v>
      </c>
      <c r="C53" s="12">
        <v>0.51359999999999995</v>
      </c>
      <c r="D53" s="3"/>
      <c r="E53" s="1">
        <v>9.74E-2</v>
      </c>
      <c r="F53" s="3"/>
      <c r="G53" s="13">
        <f>+C53*E53</f>
        <v>5.0024639999999995E-2</v>
      </c>
    </row>
    <row r="54" spans="2:7" ht="15" hidden="1" customHeight="1" x14ac:dyDescent="0.25">
      <c r="B54" s="9" t="s">
        <v>6</v>
      </c>
      <c r="C54" s="14">
        <f>SUM(C51:C53)</f>
        <v>1</v>
      </c>
      <c r="D54" s="3"/>
      <c r="E54" s="3"/>
      <c r="F54" s="3"/>
      <c r="G54" s="15">
        <f>SUM(G51:G53)</f>
        <v>7.5369159999999991E-2</v>
      </c>
    </row>
    <row r="55" spans="2:7" x14ac:dyDescent="0.25">
      <c r="G55" s="2"/>
    </row>
    <row r="56" spans="2:7" x14ac:dyDescent="0.25">
      <c r="G56" s="2"/>
    </row>
  </sheetData>
  <mergeCells count="1">
    <mergeCell ref="B1:V1"/>
  </mergeCells>
  <printOptions horizontalCentered="1"/>
  <pageMargins left="0.75" right="0.75" top="1.75" bottom="1" header="0.75" footer="0.3"/>
  <pageSetup scale="50" orientation="landscape" r:id="rId1"/>
  <headerFooter scaleWithDoc="0">
    <oddHeader>&amp;R&amp;"Times New Roman,Bold"&amp;8Utah Association of Energy Users
UAE Exhibit 1.1RE
Docket No. 17-035-39
Witness: Kevin C. Higgins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D18" sqref="D18"/>
    </sheetView>
  </sheetViews>
  <sheetFormatPr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7"/>
      <c r="R1" s="37"/>
      <c r="S1" s="37"/>
      <c r="T1" s="37"/>
      <c r="U1" s="37"/>
      <c r="V1" s="37"/>
      <c r="W1" s="37"/>
    </row>
    <row r="2" spans="1:23" x14ac:dyDescent="0.25">
      <c r="A2" s="3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8" t="s">
        <v>40</v>
      </c>
      <c r="B4" s="17"/>
      <c r="C4" s="38" t="s">
        <v>41</v>
      </c>
      <c r="D4" s="38" t="s">
        <v>42</v>
      </c>
      <c r="E4" s="38" t="s">
        <v>43</v>
      </c>
      <c r="F4" s="38" t="s">
        <v>44</v>
      </c>
      <c r="G4" s="38" t="s">
        <v>45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50</v>
      </c>
      <c r="M4" s="38" t="s">
        <v>51</v>
      </c>
      <c r="N4" s="38" t="s">
        <v>52</v>
      </c>
      <c r="O4" s="38" t="s">
        <v>53</v>
      </c>
      <c r="P4" s="38" t="s">
        <v>54</v>
      </c>
    </row>
    <row r="5" spans="1:23" x14ac:dyDescent="0.25">
      <c r="A5" s="39"/>
      <c r="B5" s="17"/>
      <c r="C5" s="39"/>
      <c r="D5" s="3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1</v>
      </c>
      <c r="B6" s="17"/>
      <c r="C6" s="16" t="s">
        <v>55</v>
      </c>
      <c r="D6" s="40">
        <v>6.9099999999999995E-2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3" ht="17.25" x14ac:dyDescent="0.25">
      <c r="A7" s="19">
        <v>2</v>
      </c>
      <c r="B7" s="17"/>
      <c r="C7" s="16" t="s">
        <v>56</v>
      </c>
      <c r="D7" s="40">
        <v>4.5881432205047812E-2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3" ht="17.25" x14ac:dyDescent="0.25">
      <c r="A8" s="19">
        <v>3</v>
      </c>
      <c r="B8" s="17"/>
      <c r="C8" s="16" t="s">
        <v>57</v>
      </c>
      <c r="D8" s="40">
        <v>2.2200000000000001E-2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3" x14ac:dyDescent="0.25">
      <c r="A9" s="19"/>
      <c r="B9" s="17"/>
      <c r="C9" s="16"/>
      <c r="D9" s="4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3" x14ac:dyDescent="0.25">
      <c r="A10" s="19">
        <v>4</v>
      </c>
      <c r="B10" s="17"/>
      <c r="C10" s="17"/>
      <c r="D10" s="19" t="s">
        <v>58</v>
      </c>
      <c r="E10" s="19" t="s">
        <v>58</v>
      </c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5</v>
      </c>
      <c r="B11" s="17"/>
      <c r="C11" s="17"/>
      <c r="D11" s="19" t="s">
        <v>59</v>
      </c>
      <c r="E11" s="19" t="s">
        <v>59</v>
      </c>
      <c r="F11" s="19" t="s">
        <v>60</v>
      </c>
      <c r="G11" s="19" t="s">
        <v>60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23" ht="17.25" x14ac:dyDescent="0.25">
      <c r="A12" s="19">
        <v>6</v>
      </c>
      <c r="B12" s="17"/>
      <c r="C12" s="21" t="s">
        <v>61</v>
      </c>
      <c r="D12" s="20" t="s">
        <v>5</v>
      </c>
      <c r="E12" s="20" t="s">
        <v>6</v>
      </c>
      <c r="F12" s="20" t="s">
        <v>5</v>
      </c>
      <c r="G12" s="20" t="s">
        <v>6</v>
      </c>
      <c r="H12" s="20">
        <v>2017</v>
      </c>
      <c r="I12" s="20">
        <v>2018</v>
      </c>
      <c r="J12" s="20">
        <v>2019</v>
      </c>
      <c r="K12" s="20">
        <v>2020</v>
      </c>
      <c r="L12" s="20">
        <v>2021</v>
      </c>
      <c r="M12" s="20">
        <v>2022</v>
      </c>
      <c r="N12" s="20">
        <v>2023</v>
      </c>
      <c r="O12" s="20">
        <v>2024</v>
      </c>
      <c r="P12" s="20">
        <v>2025</v>
      </c>
    </row>
    <row r="13" spans="1:23" x14ac:dyDescent="0.25">
      <c r="A13" s="19">
        <v>7</v>
      </c>
      <c r="B13" s="17"/>
      <c r="C13" s="41" t="s">
        <v>62</v>
      </c>
      <c r="D13" s="17"/>
      <c r="E13" s="17"/>
      <c r="F13" s="17"/>
      <c r="G13" s="17"/>
      <c r="H13" s="24">
        <f>+'Exhibit KCH-1.2RE, p. 3'!H13-'Exhibit KCH-1.2RE, p. 5'!H13</f>
        <v>0</v>
      </c>
      <c r="I13" s="24">
        <f>+'Exhibit KCH-1.2RE, p. 3'!I13-'Exhibit KCH-1.2RE, p. 5'!I13</f>
        <v>0</v>
      </c>
      <c r="J13" s="24">
        <f>+'Exhibit KCH-1.2RE, p. 3'!J13-'Exhibit KCH-1.2RE, p. 5'!J13</f>
        <v>0</v>
      </c>
      <c r="K13" s="24">
        <f>+'Exhibit KCH-1.2RE, p. 3'!K13-'Exhibit KCH-1.2RE, p. 5'!K13</f>
        <v>0</v>
      </c>
      <c r="L13" s="24">
        <f>+'Exhibit KCH-1.2RE, p. 3'!L13-'Exhibit KCH-1.2RE, p. 5'!L13</f>
        <v>0</v>
      </c>
      <c r="M13" s="24">
        <f>+'Exhibit KCH-1.2RE, p. 3'!M13-'Exhibit KCH-1.2RE, p. 5'!M13</f>
        <v>0</v>
      </c>
      <c r="N13" s="24">
        <f>+'Exhibit KCH-1.2RE, p. 3'!N13-'Exhibit KCH-1.2RE, p. 5'!N13</f>
        <v>0</v>
      </c>
      <c r="O13" s="24">
        <f>+'Exhibit KCH-1.2RE, p. 3'!O13-'Exhibit KCH-1.2RE, p. 5'!O13</f>
        <v>0</v>
      </c>
      <c r="P13" s="24">
        <f>+'Exhibit KCH-1.2RE, p. 3'!P13-'Exhibit KCH-1.2RE, p. 5'!P13</f>
        <v>0</v>
      </c>
    </row>
    <row r="14" spans="1:23" x14ac:dyDescent="0.25">
      <c r="A14" s="19">
        <v>8</v>
      </c>
      <c r="B14" s="17"/>
      <c r="C14" s="41" t="s">
        <v>63</v>
      </c>
      <c r="D14" s="17"/>
      <c r="E14" s="17"/>
      <c r="F14" s="17"/>
      <c r="G14" s="17"/>
      <c r="H14" s="25">
        <f>+'Exhibit KCH-1.2RE, p. 3'!H14-'Exhibit KCH-1.2RE, p. 5'!H14</f>
        <v>0</v>
      </c>
      <c r="I14" s="25">
        <f>+'Exhibit KCH-1.2RE, p. 3'!I14-'Exhibit KCH-1.2RE, p. 5'!I14</f>
        <v>0</v>
      </c>
      <c r="J14" s="25">
        <f>+'Exhibit KCH-1.2RE, p. 3'!J14-'Exhibit KCH-1.2RE, p. 5'!J14</f>
        <v>0</v>
      </c>
      <c r="K14" s="25">
        <f>+'Exhibit KCH-1.2RE, p. 3'!K14-'Exhibit KCH-1.2RE, p. 5'!K14</f>
        <v>0</v>
      </c>
      <c r="L14" s="25">
        <f>+'Exhibit KCH-1.2RE, p. 3'!L14-'Exhibit KCH-1.2RE, p. 5'!L14</f>
        <v>0</v>
      </c>
      <c r="M14" s="25">
        <f>+'Exhibit KCH-1.2RE, p. 3'!M14-'Exhibit KCH-1.2RE, p. 5'!M14</f>
        <v>0</v>
      </c>
      <c r="N14" s="25">
        <f>+'Exhibit KCH-1.2RE, p. 3'!N14-'Exhibit KCH-1.2RE, p. 5'!N14</f>
        <v>0</v>
      </c>
      <c r="O14" s="25">
        <f>+'Exhibit KCH-1.2RE, p. 3'!O14-'Exhibit KCH-1.2RE, p. 5'!O14</f>
        <v>0</v>
      </c>
      <c r="P14" s="25">
        <f>+'Exhibit KCH-1.2RE, p. 3'!P14-'Exhibit KCH-1.2RE, p. 5'!P14</f>
        <v>0</v>
      </c>
    </row>
    <row r="15" spans="1:23" x14ac:dyDescent="0.25">
      <c r="A15" s="19">
        <v>9</v>
      </c>
      <c r="B15" s="17"/>
      <c r="C15" s="41" t="s">
        <v>64</v>
      </c>
      <c r="D15" s="17"/>
      <c r="E15" s="17"/>
      <c r="F15" s="17"/>
      <c r="G15" s="17"/>
      <c r="H15" s="24">
        <f t="shared" ref="H15:P15" si="0">+H13+H14</f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</row>
    <row r="16" spans="1:23" x14ac:dyDescent="0.25">
      <c r="A16" s="19"/>
      <c r="B16" s="17"/>
      <c r="C16" s="42"/>
      <c r="D16" s="43"/>
      <c r="E16" s="43"/>
      <c r="F16" s="43"/>
      <c r="G16" s="43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19">
        <v>10</v>
      </c>
      <c r="B17" s="17"/>
      <c r="C17" s="44" t="s">
        <v>65</v>
      </c>
      <c r="D17" s="43"/>
      <c r="E17" s="43"/>
      <c r="F17" s="43"/>
      <c r="G17" s="43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9">
        <v>11</v>
      </c>
      <c r="B18" s="17"/>
      <c r="C18" s="41" t="s">
        <v>66</v>
      </c>
      <c r="D18" s="24">
        <f>+'Exhibit KCH-1.2RE, p. 3'!D18-'Exhibit KCH-1.2RE, p. 5'!D18</f>
        <v>-30995.111024133425</v>
      </c>
      <c r="E18" s="24">
        <f>+'Exhibit KCH-1.2RE, p. 3'!E18-'Exhibit KCH-1.2RE, p. 5'!E18</f>
        <v>-60514.146261055314</v>
      </c>
      <c r="F18" s="24">
        <f>+'Exhibit KCH-1.2RE, p. 3'!F18-'Exhibit KCH-1.2RE, p. 5'!F18</f>
        <v>-33649.548256490933</v>
      </c>
      <c r="G18" s="24">
        <f>+'Exhibit KCH-1.2RE, p. 3'!G18-'Exhibit KCH-1.2RE, p. 5'!G18</f>
        <v>-74178.714919626189</v>
      </c>
      <c r="H18" s="24">
        <f>+'Exhibit KCH-1.2RE, p. 3'!H18-'Exhibit KCH-1.2RE, p. 5'!H18</f>
        <v>0</v>
      </c>
      <c r="I18" s="24">
        <f>+'Exhibit KCH-1.2RE, p. 3'!I18-'Exhibit KCH-1.2RE, p. 5'!I18</f>
        <v>0</v>
      </c>
      <c r="J18" s="24">
        <f>+'Exhibit KCH-1.2RE, p. 3'!J18-'Exhibit KCH-1.2RE, p. 5'!J18</f>
        <v>-1335.0241646201048</v>
      </c>
      <c r="K18" s="24">
        <f>+'Exhibit KCH-1.2RE, p. 3'!K18-'Exhibit KCH-1.2RE, p. 5'!K18</f>
        <v>-4286.6468593968893</v>
      </c>
      <c r="L18" s="24">
        <f>+'Exhibit KCH-1.2RE, p. 3'!L18-'Exhibit KCH-1.2RE, p. 5'!L18</f>
        <v>-4662.2478066937001</v>
      </c>
      <c r="M18" s="24">
        <f>+'Exhibit KCH-1.2RE, p. 3'!M18-'Exhibit KCH-1.2RE, p. 5'!M18</f>
        <v>-4498.052059443191</v>
      </c>
      <c r="N18" s="24">
        <f>+'Exhibit KCH-1.2RE, p. 3'!N18-'Exhibit KCH-1.2RE, p. 5'!N18</f>
        <v>-4333.8563121926818</v>
      </c>
      <c r="O18" s="24">
        <f>+'Exhibit KCH-1.2RE, p. 3'!O18-'Exhibit KCH-1.2RE, p. 5'!O18</f>
        <v>-4169.6605649421763</v>
      </c>
      <c r="P18" s="24">
        <f>+'Exhibit KCH-1.2RE, p. 3'!P18-'Exhibit KCH-1.2RE, p. 5'!P18</f>
        <v>-4005.4648176916671</v>
      </c>
    </row>
    <row r="19" spans="1:16" x14ac:dyDescent="0.25">
      <c r="A19" s="19">
        <v>12</v>
      </c>
      <c r="B19" s="17"/>
      <c r="C19" s="41" t="s">
        <v>67</v>
      </c>
      <c r="D19" s="24">
        <f>+'Exhibit KCH-1.2RE, p. 3'!D19-'Exhibit KCH-1.2RE, p. 5'!D19</f>
        <v>-41100.488011527719</v>
      </c>
      <c r="E19" s="24">
        <f>+'Exhibit KCH-1.2RE, p. 3'!E19-'Exhibit KCH-1.2RE, p. 5'!E19</f>
        <v>-80243.653297250159</v>
      </c>
      <c r="F19" s="24">
        <f>+'Exhibit KCH-1.2RE, p. 3'!F19-'Exhibit KCH-1.2RE, p. 5'!F19</f>
        <v>-44620.354920890182</v>
      </c>
      <c r="G19" s="24">
        <f>+'Exhibit KCH-1.2RE, p. 3'!G19-'Exhibit KCH-1.2RE, p. 5'!G19</f>
        <v>-98363.299324554158</v>
      </c>
      <c r="H19" s="24">
        <f>+'Exhibit KCH-1.2RE, p. 3'!H19-'Exhibit KCH-1.2RE, p. 5'!H19</f>
        <v>0</v>
      </c>
      <c r="I19" s="24">
        <f>+'Exhibit KCH-1.2RE, p. 3'!I19-'Exhibit KCH-1.2RE, p. 5'!I19</f>
        <v>0</v>
      </c>
      <c r="J19" s="24">
        <f>+'Exhibit KCH-1.2RE, p. 3'!J19-'Exhibit KCH-1.2RE, p. 5'!J19</f>
        <v>-1770.2838563909481</v>
      </c>
      <c r="K19" s="24">
        <f>+'Exhibit KCH-1.2RE, p. 3'!K19-'Exhibit KCH-1.2RE, p. 5'!K19</f>
        <v>-5684.2279970255695</v>
      </c>
      <c r="L19" s="24">
        <f>+'Exhibit KCH-1.2RE, p. 3'!L19-'Exhibit KCH-1.2RE, p. 5'!L19</f>
        <v>-6182.2866172857539</v>
      </c>
      <c r="M19" s="24">
        <f>+'Exhibit KCH-1.2RE, p. 3'!M19-'Exhibit KCH-1.2RE, p. 5'!M19</f>
        <v>-5964.5579136796005</v>
      </c>
      <c r="N19" s="24">
        <f>+'Exhibit KCH-1.2RE, p. 3'!N19-'Exhibit KCH-1.2RE, p. 5'!N19</f>
        <v>-5746.829210073447</v>
      </c>
      <c r="O19" s="24">
        <f>+'Exhibit KCH-1.2RE, p. 3'!O19-'Exhibit KCH-1.2RE, p. 5'!O19</f>
        <v>-5529.1005064672936</v>
      </c>
      <c r="P19" s="24">
        <f>+'Exhibit KCH-1.2RE, p. 3'!P19-'Exhibit KCH-1.2RE, p. 5'!P19</f>
        <v>-5311.3718028611365</v>
      </c>
    </row>
    <row r="20" spans="1:16" x14ac:dyDescent="0.25">
      <c r="A20" s="19"/>
      <c r="B20" s="17"/>
      <c r="C20" s="41"/>
      <c r="D20" s="29"/>
      <c r="E20" s="24"/>
      <c r="F20" s="29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19">
        <v>13</v>
      </c>
      <c r="B21" s="17"/>
      <c r="C21" s="45" t="s">
        <v>68</v>
      </c>
      <c r="D21" s="17"/>
      <c r="E21" s="46"/>
      <c r="F21" s="17"/>
      <c r="G21" s="46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9">
        <v>14</v>
      </c>
      <c r="B22" s="17"/>
      <c r="C22" s="41" t="s">
        <v>66</v>
      </c>
      <c r="D22" s="24">
        <f>+'Exhibit KCH-1.2RE, p. 3'!D22-'Exhibit KCH-1.2RE, p. 5'!D22</f>
        <v>-25472.276757291111</v>
      </c>
      <c r="E22" s="47"/>
      <c r="F22" s="24">
        <f>+'Exhibit KCH-1.2RE, p. 3'!F22-'Exhibit KCH-1.2RE, p. 5'!F22</f>
        <v>-33649.548256490933</v>
      </c>
      <c r="G22" s="47"/>
      <c r="H22" s="24">
        <f>+'Exhibit KCH-1.2RE, p. 3'!H22-'Exhibit KCH-1.2RE, p. 5'!H22</f>
        <v>-2017.0000852971189</v>
      </c>
      <c r="I22" s="24">
        <f>+'Exhibit KCH-1.2RE, p. 3'!I22-'Exhibit KCH-1.2RE, p. 5'!I22</f>
        <v>-2061.777487190715</v>
      </c>
      <c r="J22" s="24">
        <f>+'Exhibit KCH-1.2RE, p. 3'!J22-'Exhibit KCH-1.2RE, p. 5'!J22</f>
        <v>-2107.5489474063488</v>
      </c>
      <c r="K22" s="24">
        <f>+'Exhibit KCH-1.2RE, p. 3'!K22-'Exhibit KCH-1.2RE, p. 5'!K22</f>
        <v>-2154.3365340387681</v>
      </c>
      <c r="L22" s="24">
        <f>+'Exhibit KCH-1.2RE, p. 3'!L22-'Exhibit KCH-1.2RE, p. 5'!L22</f>
        <v>-2202.1628050944291</v>
      </c>
      <c r="M22" s="24">
        <f>+'Exhibit KCH-1.2RE, p. 3'!M22-'Exhibit KCH-1.2RE, p. 5'!M22</f>
        <v>-2251.050819367525</v>
      </c>
      <c r="N22" s="24">
        <f>+'Exhibit KCH-1.2RE, p. 3'!N22-'Exhibit KCH-1.2RE, p. 5'!N22</f>
        <v>-2301.0241475574821</v>
      </c>
      <c r="O22" s="24">
        <f>+'Exhibit KCH-1.2RE, p. 3'!O22-'Exhibit KCH-1.2RE, p. 5'!O22</f>
        <v>-2352.1068836332579</v>
      </c>
      <c r="P22" s="24">
        <f>+'Exhibit KCH-1.2RE, p. 3'!P22-'Exhibit KCH-1.2RE, p. 5'!P22</f>
        <v>-2404.3236564499166</v>
      </c>
    </row>
    <row r="23" spans="1:16" x14ac:dyDescent="0.25">
      <c r="A23" s="19">
        <v>15</v>
      </c>
      <c r="B23" s="17"/>
      <c r="C23" s="41" t="s">
        <v>67</v>
      </c>
      <c r="D23" s="24">
        <f>+'Exhibit KCH-1.2RE, p. 3'!D23-'Exhibit KCH-1.2RE, p. 5'!D23</f>
        <v>-33777.036793776933</v>
      </c>
      <c r="E23" s="47"/>
      <c r="F23" s="24">
        <f>+'Exhibit KCH-1.2RE, p. 3'!F23-'Exhibit KCH-1.2RE, p. 5'!F23</f>
        <v>-44620.354920890124</v>
      </c>
      <c r="G23" s="47"/>
      <c r="H23" s="24">
        <f>+'Exhibit KCH-1.2RE, p. 3'!H23-'Exhibit KCH-1.2RE, p. 5'!H23</f>
        <v>-2674.605287280865</v>
      </c>
      <c r="I23" s="24">
        <f>+'Exhibit KCH-1.2RE, p. 3'!I23-'Exhibit KCH-1.2RE, p. 5'!I23</f>
        <v>-2733.9815246584985</v>
      </c>
      <c r="J23" s="24">
        <f>+'Exhibit KCH-1.2RE, p. 3'!J23-'Exhibit KCH-1.2RE, p. 5'!J23</f>
        <v>-2794.675914505915</v>
      </c>
      <c r="K23" s="24">
        <f>+'Exhibit KCH-1.2RE, p. 3'!K23-'Exhibit KCH-1.2RE, p. 5'!K23</f>
        <v>-2856.7177198079462</v>
      </c>
      <c r="L23" s="24">
        <f>+'Exhibit KCH-1.2RE, p. 3'!L23-'Exhibit KCH-1.2RE, p. 5'!L23</f>
        <v>-2920.1368531876833</v>
      </c>
      <c r="M23" s="24">
        <f>+'Exhibit KCH-1.2RE, p. 3'!M23-'Exhibit KCH-1.2RE, p. 5'!M23</f>
        <v>-2984.9638913284507</v>
      </c>
      <c r="N23" s="24">
        <f>+'Exhibit KCH-1.2RE, p. 3'!N23-'Exhibit KCH-1.2RE, p. 5'!N23</f>
        <v>-3051.2300897159403</v>
      </c>
      <c r="O23" s="24">
        <f>+'Exhibit KCH-1.2RE, p. 3'!O23-'Exhibit KCH-1.2RE, p. 5'!O23</f>
        <v>-3118.9673977076345</v>
      </c>
      <c r="P23" s="24">
        <f>+'Exhibit KCH-1.2RE, p. 3'!P23-'Exhibit KCH-1.2RE, p. 5'!P23</f>
        <v>-3188.2084739367456</v>
      </c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2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7.25" x14ac:dyDescent="0.25">
      <c r="A26" s="19">
        <v>16</v>
      </c>
      <c r="B26" s="17"/>
      <c r="C26" s="21" t="s">
        <v>61</v>
      </c>
      <c r="D26" s="17"/>
      <c r="E26" s="17"/>
      <c r="F26" s="17"/>
      <c r="G26" s="17"/>
      <c r="H26" s="20">
        <v>2026</v>
      </c>
      <c r="I26" s="20">
        <v>2027</v>
      </c>
      <c r="J26" s="20">
        <v>2028</v>
      </c>
      <c r="K26" s="20">
        <v>2029</v>
      </c>
      <c r="L26" s="20">
        <v>2030</v>
      </c>
      <c r="M26" s="20">
        <v>2031</v>
      </c>
      <c r="N26" s="20">
        <v>2032</v>
      </c>
      <c r="O26" s="20">
        <v>2033</v>
      </c>
      <c r="P26" s="20">
        <v>2034</v>
      </c>
    </row>
    <row r="27" spans="1:16" x14ac:dyDescent="0.25">
      <c r="A27" s="19">
        <v>17</v>
      </c>
      <c r="B27" s="17"/>
      <c r="C27" s="41" t="s">
        <v>62</v>
      </c>
      <c r="D27" s="17"/>
      <c r="E27" s="17"/>
      <c r="F27" s="17"/>
      <c r="G27" s="17"/>
      <c r="H27" s="24">
        <f>+'Exhibit KCH-1.2RE, p. 3'!H27-'Exhibit KCH-1.2RE, p. 5'!H27</f>
        <v>0</v>
      </c>
      <c r="I27" s="24">
        <f>+'Exhibit KCH-1.2RE, p. 3'!I27-'Exhibit KCH-1.2RE, p. 5'!I27</f>
        <v>0</v>
      </c>
      <c r="J27" s="24">
        <f>+'Exhibit KCH-1.2RE, p. 3'!J27-'Exhibit KCH-1.2RE, p. 5'!J27</f>
        <v>0</v>
      </c>
      <c r="K27" s="24">
        <f>+'Exhibit KCH-1.2RE, p. 3'!K27-'Exhibit KCH-1.2RE, p. 5'!K27</f>
        <v>0</v>
      </c>
      <c r="L27" s="24">
        <f>+'Exhibit KCH-1.2RE, p. 3'!L27-'Exhibit KCH-1.2RE, p. 5'!L27</f>
        <v>0</v>
      </c>
      <c r="M27" s="24">
        <f>+'Exhibit KCH-1.2RE, p. 3'!M27-'Exhibit KCH-1.2RE, p. 5'!M27</f>
        <v>0</v>
      </c>
      <c r="N27" s="24">
        <f>+'Exhibit KCH-1.2RE, p. 3'!N27-'Exhibit KCH-1.2RE, p. 5'!N27</f>
        <v>0</v>
      </c>
      <c r="O27" s="24">
        <f>+'Exhibit KCH-1.2RE, p. 3'!O27-'Exhibit KCH-1.2RE, p. 5'!O27</f>
        <v>0</v>
      </c>
      <c r="P27" s="24">
        <f>+'Exhibit KCH-1.2RE, p. 3'!P27-'Exhibit KCH-1.2RE, p. 5'!P27</f>
        <v>0</v>
      </c>
    </row>
    <row r="28" spans="1:16" x14ac:dyDescent="0.25">
      <c r="A28" s="19">
        <v>18</v>
      </c>
      <c r="B28" s="17"/>
      <c r="C28" s="41" t="s">
        <v>63</v>
      </c>
      <c r="D28" s="17"/>
      <c r="E28" s="17"/>
      <c r="F28" s="17"/>
      <c r="G28" s="17"/>
      <c r="H28" s="25">
        <f>+'Exhibit KCH-1.2RE, p. 3'!H28-'Exhibit KCH-1.2RE, p. 5'!H28</f>
        <v>0</v>
      </c>
      <c r="I28" s="25">
        <f>+'Exhibit KCH-1.2RE, p. 3'!I28-'Exhibit KCH-1.2RE, p. 5'!I28</f>
        <v>0</v>
      </c>
      <c r="J28" s="25">
        <f>+'Exhibit KCH-1.2RE, p. 3'!J28-'Exhibit KCH-1.2RE, p. 5'!J28</f>
        <v>0</v>
      </c>
      <c r="K28" s="25">
        <f>+'Exhibit KCH-1.2RE, p. 3'!K28-'Exhibit KCH-1.2RE, p. 5'!K28</f>
        <v>0</v>
      </c>
      <c r="L28" s="25">
        <f>+'Exhibit KCH-1.2RE, p. 3'!L28-'Exhibit KCH-1.2RE, p. 5'!L28</f>
        <v>0</v>
      </c>
      <c r="M28" s="25">
        <f>+'Exhibit KCH-1.2RE, p. 3'!M28-'Exhibit KCH-1.2RE, p. 5'!M28</f>
        <v>0</v>
      </c>
      <c r="N28" s="25">
        <f>+'Exhibit KCH-1.2RE, p. 3'!N28-'Exhibit KCH-1.2RE, p. 5'!N28</f>
        <v>0</v>
      </c>
      <c r="O28" s="25">
        <f>+'Exhibit KCH-1.2RE, p. 3'!O28-'Exhibit KCH-1.2RE, p. 5'!O28</f>
        <v>0</v>
      </c>
      <c r="P28" s="25">
        <f>+'Exhibit KCH-1.2RE, p. 3'!P28-'Exhibit KCH-1.2RE, p. 5'!P28</f>
        <v>0</v>
      </c>
    </row>
    <row r="29" spans="1:16" x14ac:dyDescent="0.25">
      <c r="A29" s="19">
        <v>19</v>
      </c>
      <c r="B29" s="17"/>
      <c r="C29" s="41" t="s">
        <v>64</v>
      </c>
      <c r="D29" s="17"/>
      <c r="E29" s="17"/>
      <c r="F29" s="17"/>
      <c r="G29" s="17"/>
      <c r="H29" s="24">
        <f t="shared" ref="H29:P29" si="1">+H27+H28</f>
        <v>0</v>
      </c>
      <c r="I29" s="24">
        <f t="shared" si="1"/>
        <v>0</v>
      </c>
      <c r="J29" s="24">
        <f t="shared" si="1"/>
        <v>0</v>
      </c>
      <c r="K29" s="24">
        <f t="shared" si="1"/>
        <v>0</v>
      </c>
      <c r="L29" s="24">
        <f t="shared" si="1"/>
        <v>0</v>
      </c>
      <c r="M29" s="24">
        <f t="shared" si="1"/>
        <v>0</v>
      </c>
      <c r="N29" s="24">
        <f t="shared" si="1"/>
        <v>0</v>
      </c>
      <c r="O29" s="24">
        <f t="shared" si="1"/>
        <v>0</v>
      </c>
      <c r="P29" s="24">
        <f t="shared" si="1"/>
        <v>0</v>
      </c>
    </row>
    <row r="30" spans="1:16" x14ac:dyDescent="0.25">
      <c r="A30" s="19"/>
      <c r="B30" s="17"/>
      <c r="C30" s="41"/>
      <c r="D30" s="17"/>
      <c r="E30" s="17"/>
      <c r="F30" s="17"/>
      <c r="G30" s="17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19">
        <v>20</v>
      </c>
      <c r="B31" s="17"/>
      <c r="C31" s="44" t="s">
        <v>65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9">
        <v>21</v>
      </c>
      <c r="B32" s="17"/>
      <c r="C32" s="41" t="s">
        <v>66</v>
      </c>
      <c r="D32" s="17"/>
      <c r="E32" s="17"/>
      <c r="F32" s="17"/>
      <c r="G32" s="17"/>
      <c r="H32" s="24">
        <f>+'Exhibit KCH-1.2RE, p. 3'!H32-'Exhibit KCH-1.2RE, p. 5'!H32</f>
        <v>-3841.269070441158</v>
      </c>
      <c r="I32" s="24">
        <f>+'Exhibit KCH-1.2RE, p. 3'!I32-'Exhibit KCH-1.2RE, p. 5'!I32</f>
        <v>-3677.0733231906488</v>
      </c>
      <c r="J32" s="24">
        <f>+'Exhibit KCH-1.2RE, p. 3'!J32-'Exhibit KCH-1.2RE, p. 5'!J32</f>
        <v>-3512.8775759401433</v>
      </c>
      <c r="K32" s="24">
        <f>+'Exhibit KCH-1.2RE, p. 3'!K32-'Exhibit KCH-1.2RE, p. 5'!K32</f>
        <v>-3348.6818286896341</v>
      </c>
      <c r="L32" s="24">
        <f>+'Exhibit KCH-1.2RE, p. 3'!L32-'Exhibit KCH-1.2RE, p. 5'!L32</f>
        <v>-3184.486081439125</v>
      </c>
      <c r="M32" s="24">
        <f>+'Exhibit KCH-1.2RE, p. 3'!M32-'Exhibit KCH-1.2RE, p. 5'!M32</f>
        <v>-3020.2903341886195</v>
      </c>
      <c r="N32" s="24">
        <f>+'Exhibit KCH-1.2RE, p. 3'!N32-'Exhibit KCH-1.2RE, p. 5'!N32</f>
        <v>-2856.0945869381103</v>
      </c>
      <c r="O32" s="24">
        <f>+'Exhibit KCH-1.2RE, p. 3'!O32-'Exhibit KCH-1.2RE, p. 5'!O32</f>
        <v>-2691.8988396876048</v>
      </c>
      <c r="P32" s="24">
        <f>+'Exhibit KCH-1.2RE, p. 3'!P32-'Exhibit KCH-1.2RE, p. 5'!P32</f>
        <v>-2527.7030924370938</v>
      </c>
    </row>
    <row r="33" spans="1:17" x14ac:dyDescent="0.25">
      <c r="A33" s="19">
        <v>22</v>
      </c>
      <c r="B33" s="17"/>
      <c r="C33" s="41" t="s">
        <v>67</v>
      </c>
      <c r="D33" s="17"/>
      <c r="E33" s="17"/>
      <c r="F33" s="17"/>
      <c r="G33" s="17"/>
      <c r="H33" s="24">
        <f>+'Exhibit KCH-1.2RE, p. 3'!H33-'Exhibit KCH-1.2RE, p. 5'!H33</f>
        <v>-5093.6430992549867</v>
      </c>
      <c r="I33" s="24">
        <f>+'Exhibit KCH-1.2RE, p. 3'!I33-'Exhibit KCH-1.2RE, p. 5'!I33</f>
        <v>-4875.9143956488333</v>
      </c>
      <c r="J33" s="24">
        <f>+'Exhibit KCH-1.2RE, p. 3'!J33-'Exhibit KCH-1.2RE, p. 5'!J33</f>
        <v>-4658.1856920426762</v>
      </c>
      <c r="K33" s="24">
        <f>+'Exhibit KCH-1.2RE, p. 3'!K33-'Exhibit KCH-1.2RE, p. 5'!K33</f>
        <v>-4440.4569884365264</v>
      </c>
      <c r="L33" s="24">
        <f>+'Exhibit KCH-1.2RE, p. 3'!L33-'Exhibit KCH-1.2RE, p. 5'!L33</f>
        <v>-4222.7282848303767</v>
      </c>
      <c r="M33" s="24">
        <f>+'Exhibit KCH-1.2RE, p. 3'!M33-'Exhibit KCH-1.2RE, p. 5'!M33</f>
        <v>-4004.9995812242232</v>
      </c>
      <c r="N33" s="24">
        <f>+'Exhibit KCH-1.2RE, p. 3'!N33-'Exhibit KCH-1.2RE, p. 5'!N33</f>
        <v>-3787.2708776180662</v>
      </c>
      <c r="O33" s="24">
        <f>+'Exhibit KCH-1.2RE, p. 3'!O33-'Exhibit KCH-1.2RE, p. 5'!O33</f>
        <v>-3569.5421740119164</v>
      </c>
      <c r="P33" s="24">
        <f>+'Exhibit KCH-1.2RE, p. 3'!P33-'Exhibit KCH-1.2RE, p. 5'!P33</f>
        <v>-3351.8134704057629</v>
      </c>
    </row>
    <row r="34" spans="1:17" x14ac:dyDescent="0.25">
      <c r="A34" s="19"/>
      <c r="B34" s="17"/>
      <c r="C34" s="41"/>
      <c r="D34" s="17"/>
      <c r="E34" s="17"/>
      <c r="F34" s="17"/>
      <c r="G34" s="17"/>
      <c r="H34" s="24"/>
      <c r="I34" s="24"/>
      <c r="J34" s="24"/>
      <c r="K34" s="24"/>
      <c r="L34" s="24"/>
      <c r="M34" s="24"/>
      <c r="N34" s="24"/>
      <c r="O34" s="24"/>
      <c r="P34" s="24"/>
    </row>
    <row r="35" spans="1:17" x14ac:dyDescent="0.25">
      <c r="A35" s="19">
        <v>23</v>
      </c>
      <c r="B35" s="17"/>
      <c r="C35" s="45" t="s">
        <v>68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7" x14ac:dyDescent="0.25">
      <c r="A36" s="19">
        <v>24</v>
      </c>
      <c r="B36" s="17"/>
      <c r="C36" s="41" t="s">
        <v>66</v>
      </c>
      <c r="D36" s="17"/>
      <c r="E36" s="17"/>
      <c r="F36" s="29"/>
      <c r="G36" s="17"/>
      <c r="H36" s="24">
        <f>+'Exhibit KCH-1.2RE, p. 3'!H36-'Exhibit KCH-1.2RE, p. 5'!H36</f>
        <v>-2457.699641623105</v>
      </c>
      <c r="I36" s="24">
        <f>+'Exhibit KCH-1.2RE, p. 3'!I36-'Exhibit KCH-1.2RE, p. 5'!I36</f>
        <v>-2512.2605736671376</v>
      </c>
      <c r="J36" s="24">
        <f>+'Exhibit KCH-1.2RE, p. 3'!J36-'Exhibit KCH-1.2RE, p. 5'!J36</f>
        <v>-2568.032758402549</v>
      </c>
      <c r="K36" s="24">
        <f>+'Exhibit KCH-1.2RE, p. 3'!K36-'Exhibit KCH-1.2RE, p. 5'!K36</f>
        <v>-2625.0430856390849</v>
      </c>
      <c r="L36" s="24">
        <f>+'Exhibit KCH-1.2RE, p. 3'!L36-'Exhibit KCH-1.2RE, p. 5'!L36</f>
        <v>-2683.3190421402724</v>
      </c>
      <c r="M36" s="24">
        <f>+'Exhibit KCH-1.2RE, p. 3'!M36-'Exhibit KCH-1.2RE, p. 5'!M36</f>
        <v>-2742.8887248757856</v>
      </c>
      <c r="N36" s="24">
        <f>+'Exhibit KCH-1.2RE, p. 3'!N36-'Exhibit KCH-1.2RE, p. 5'!N36</f>
        <v>-2803.7808545680273</v>
      </c>
      <c r="O36" s="24">
        <f>+'Exhibit KCH-1.2RE, p. 3'!O36-'Exhibit KCH-1.2RE, p. 5'!O36</f>
        <v>-2866.0247895394386</v>
      </c>
      <c r="P36" s="24">
        <f>+'Exhibit KCH-1.2RE, p. 3'!P36-'Exhibit KCH-1.2RE, p. 5'!P36</f>
        <v>-2929.6505398672125</v>
      </c>
    </row>
    <row r="37" spans="1:17" x14ac:dyDescent="0.25">
      <c r="A37" s="19">
        <v>25</v>
      </c>
      <c r="B37" s="17"/>
      <c r="C37" s="41" t="s">
        <v>67</v>
      </c>
      <c r="D37" s="17"/>
      <c r="E37" s="17"/>
      <c r="F37" s="17"/>
      <c r="G37" s="17"/>
      <c r="H37" s="24">
        <f>+'Exhibit KCH-1.2RE, p. 3'!H37-'Exhibit KCH-1.2RE, p. 5'!H37</f>
        <v>-3258.9867020581405</v>
      </c>
      <c r="I37" s="24">
        <f>+'Exhibit KCH-1.2RE, p. 3'!I37-'Exhibit KCH-1.2RE, p. 5'!I37</f>
        <v>-3331.3362068438291</v>
      </c>
      <c r="J37" s="24">
        <f>+'Exhibit KCH-1.2RE, p. 3'!J37-'Exhibit KCH-1.2RE, p. 5'!J37</f>
        <v>-3405.2918706357596</v>
      </c>
      <c r="K37" s="24">
        <f>+'Exhibit KCH-1.2RE, p. 3'!K37-'Exhibit KCH-1.2RE, p. 5'!K37</f>
        <v>-3480.889350163874</v>
      </c>
      <c r="L37" s="24">
        <f>+'Exhibit KCH-1.2RE, p. 3'!L37-'Exhibit KCH-1.2RE, p. 5'!L37</f>
        <v>-3558.1650937375089</v>
      </c>
      <c r="M37" s="24">
        <f>+'Exhibit KCH-1.2RE, p. 3'!M37-'Exhibit KCH-1.2RE, p. 5'!M37</f>
        <v>-3637.1563588184799</v>
      </c>
      <c r="N37" s="24">
        <f>+'Exhibit KCH-1.2RE, p. 3'!N37-'Exhibit KCH-1.2RE, p. 5'!N37</f>
        <v>-3717.9012299842507</v>
      </c>
      <c r="O37" s="24">
        <f>+'Exhibit KCH-1.2RE, p. 3'!O37-'Exhibit KCH-1.2RE, p. 5'!O37</f>
        <v>-3800.4386372899025</v>
      </c>
      <c r="P37" s="24">
        <f>+'Exhibit KCH-1.2RE, p. 3'!P37-'Exhibit KCH-1.2RE, p. 5'!P37</f>
        <v>-3884.8083750377373</v>
      </c>
    </row>
    <row r="38" spans="1:17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"/>
    </row>
    <row r="39" spans="1:17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"/>
    </row>
    <row r="40" spans="1:17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7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7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7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7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7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7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1.2RE
Docket No. 17-035-39
Witness: Kevin C. Higgins
Page 1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C4" sqref="C4:P4"/>
    </sheetView>
  </sheetViews>
  <sheetFormatPr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61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37"/>
      <c r="R1" s="37"/>
      <c r="S1" s="37"/>
      <c r="T1" s="37"/>
      <c r="U1" s="37"/>
      <c r="V1" s="37"/>
      <c r="W1" s="3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8" t="s">
        <v>40</v>
      </c>
      <c r="B4" s="17"/>
      <c r="C4" s="38" t="s">
        <v>41</v>
      </c>
      <c r="D4" s="38" t="s">
        <v>42</v>
      </c>
      <c r="E4" s="38" t="s">
        <v>43</v>
      </c>
      <c r="F4" s="38" t="s">
        <v>44</v>
      </c>
      <c r="G4" s="38" t="s">
        <v>45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50</v>
      </c>
      <c r="M4" s="38" t="s">
        <v>51</v>
      </c>
      <c r="N4" s="38" t="s">
        <v>52</v>
      </c>
      <c r="O4" s="38" t="s">
        <v>53</v>
      </c>
      <c r="P4" s="38" t="s">
        <v>54</v>
      </c>
    </row>
    <row r="5" spans="1:23" x14ac:dyDescent="0.25">
      <c r="A5" s="39"/>
      <c r="B5" s="17"/>
      <c r="C5" s="39"/>
      <c r="D5" s="3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26</v>
      </c>
      <c r="B6" s="17"/>
      <c r="C6" s="21" t="s">
        <v>61</v>
      </c>
      <c r="D6" s="17"/>
      <c r="E6" s="17"/>
      <c r="F6" s="17"/>
      <c r="G6" s="17"/>
      <c r="H6" s="20">
        <v>2035</v>
      </c>
      <c r="I6" s="20">
        <v>2036</v>
      </c>
      <c r="J6" s="20">
        <v>2037</v>
      </c>
      <c r="K6" s="20">
        <v>2038</v>
      </c>
      <c r="L6" s="20">
        <v>2039</v>
      </c>
      <c r="M6" s="20">
        <v>2040</v>
      </c>
      <c r="N6" s="20">
        <v>2041</v>
      </c>
      <c r="O6" s="20">
        <v>2042</v>
      </c>
      <c r="P6" s="20">
        <v>2043</v>
      </c>
    </row>
    <row r="7" spans="1:23" x14ac:dyDescent="0.25">
      <c r="A7" s="19">
        <v>27</v>
      </c>
      <c r="B7" s="17"/>
      <c r="C7" s="41" t="s">
        <v>62</v>
      </c>
      <c r="D7" s="17"/>
      <c r="E7" s="17"/>
      <c r="F7" s="17"/>
      <c r="G7" s="17"/>
      <c r="H7" s="24">
        <f>+'Exhibit KCH-1.2RE, p. 4'!H7-'Exhibit KCH-1.2RE, p. 6'!H7</f>
        <v>0</v>
      </c>
      <c r="I7" s="24">
        <f>+'Exhibit KCH-1.2RE, p. 4'!I7-'Exhibit KCH-1.2RE, p. 6'!I7</f>
        <v>0</v>
      </c>
      <c r="J7" s="24">
        <f>+'Exhibit KCH-1.2RE, p. 4'!J7-'Exhibit KCH-1.2RE, p. 6'!J7</f>
        <v>0</v>
      </c>
      <c r="K7" s="24">
        <f>+'Exhibit KCH-1.2RE, p. 4'!K7-'Exhibit KCH-1.2RE, p. 6'!K7</f>
        <v>0</v>
      </c>
      <c r="L7" s="24">
        <f>+'Exhibit KCH-1.2RE, p. 4'!L7-'Exhibit KCH-1.2RE, p. 6'!L7</f>
        <v>0</v>
      </c>
      <c r="M7" s="24">
        <f>+'Exhibit KCH-1.2RE, p. 4'!M7-'Exhibit KCH-1.2RE, p. 6'!M7</f>
        <v>0</v>
      </c>
      <c r="N7" s="24">
        <f>+'Exhibit KCH-1.2RE, p. 4'!N7-'Exhibit KCH-1.2RE, p. 6'!N7</f>
        <v>0</v>
      </c>
      <c r="O7" s="24">
        <f>+'Exhibit KCH-1.2RE, p. 4'!O7-'Exhibit KCH-1.2RE, p. 6'!O7</f>
        <v>0</v>
      </c>
      <c r="P7" s="24">
        <f>+'Exhibit KCH-1.2RE, p. 4'!P7-'Exhibit KCH-1.2RE, p. 6'!P7</f>
        <v>0</v>
      </c>
    </row>
    <row r="8" spans="1:23" x14ac:dyDescent="0.25">
      <c r="A8" s="19">
        <v>28</v>
      </c>
      <c r="B8" s="17"/>
      <c r="C8" s="41" t="s">
        <v>63</v>
      </c>
      <c r="D8" s="17"/>
      <c r="E8" s="17"/>
      <c r="F8" s="17"/>
      <c r="G8" s="17"/>
      <c r="H8" s="25">
        <f>+'Exhibit KCH-1.2RE, p. 4'!H8-'Exhibit KCH-1.2RE, p. 6'!H8</f>
        <v>0</v>
      </c>
      <c r="I8" s="25">
        <f>+'Exhibit KCH-1.2RE, p. 4'!I8-'Exhibit KCH-1.2RE, p. 6'!I8</f>
        <v>0</v>
      </c>
      <c r="J8" s="25">
        <f>+'Exhibit KCH-1.2RE, p. 4'!J8-'Exhibit KCH-1.2RE, p. 6'!J8</f>
        <v>0</v>
      </c>
      <c r="K8" s="25">
        <f>+'Exhibit KCH-1.2RE, p. 4'!K8-'Exhibit KCH-1.2RE, p. 6'!K8</f>
        <v>0</v>
      </c>
      <c r="L8" s="25">
        <f>+'Exhibit KCH-1.2RE, p. 4'!L8-'Exhibit KCH-1.2RE, p. 6'!L8</f>
        <v>0</v>
      </c>
      <c r="M8" s="25">
        <f>+'Exhibit KCH-1.2RE, p. 4'!M8-'Exhibit KCH-1.2RE, p. 6'!M8</f>
        <v>0</v>
      </c>
      <c r="N8" s="25">
        <f>+'Exhibit KCH-1.2RE, p. 4'!N8-'Exhibit KCH-1.2RE, p. 6'!N8</f>
        <v>0</v>
      </c>
      <c r="O8" s="25">
        <f>+'Exhibit KCH-1.2RE, p. 4'!O8-'Exhibit KCH-1.2RE, p. 6'!O8</f>
        <v>0</v>
      </c>
      <c r="P8" s="25">
        <f>+'Exhibit KCH-1.2RE, p. 4'!P8-'Exhibit KCH-1.2RE, p. 6'!P8</f>
        <v>0</v>
      </c>
    </row>
    <row r="9" spans="1:23" x14ac:dyDescent="0.25">
      <c r="A9" s="19">
        <v>29</v>
      </c>
      <c r="B9" s="17"/>
      <c r="C9" s="41" t="s">
        <v>64</v>
      </c>
      <c r="D9" s="17"/>
      <c r="E9" s="17"/>
      <c r="F9" s="17"/>
      <c r="G9" s="17"/>
      <c r="H9" s="24">
        <f t="shared" ref="H9:P9" si="0">+H7+H8</f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</row>
    <row r="10" spans="1:2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30</v>
      </c>
      <c r="B11" s="17"/>
      <c r="C11" s="44" t="s">
        <v>65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23" x14ac:dyDescent="0.25">
      <c r="A12" s="19">
        <v>31</v>
      </c>
      <c r="B12" s="17"/>
      <c r="C12" s="41" t="s">
        <v>66</v>
      </c>
      <c r="D12" s="17"/>
      <c r="E12" s="17"/>
      <c r="F12" s="17"/>
      <c r="G12" s="17"/>
      <c r="H12" s="24">
        <f>+'Exhibit KCH-1.2RE, p. 4'!H12-'Exhibit KCH-1.2RE, p. 6'!H12</f>
        <v>-2363.5073451865865</v>
      </c>
      <c r="I12" s="24">
        <f>+'Exhibit KCH-1.2RE, p. 4'!I12-'Exhibit KCH-1.2RE, p. 6'!I12</f>
        <v>-2199.3115979360791</v>
      </c>
      <c r="J12" s="24">
        <f>+'Exhibit KCH-1.2RE, p. 4'!J12-'Exhibit KCH-1.2RE, p. 6'!J12</f>
        <v>-2035.1158506855718</v>
      </c>
      <c r="K12" s="24">
        <f>+'Exhibit KCH-1.2RE, p. 4'!K12-'Exhibit KCH-1.2RE, p. 6'!K12</f>
        <v>-1870.9201034350644</v>
      </c>
      <c r="L12" s="24">
        <f>+'Exhibit KCH-1.2RE, p. 4'!L12-'Exhibit KCH-1.2RE, p. 6'!L12</f>
        <v>-1706.7243561845571</v>
      </c>
      <c r="M12" s="24">
        <f>+'Exhibit KCH-1.2RE, p. 4'!M12-'Exhibit KCH-1.2RE, p. 6'!M12</f>
        <v>-1542.5286089340498</v>
      </c>
      <c r="N12" s="24">
        <f>+'Exhibit KCH-1.2RE, p. 4'!N12-'Exhibit KCH-1.2RE, p. 6'!N12</f>
        <v>-1378.3328616835388</v>
      </c>
      <c r="O12" s="24">
        <f>+'Exhibit KCH-1.2RE, p. 4'!O12-'Exhibit KCH-1.2RE, p. 6'!O12</f>
        <v>-1214.1371144330333</v>
      </c>
      <c r="P12" s="24">
        <f>+'Exhibit KCH-1.2RE, p. 4'!P12-'Exhibit KCH-1.2RE, p. 6'!P12</f>
        <v>-1049.9413671825241</v>
      </c>
    </row>
    <row r="13" spans="1:23" x14ac:dyDescent="0.25">
      <c r="A13" s="19">
        <v>32</v>
      </c>
      <c r="B13" s="17"/>
      <c r="C13" s="41" t="s">
        <v>67</v>
      </c>
      <c r="D13" s="17"/>
      <c r="E13" s="17"/>
      <c r="F13" s="17"/>
      <c r="G13" s="17"/>
      <c r="H13" s="24">
        <f>+'Exhibit KCH-1.2RE, p. 4'!H13-'Exhibit KCH-1.2RE, p. 6'!H13</f>
        <v>-3134.0847667996095</v>
      </c>
      <c r="I13" s="24">
        <f>+'Exhibit KCH-1.2RE, p. 4'!I13-'Exhibit KCH-1.2RE, p. 6'!I13</f>
        <v>-2916.3560631934561</v>
      </c>
      <c r="J13" s="24">
        <f>+'Exhibit KCH-1.2RE, p. 4'!J13-'Exhibit KCH-1.2RE, p. 6'!J13</f>
        <v>-2698.6273595873026</v>
      </c>
      <c r="K13" s="24">
        <f>+'Exhibit KCH-1.2RE, p. 4'!K13-'Exhibit KCH-1.2RE, p. 6'!K13</f>
        <v>-2480.8986559811492</v>
      </c>
      <c r="L13" s="24">
        <f>+'Exhibit KCH-1.2RE, p. 4'!L13-'Exhibit KCH-1.2RE, p. 6'!L13</f>
        <v>-2263.1699523749994</v>
      </c>
      <c r="M13" s="24">
        <f>+'Exhibit KCH-1.2RE, p. 4'!M13-'Exhibit KCH-1.2RE, p. 6'!M13</f>
        <v>-2045.441248768846</v>
      </c>
      <c r="N13" s="24">
        <f>+'Exhibit KCH-1.2RE, p. 4'!N13-'Exhibit KCH-1.2RE, p. 6'!N13</f>
        <v>-1827.7125451626925</v>
      </c>
      <c r="O13" s="24">
        <f>+'Exhibit KCH-1.2RE, p. 4'!O13-'Exhibit KCH-1.2RE, p. 6'!O13</f>
        <v>-1609.9838415565391</v>
      </c>
      <c r="P13" s="24">
        <f>+'Exhibit KCH-1.2RE, p. 4'!P13-'Exhibit KCH-1.2RE, p. 6'!P13</f>
        <v>-1392.2551379503866</v>
      </c>
    </row>
    <row r="14" spans="1:2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23" x14ac:dyDescent="0.25">
      <c r="A15" s="19">
        <v>33</v>
      </c>
      <c r="B15" s="17"/>
      <c r="C15" s="45" t="s">
        <v>68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23" ht="15" customHeight="1" x14ac:dyDescent="0.25">
      <c r="A16" s="19">
        <v>34</v>
      </c>
      <c r="B16" s="17"/>
      <c r="C16" s="41" t="s">
        <v>66</v>
      </c>
      <c r="D16" s="17"/>
      <c r="E16" s="17"/>
      <c r="F16" s="29"/>
      <c r="G16" s="17"/>
      <c r="H16" s="24">
        <f>+'Exhibit KCH-1.2RE, p. 4'!H16-'Exhibit KCH-1.2RE, p. 6'!H16</f>
        <v>-2994.6887818522664</v>
      </c>
      <c r="I16" s="24">
        <f>+'Exhibit KCH-1.2RE, p. 4'!I16-'Exhibit KCH-1.2RE, p. 6'!I16</f>
        <v>-3061.1708728093872</v>
      </c>
      <c r="J16" s="24">
        <f>+'Exhibit KCH-1.2RE, p. 4'!J16-'Exhibit KCH-1.2RE, p. 6'!J16</f>
        <v>-3129.1288661857579</v>
      </c>
      <c r="K16" s="24">
        <f>+'Exhibit KCH-1.2RE, p. 4'!K16-'Exhibit KCH-1.2RE, p. 6'!K16</f>
        <v>-3198.5955270150844</v>
      </c>
      <c r="L16" s="24">
        <f>+'Exhibit KCH-1.2RE, p. 4'!L16-'Exhibit KCH-1.2RE, p. 6'!L16</f>
        <v>-3269.6043477148196</v>
      </c>
      <c r="M16" s="24">
        <f>+'Exhibit KCH-1.2RE, p. 4'!M16-'Exhibit KCH-1.2RE, p. 6'!M16</f>
        <v>-3342.1895642340896</v>
      </c>
      <c r="N16" s="24">
        <f>+'Exhibit KCH-1.2RE, p. 4'!N16-'Exhibit KCH-1.2RE, p. 6'!N16</f>
        <v>-3416.3861725600873</v>
      </c>
      <c r="O16" s="24">
        <f>+'Exhibit KCH-1.2RE, p. 4'!O16-'Exhibit KCH-1.2RE, p. 6'!O16</f>
        <v>-3492.2299455909197</v>
      </c>
      <c r="P16" s="24">
        <f>+'Exhibit KCH-1.2RE, p. 4'!P16-'Exhibit KCH-1.2RE, p. 6'!P16</f>
        <v>-3569.7574503830365</v>
      </c>
    </row>
    <row r="17" spans="1:16" x14ac:dyDescent="0.25">
      <c r="A17" s="19">
        <v>35</v>
      </c>
      <c r="B17" s="17"/>
      <c r="C17" s="41" t="s">
        <v>67</v>
      </c>
      <c r="D17" s="17"/>
      <c r="E17" s="17"/>
      <c r="F17" s="17"/>
      <c r="G17" s="17"/>
      <c r="H17" s="24">
        <f>+'Exhibit KCH-1.2RE, p. 4'!H17-'Exhibit KCH-1.2RE, p. 6'!H17</f>
        <v>-3971.051120963577</v>
      </c>
      <c r="I17" s="24">
        <f>+'Exhibit KCH-1.2RE, p. 4'!I17-'Exhibit KCH-1.2RE, p. 6'!I17</f>
        <v>-4059.2084558489696</v>
      </c>
      <c r="J17" s="24">
        <f>+'Exhibit KCH-1.2RE, p. 4'!J17-'Exhibit KCH-1.2RE, p. 6'!J17</f>
        <v>-4149.3228835688169</v>
      </c>
      <c r="K17" s="24">
        <f>+'Exhibit KCH-1.2RE, p. 4'!K17-'Exhibit KCH-1.2RE, p. 6'!K17</f>
        <v>-4241.4378515840472</v>
      </c>
      <c r="L17" s="24">
        <f>+'Exhibit KCH-1.2RE, p. 4'!L17-'Exhibit KCH-1.2RE, p. 6'!L17</f>
        <v>-4335.5977718892136</v>
      </c>
      <c r="M17" s="24">
        <f>+'Exhibit KCH-1.2RE, p. 4'!M17-'Exhibit KCH-1.2RE, p. 6'!M17</f>
        <v>-4431.8480424251538</v>
      </c>
      <c r="N17" s="24">
        <f>+'Exhibit KCH-1.2RE, p. 4'!N17-'Exhibit KCH-1.2RE, p. 6'!N17</f>
        <v>-4530.2350689669947</v>
      </c>
      <c r="O17" s="24">
        <f>+'Exhibit KCH-1.2RE, p. 4'!O17-'Exhibit KCH-1.2RE, p. 6'!O17</f>
        <v>-4630.8062874980642</v>
      </c>
      <c r="P17" s="24">
        <f>+'Exhibit KCH-1.2RE, p. 4'!P17-'Exhibit KCH-1.2RE, p. 6'!P17</f>
        <v>-4733.6101870805214</v>
      </c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 customHeight="1" x14ac:dyDescent="0.25">
      <c r="A20" s="19">
        <v>36</v>
      </c>
      <c r="B20" s="17"/>
      <c r="C20" s="21" t="s">
        <v>61</v>
      </c>
      <c r="D20" s="17"/>
      <c r="E20" s="17"/>
      <c r="F20" s="17"/>
      <c r="G20" s="17"/>
      <c r="H20" s="20">
        <v>2044</v>
      </c>
      <c r="I20" s="20">
        <v>2045</v>
      </c>
      <c r="J20" s="20">
        <v>2046</v>
      </c>
      <c r="K20" s="20">
        <v>2047</v>
      </c>
      <c r="L20" s="20">
        <v>2048</v>
      </c>
      <c r="M20" s="20">
        <v>2049</v>
      </c>
      <c r="N20" s="20">
        <v>2050</v>
      </c>
      <c r="O20" s="17"/>
      <c r="P20" s="17"/>
    </row>
    <row r="21" spans="1:16" x14ac:dyDescent="0.25">
      <c r="A21" s="19">
        <v>37</v>
      </c>
      <c r="B21" s="17"/>
      <c r="C21" s="41" t="s">
        <v>62</v>
      </c>
      <c r="D21" s="17"/>
      <c r="E21" s="17"/>
      <c r="F21" s="17"/>
      <c r="G21" s="17"/>
      <c r="H21" s="24">
        <f>+'Exhibit KCH-1.2RE, p. 4'!H21-'Exhibit KCH-1.2RE, p. 6'!H21</f>
        <v>0</v>
      </c>
      <c r="I21" s="24">
        <f>+'Exhibit KCH-1.2RE, p. 4'!I21-'Exhibit KCH-1.2RE, p. 6'!I21</f>
        <v>0</v>
      </c>
      <c r="J21" s="24">
        <f>+'Exhibit KCH-1.2RE, p. 4'!J21-'Exhibit KCH-1.2RE, p. 6'!J21</f>
        <v>0</v>
      </c>
      <c r="K21" s="24">
        <f>+'Exhibit KCH-1.2RE, p. 4'!K21-'Exhibit KCH-1.2RE, p. 6'!K21</f>
        <v>0</v>
      </c>
      <c r="L21" s="24">
        <f>+'Exhibit KCH-1.2RE, p. 4'!L21-'Exhibit KCH-1.2RE, p. 6'!L21</f>
        <v>0</v>
      </c>
      <c r="M21" s="24">
        <f>+'Exhibit KCH-1.2RE, p. 4'!M21-'Exhibit KCH-1.2RE, p. 6'!M21</f>
        <v>0</v>
      </c>
      <c r="N21" s="24">
        <f>+'Exhibit KCH-1.2RE, p. 4'!N21-'Exhibit KCH-1.2RE, p. 6'!N21</f>
        <v>0</v>
      </c>
      <c r="O21" s="17"/>
      <c r="P21" s="17"/>
    </row>
    <row r="22" spans="1:16" x14ac:dyDescent="0.25">
      <c r="A22" s="19">
        <v>38</v>
      </c>
      <c r="B22" s="17"/>
      <c r="C22" s="41" t="s">
        <v>63</v>
      </c>
      <c r="D22" s="17"/>
      <c r="E22" s="17"/>
      <c r="F22" s="17"/>
      <c r="G22" s="17"/>
      <c r="H22" s="25">
        <f>+'Exhibit KCH-1.2RE, p. 4'!H22-'Exhibit KCH-1.2RE, p. 6'!H22</f>
        <v>0</v>
      </c>
      <c r="I22" s="25">
        <f>+'Exhibit KCH-1.2RE, p. 4'!I22-'Exhibit KCH-1.2RE, p. 6'!I22</f>
        <v>0</v>
      </c>
      <c r="J22" s="25">
        <f>+'Exhibit KCH-1.2RE, p. 4'!J22-'Exhibit KCH-1.2RE, p. 6'!J22</f>
        <v>0</v>
      </c>
      <c r="K22" s="25">
        <f>+'Exhibit KCH-1.2RE, p. 4'!K22-'Exhibit KCH-1.2RE, p. 6'!K22</f>
        <v>0</v>
      </c>
      <c r="L22" s="25">
        <f>+'Exhibit KCH-1.2RE, p. 4'!L22-'Exhibit KCH-1.2RE, p. 6'!L22</f>
        <v>0</v>
      </c>
      <c r="M22" s="25">
        <f>+'Exhibit KCH-1.2RE, p. 4'!M22-'Exhibit KCH-1.2RE, p. 6'!M22</f>
        <v>0</v>
      </c>
      <c r="N22" s="25">
        <f>+'Exhibit KCH-1.2RE, p. 4'!N22-'Exhibit KCH-1.2RE, p. 6'!N22</f>
        <v>0</v>
      </c>
      <c r="O22" s="17"/>
      <c r="P22" s="17"/>
    </row>
    <row r="23" spans="1:16" x14ac:dyDescent="0.25">
      <c r="A23" s="19">
        <v>39</v>
      </c>
      <c r="B23" s="17"/>
      <c r="C23" s="41" t="s">
        <v>64</v>
      </c>
      <c r="D23" s="17"/>
      <c r="E23" s="17"/>
      <c r="F23" s="17"/>
      <c r="G23" s="17"/>
      <c r="H23" s="24">
        <f t="shared" ref="H23:N23" si="1">+H21+H22</f>
        <v>0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4">
        <f t="shared" si="1"/>
        <v>0</v>
      </c>
      <c r="O23" s="17"/>
      <c r="P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9">
        <v>40</v>
      </c>
      <c r="B25" s="17"/>
      <c r="C25" s="44" t="s">
        <v>65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9">
        <v>41</v>
      </c>
      <c r="B26" s="17"/>
      <c r="C26" s="41" t="s">
        <v>66</v>
      </c>
      <c r="D26" s="17"/>
      <c r="E26" s="17"/>
      <c r="F26" s="17"/>
      <c r="G26" s="17"/>
      <c r="H26" s="24">
        <f>+'Exhibit KCH-1.2RE, p. 4'!H26-'Exhibit KCH-1.2RE, p. 6'!H26</f>
        <v>-885.74561993201678</v>
      </c>
      <c r="I26" s="24">
        <f>+'Exhibit KCH-1.2RE, p. 4'!I26-'Exhibit KCH-1.2RE, p. 6'!I26</f>
        <v>-721.54987268150853</v>
      </c>
      <c r="J26" s="24">
        <f>+'Exhibit KCH-1.2RE, p. 4'!J26-'Exhibit KCH-1.2RE, p. 6'!J26</f>
        <v>-557.35412543100074</v>
      </c>
      <c r="K26" s="24">
        <f>+'Exhibit KCH-1.2RE, p. 4'!K26-'Exhibit KCH-1.2RE, p. 6'!K26</f>
        <v>-393.15837818049295</v>
      </c>
      <c r="L26" s="24">
        <f>+'Exhibit KCH-1.2RE, p. 4'!L26-'Exhibit KCH-1.2RE, p. 6'!L26</f>
        <v>-228.96263092998515</v>
      </c>
      <c r="M26" s="24">
        <f>+'Exhibit KCH-1.2RE, p. 4'!M26-'Exhibit KCH-1.2RE, p. 6'!M26</f>
        <v>-71.248642737314583</v>
      </c>
      <c r="N26" s="24">
        <f>+'Exhibit KCH-1.2RE, p. 4'!N26-'Exhibit KCH-1.2RE, p. 6'!N26</f>
        <v>-8.8491261401200703</v>
      </c>
      <c r="O26" s="24"/>
      <c r="P26" s="24"/>
    </row>
    <row r="27" spans="1:16" x14ac:dyDescent="0.25">
      <c r="A27" s="19">
        <v>42</v>
      </c>
      <c r="B27" s="17"/>
      <c r="C27" s="41" t="s">
        <v>67</v>
      </c>
      <c r="D27" s="17"/>
      <c r="E27" s="17"/>
      <c r="F27" s="17"/>
      <c r="G27" s="17"/>
      <c r="H27" s="24">
        <f>+'Exhibit KCH-1.2RE, p. 4'!H27-'Exhibit KCH-1.2RE, p. 6'!H27</f>
        <v>-1174.526434344235</v>
      </c>
      <c r="I27" s="24">
        <f>+'Exhibit KCH-1.2RE, p. 4'!I27-'Exhibit KCH-1.2RE, p. 6'!I27</f>
        <v>-956.79773073808155</v>
      </c>
      <c r="J27" s="24">
        <f>+'Exhibit KCH-1.2RE, p. 4'!J27-'Exhibit KCH-1.2RE, p. 6'!J27</f>
        <v>-739.06902713192903</v>
      </c>
      <c r="K27" s="24">
        <f>+'Exhibit KCH-1.2RE, p. 4'!K27-'Exhibit KCH-1.2RE, p. 6'!K27</f>
        <v>-521.34032352577606</v>
      </c>
      <c r="L27" s="24">
        <f>+'Exhibit KCH-1.2RE, p. 4'!L27-'Exhibit KCH-1.2RE, p. 6'!L27</f>
        <v>-303.61161991962308</v>
      </c>
      <c r="M27" s="24">
        <f>+'Exhibit KCH-1.2RE, p. 4'!M27-'Exhibit KCH-1.2RE, p. 6'!M27</f>
        <v>-94.477931838429186</v>
      </c>
      <c r="N27" s="24">
        <f>+'Exhibit KCH-1.2RE, p. 4'!N27-'Exhibit KCH-1.2RE, p. 6'!N27</f>
        <v>-11.734218424038403</v>
      </c>
      <c r="O27" s="24"/>
      <c r="P27" s="24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9">
        <v>43</v>
      </c>
      <c r="B29" s="17"/>
      <c r="C29" s="45" t="s">
        <v>68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 customHeight="1" x14ac:dyDescent="0.25">
      <c r="A30" s="19">
        <v>44</v>
      </c>
      <c r="B30" s="17"/>
      <c r="C30" s="41" t="s">
        <v>66</v>
      </c>
      <c r="D30" s="17"/>
      <c r="E30" s="17"/>
      <c r="F30" s="29"/>
      <c r="G30" s="17"/>
      <c r="H30" s="24">
        <f>+'Exhibit KCH-1.2RE, p. 4'!H30-'Exhibit KCH-1.2RE, p. 6'!H30</f>
        <v>-3649.0060657815411</v>
      </c>
      <c r="I30" s="24">
        <f>+'Exhibit KCH-1.2RE, p. 4'!I30-'Exhibit KCH-1.2RE, p. 6'!I30</f>
        <v>-3730.0140004418936</v>
      </c>
      <c r="J30" s="24">
        <f>+'Exhibit KCH-1.2RE, p. 4'!J30-'Exhibit KCH-1.2RE, p. 6'!J30</f>
        <v>-3812.820311251704</v>
      </c>
      <c r="K30" s="24">
        <f>+'Exhibit KCH-1.2RE, p. 4'!K30-'Exhibit KCH-1.2RE, p. 6'!K30</f>
        <v>-3897.4649221614927</v>
      </c>
      <c r="L30" s="24">
        <f>+'Exhibit KCH-1.2RE, p. 4'!L30-'Exhibit KCH-1.2RE, p. 6'!L30</f>
        <v>-3983.9886434334767</v>
      </c>
      <c r="M30" s="24">
        <f>+'Exhibit KCH-1.2RE, p. 4'!M30-'Exhibit KCH-1.2RE, p. 6'!M30</f>
        <v>-4072.4331913176975</v>
      </c>
      <c r="N30" s="24">
        <f>+'Exhibit KCH-1.2RE, p. 4'!N30-'Exhibit KCH-1.2RE, p. 6'!N30</f>
        <v>-4162.8412081649512</v>
      </c>
      <c r="O30" s="24"/>
      <c r="P30" s="24"/>
    </row>
    <row r="31" spans="1:16" x14ac:dyDescent="0.25">
      <c r="A31" s="19">
        <v>45</v>
      </c>
      <c r="B31" s="17"/>
      <c r="C31" s="41" t="s">
        <v>67</v>
      </c>
      <c r="D31" s="17"/>
      <c r="E31" s="17"/>
      <c r="F31" s="17"/>
      <c r="G31" s="17"/>
      <c r="H31" s="24">
        <f>+'Exhibit KCH-1.2RE, p. 4'!H31-'Exhibit KCH-1.2RE, p. 6'!H31</f>
        <v>-4838.6963332337109</v>
      </c>
      <c r="I31" s="24">
        <f>+'Exhibit KCH-1.2RE, p. 4'!I31-'Exhibit KCH-1.2RE, p. 6'!I31</f>
        <v>-4946.1153918314994</v>
      </c>
      <c r="J31" s="24">
        <f>+'Exhibit KCH-1.2RE, p. 4'!J31-'Exhibit KCH-1.2RE, p. 6'!J31</f>
        <v>-5055.9191535301579</v>
      </c>
      <c r="K31" s="24">
        <f>+'Exhibit KCH-1.2RE, p. 4'!K31-'Exhibit KCH-1.2RE, p. 6'!K31</f>
        <v>-5168.1605587385311</v>
      </c>
      <c r="L31" s="24">
        <f>+'Exhibit KCH-1.2RE, p. 4'!L31-'Exhibit KCH-1.2RE, p. 6'!L31</f>
        <v>-5282.8937231425261</v>
      </c>
      <c r="M31" s="24">
        <f>+'Exhibit KCH-1.2RE, p. 4'!M31-'Exhibit KCH-1.2RE, p. 6'!M31</f>
        <v>-5400.1739637962928</v>
      </c>
      <c r="N31" s="24">
        <f>+'Exhibit KCH-1.2RE, p. 4'!N31-'Exhibit KCH-1.2RE, p. 6'!N31</f>
        <v>-5520.0578257925699</v>
      </c>
      <c r="O31" s="24"/>
      <c r="P31" s="24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 customHeight="1" x14ac:dyDescent="0.25">
      <c r="A34" s="19">
        <v>46</v>
      </c>
      <c r="B34" s="17"/>
      <c r="C34" s="21" t="s">
        <v>69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9">
        <v>47</v>
      </c>
      <c r="B36" s="17"/>
      <c r="C36" s="17"/>
      <c r="D36" s="16"/>
      <c r="E36" s="16"/>
      <c r="F36" s="19" t="s">
        <v>22</v>
      </c>
      <c r="G36" s="19" t="s">
        <v>70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9">
        <v>48</v>
      </c>
      <c r="B37" s="17"/>
      <c r="C37" s="17"/>
      <c r="D37" s="19" t="s">
        <v>23</v>
      </c>
      <c r="E37" s="19" t="s">
        <v>23</v>
      </c>
      <c r="F37" s="19" t="s">
        <v>24</v>
      </c>
      <c r="G37" s="19" t="s">
        <v>24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9">
        <v>49</v>
      </c>
      <c r="B38" s="17"/>
      <c r="C38" s="17"/>
      <c r="D38" s="20" t="s">
        <v>25</v>
      </c>
      <c r="E38" s="20" t="s">
        <v>26</v>
      </c>
      <c r="F38" s="20" t="s">
        <v>26</v>
      </c>
      <c r="G38" s="20" t="s">
        <v>26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9">
        <v>50</v>
      </c>
      <c r="B39" s="17"/>
      <c r="C39" s="48" t="s">
        <v>27</v>
      </c>
      <c r="D39" s="49">
        <f>+'Exhibit KCH-1.2RE, p. 4'!D39-'Exhibit KCH-1.2RE, p. 6'!D39</f>
        <v>0</v>
      </c>
      <c r="E39" s="50">
        <f>+'Exhibit KCH-1.2RE, p. 4'!E39-'Exhibit KCH-1.2RE, p. 6'!E39</f>
        <v>0</v>
      </c>
      <c r="F39" s="50">
        <f>+'Exhibit KCH-1.2RE, p. 4'!F39-'Exhibit KCH-1.2RE, p. 6'!F39</f>
        <v>0</v>
      </c>
      <c r="G39" s="40">
        <f>+'Exhibit KCH-1.2RE, p. 4'!G39-'Exhibit KCH-1.2RE, p. 6'!G39</f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9">
        <v>51</v>
      </c>
      <c r="B40" s="17"/>
      <c r="C40" s="48" t="s">
        <v>28</v>
      </c>
      <c r="D40" s="49">
        <f>+'Exhibit KCH-1.2RE, p. 4'!D40-'Exhibit KCH-1.2RE, p. 6'!D40</f>
        <v>0</v>
      </c>
      <c r="E40" s="50">
        <f>+'Exhibit KCH-1.2RE, p. 4'!E40-'Exhibit KCH-1.2RE, p. 6'!E40</f>
        <v>0</v>
      </c>
      <c r="F40" s="50">
        <f>+'Exhibit KCH-1.2RE, p. 4'!F40-'Exhibit KCH-1.2RE, p. 6'!F40</f>
        <v>0</v>
      </c>
      <c r="G40" s="40">
        <f>+'Exhibit KCH-1.2RE, p. 4'!G40-'Exhibit KCH-1.2RE, p. 6'!G40</f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9">
        <v>52</v>
      </c>
      <c r="B41" s="17"/>
      <c r="C41" s="48" t="s">
        <v>29</v>
      </c>
      <c r="D41" s="51">
        <f>+'Exhibit KCH-1.2RE, p. 4'!D41-'Exhibit KCH-1.2RE, p. 6'!D41</f>
        <v>0</v>
      </c>
      <c r="E41" s="50">
        <f>+'Exhibit KCH-1.2RE, p. 4'!E41-'Exhibit KCH-1.2RE, p. 6'!E41</f>
        <v>-2.0000000000000004E-2</v>
      </c>
      <c r="F41" s="52">
        <f>+'Exhibit KCH-1.2RE, p. 4'!F41-'Exhibit KCH-1.2RE, p. 6'!F41</f>
        <v>-1.0272000000000003E-2</v>
      </c>
      <c r="G41" s="53">
        <f>+'Exhibit KCH-1.2RE, p. 4'!G41-'Exhibit KCH-1.2RE, p. 6'!G41</f>
        <v>-1.3620993727871865E-2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9">
        <v>53</v>
      </c>
      <c r="B42" s="17"/>
      <c r="C42" s="48" t="s">
        <v>6</v>
      </c>
      <c r="D42" s="54">
        <f>SUM(D39:D41)</f>
        <v>0</v>
      </c>
      <c r="E42" s="17"/>
      <c r="F42" s="40">
        <f>SUM(F39:F41)</f>
        <v>-1.0272000000000003E-2</v>
      </c>
      <c r="G42" s="40">
        <f>SUM(G39:G41)</f>
        <v>-1.3620993727871865E-2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" customHeight="1" x14ac:dyDescent="0.25">
      <c r="A44" s="19">
        <v>54</v>
      </c>
      <c r="B44" s="17"/>
      <c r="C44" s="48" t="s">
        <v>71</v>
      </c>
      <c r="D44" s="55">
        <v>1.3260313208597987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56" t="s">
        <v>72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7"/>
      <c r="B47" s="17"/>
      <c r="C47" s="56" t="s">
        <v>73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 customHeight="1" x14ac:dyDescent="0.25">
      <c r="A48" s="17"/>
      <c r="B48" s="17"/>
      <c r="C48" s="57" t="s">
        <v>74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1.2RE
Docket No. 17-035-39
Witness: Kevin C. Higgins
Page 2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C4" sqref="C4:P4"/>
    </sheetView>
  </sheetViews>
  <sheetFormatPr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60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7"/>
      <c r="R1" s="37"/>
      <c r="S1" s="37"/>
      <c r="T1" s="37"/>
      <c r="U1" s="37"/>
      <c r="V1" s="37"/>
      <c r="W1" s="3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8" t="s">
        <v>40</v>
      </c>
      <c r="B4" s="17"/>
      <c r="C4" s="38" t="s">
        <v>41</v>
      </c>
      <c r="D4" s="38" t="s">
        <v>42</v>
      </c>
      <c r="E4" s="38" t="s">
        <v>43</v>
      </c>
      <c r="F4" s="38" t="s">
        <v>44</v>
      </c>
      <c r="G4" s="38" t="s">
        <v>45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50</v>
      </c>
      <c r="M4" s="38" t="s">
        <v>51</v>
      </c>
      <c r="N4" s="38" t="s">
        <v>52</v>
      </c>
      <c r="O4" s="38" t="s">
        <v>53</v>
      </c>
      <c r="P4" s="38" t="s">
        <v>54</v>
      </c>
    </row>
    <row r="5" spans="1:23" x14ac:dyDescent="0.25">
      <c r="A5" s="39"/>
      <c r="B5" s="17"/>
      <c r="C5" s="39"/>
      <c r="D5" s="3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1</v>
      </c>
      <c r="B6" s="17"/>
      <c r="C6" s="16" t="s">
        <v>55</v>
      </c>
      <c r="D6" s="40">
        <v>6.9099999999999995E-2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3" ht="17.25" x14ac:dyDescent="0.25">
      <c r="A7" s="19">
        <v>2</v>
      </c>
      <c r="B7" s="17"/>
      <c r="C7" s="16" t="s">
        <v>56</v>
      </c>
      <c r="D7" s="40">
        <v>4.5881432205047812E-2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3" ht="17.25" x14ac:dyDescent="0.25">
      <c r="A8" s="19">
        <v>3</v>
      </c>
      <c r="B8" s="17"/>
      <c r="C8" s="16" t="s">
        <v>57</v>
      </c>
      <c r="D8" s="40">
        <v>2.2200000000000001E-2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3" x14ac:dyDescent="0.25">
      <c r="A9" s="19"/>
      <c r="B9" s="17"/>
      <c r="C9" s="16"/>
      <c r="D9" s="4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3" x14ac:dyDescent="0.25">
      <c r="A10" s="19">
        <v>4</v>
      </c>
      <c r="B10" s="17"/>
      <c r="C10" s="17"/>
      <c r="D10" s="19" t="s">
        <v>58</v>
      </c>
      <c r="E10" s="19" t="s">
        <v>58</v>
      </c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5</v>
      </c>
      <c r="B11" s="17"/>
      <c r="C11" s="17"/>
      <c r="D11" s="19" t="s">
        <v>59</v>
      </c>
      <c r="E11" s="19" t="s">
        <v>59</v>
      </c>
      <c r="F11" s="19" t="s">
        <v>60</v>
      </c>
      <c r="G11" s="19" t="s">
        <v>60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23" ht="17.25" x14ac:dyDescent="0.25">
      <c r="A12" s="19">
        <v>6</v>
      </c>
      <c r="B12" s="17"/>
      <c r="C12" s="21" t="s">
        <v>61</v>
      </c>
      <c r="D12" s="20" t="s">
        <v>5</v>
      </c>
      <c r="E12" s="20" t="s">
        <v>6</v>
      </c>
      <c r="F12" s="20" t="s">
        <v>5</v>
      </c>
      <c r="G12" s="20" t="s">
        <v>6</v>
      </c>
      <c r="H12" s="20">
        <v>2017</v>
      </c>
      <c r="I12" s="20">
        <v>2018</v>
      </c>
      <c r="J12" s="20">
        <v>2019</v>
      </c>
      <c r="K12" s="20">
        <v>2020</v>
      </c>
      <c r="L12" s="20">
        <v>2021</v>
      </c>
      <c r="M12" s="20">
        <v>2022</v>
      </c>
      <c r="N12" s="20">
        <v>2023</v>
      </c>
      <c r="O12" s="20">
        <v>2024</v>
      </c>
      <c r="P12" s="20">
        <v>2025</v>
      </c>
    </row>
    <row r="13" spans="1:23" x14ac:dyDescent="0.25">
      <c r="A13" s="19">
        <v>7</v>
      </c>
      <c r="B13" s="17"/>
      <c r="C13" s="41" t="s">
        <v>62</v>
      </c>
      <c r="D13" s="17"/>
      <c r="E13" s="17"/>
      <c r="F13" s="17"/>
      <c r="G13" s="17"/>
      <c r="H13" s="24">
        <v>0</v>
      </c>
      <c r="I13" s="24">
        <v>0</v>
      </c>
      <c r="J13" s="24">
        <v>208582.49732376914</v>
      </c>
      <c r="K13" s="24">
        <v>669278.93444788852</v>
      </c>
      <c r="L13" s="24">
        <v>728998.55617737956</v>
      </c>
      <c r="M13" s="24">
        <v>703325.8986502816</v>
      </c>
      <c r="N13" s="24">
        <v>677653.24112318293</v>
      </c>
      <c r="O13" s="24">
        <v>651980.58359608462</v>
      </c>
      <c r="P13" s="24">
        <v>626307.9260689863</v>
      </c>
    </row>
    <row r="14" spans="1:23" x14ac:dyDescent="0.25">
      <c r="A14" s="19">
        <v>8</v>
      </c>
      <c r="B14" s="17"/>
      <c r="C14" s="41" t="s">
        <v>63</v>
      </c>
      <c r="D14" s="17"/>
      <c r="E14" s="17"/>
      <c r="F14" s="17"/>
      <c r="G14" s="17"/>
      <c r="H14" s="25">
        <v>0</v>
      </c>
      <c r="I14" s="25">
        <v>0</v>
      </c>
      <c r="J14" s="25">
        <v>-78615.191578042577</v>
      </c>
      <c r="K14" s="25">
        <v>-251965.18255956232</v>
      </c>
      <c r="L14" s="25">
        <v>-275119.29150704329</v>
      </c>
      <c r="M14" s="25">
        <v>-265431.42245838221</v>
      </c>
      <c r="N14" s="25">
        <v>-255743.55340972115</v>
      </c>
      <c r="O14" s="25">
        <v>-246055.68436106003</v>
      </c>
      <c r="P14" s="25">
        <v>-236367.81531239895</v>
      </c>
    </row>
    <row r="15" spans="1:23" x14ac:dyDescent="0.25">
      <c r="A15" s="19">
        <v>9</v>
      </c>
      <c r="B15" s="17"/>
      <c r="C15" s="41" t="s">
        <v>64</v>
      </c>
      <c r="D15" s="17"/>
      <c r="E15" s="17"/>
      <c r="F15" s="17"/>
      <c r="G15" s="17"/>
      <c r="H15" s="24">
        <f t="shared" ref="H15:P15" si="0">+H13+H14</f>
        <v>0</v>
      </c>
      <c r="I15" s="24">
        <f t="shared" si="0"/>
        <v>0</v>
      </c>
      <c r="J15" s="24">
        <f t="shared" si="0"/>
        <v>129967.30574572657</v>
      </c>
      <c r="K15" s="24">
        <f t="shared" si="0"/>
        <v>417313.75188832619</v>
      </c>
      <c r="L15" s="24">
        <f t="shared" si="0"/>
        <v>453879.26467033627</v>
      </c>
      <c r="M15" s="24">
        <f t="shared" si="0"/>
        <v>437894.47619189939</v>
      </c>
      <c r="N15" s="24">
        <f t="shared" si="0"/>
        <v>421909.68771346181</v>
      </c>
      <c r="O15" s="24">
        <f t="shared" si="0"/>
        <v>405924.89923502458</v>
      </c>
      <c r="P15" s="24">
        <f t="shared" si="0"/>
        <v>389940.11075658735</v>
      </c>
    </row>
    <row r="16" spans="1:23" x14ac:dyDescent="0.25">
      <c r="A16" s="19"/>
      <c r="B16" s="17"/>
      <c r="C16" s="42"/>
      <c r="D16" s="58"/>
      <c r="E16" s="58"/>
      <c r="F16" s="58"/>
      <c r="G16" s="58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19">
        <v>10</v>
      </c>
      <c r="B17" s="17"/>
      <c r="C17" s="44" t="s">
        <v>65</v>
      </c>
      <c r="D17" s="58"/>
      <c r="E17" s="58"/>
      <c r="F17" s="58"/>
      <c r="G17" s="58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9">
        <v>11</v>
      </c>
      <c r="B18" s="17"/>
      <c r="C18" s="41" t="s">
        <v>66</v>
      </c>
      <c r="D18" s="29">
        <f>+NPV($D$6,H18:P18,H32:P32,'Exhibit KCH-1.2RE, p. 4'!H12:I12)</f>
        <v>196426.56751905894</v>
      </c>
      <c r="E18" s="24">
        <f>SUM(H18:P18,H32:P32,'Exhibit KCH-1.2RE, p. 4'!H12:I12)</f>
        <v>383498.74040297023</v>
      </c>
      <c r="F18" s="29">
        <f>+NPV($D$6,H18:P18,H32:P32,'Exhibit KCH-1.2RE, p. 4'!H12:P12,'Exhibit KCH-1.2RE, p. 4'!H26:N26)</f>
        <v>213248.63967878756</v>
      </c>
      <c r="G18" s="24">
        <f>SUM(H18:P18,H32:P32,'Exhibit KCH-1.2RE, p. 4'!H12:P12,'Exhibit KCH-1.2RE, p. 4'!H26:N26)</f>
        <v>470095.76262823952</v>
      </c>
      <c r="H18" s="24">
        <f>+'Exhibit KCH-1.2RE, p. 4'!$F$42*H15</f>
        <v>0</v>
      </c>
      <c r="I18" s="24">
        <f>+'Exhibit KCH-1.2RE, p. 4'!$F$42*I15</f>
        <v>0</v>
      </c>
      <c r="J18" s="24">
        <f>+'Exhibit KCH-1.2RE, p. 4'!$F$42*J15</f>
        <v>8460.5024968984799</v>
      </c>
      <c r="K18" s="24">
        <f>+'Exhibit KCH-1.2RE, p. 4'!$F$42*K15</f>
        <v>27165.940076874667</v>
      </c>
      <c r="L18" s="24">
        <f>+'Exhibit KCH-1.2RE, p. 4'!$F$42*L15</f>
        <v>29546.251112927221</v>
      </c>
      <c r="M18" s="24">
        <f>+'Exhibit KCH-1.2RE, p. 4'!$F$42*M15</f>
        <v>28505.686779780259</v>
      </c>
      <c r="N18" s="24">
        <f>+'Exhibit KCH-1.2RE, p. 4'!$F$42*N15</f>
        <v>27465.122446633253</v>
      </c>
      <c r="O18" s="24">
        <f>+'Exhibit KCH-1.2RE, p. 4'!$F$42*O15</f>
        <v>26424.558113486266</v>
      </c>
      <c r="P18" s="24">
        <f>+'Exhibit KCH-1.2RE, p. 4'!$F$42*P15</f>
        <v>25383.993780339282</v>
      </c>
    </row>
    <row r="19" spans="1:16" x14ac:dyDescent="0.25">
      <c r="A19" s="19">
        <v>12</v>
      </c>
      <c r="B19" s="17"/>
      <c r="C19" s="41" t="s">
        <v>67</v>
      </c>
      <c r="D19" s="29">
        <f>+NPV($D$6,H19:P19,H33:P33,'Exhibit KCH-1.2RE, p. 4'!H13:I13)</f>
        <v>235547.65747559138</v>
      </c>
      <c r="E19" s="24">
        <f>SUM(H19:P19,H33:P33,'Exhibit KCH-1.2RE, p. 4'!H13:I13)</f>
        <v>459877.86218376376</v>
      </c>
      <c r="F19" s="29">
        <f>+NPV($D$6,H19:P19,H33:P33,'Exhibit KCH-1.2RE, p. 4'!H13:P13,'Exhibit KCH-1.2RE, p. 4'!H27:N27)</f>
        <v>255720.0798783041</v>
      </c>
      <c r="G19" s="24">
        <f>SUM(H19:P19,H33:P33,'Exhibit KCH-1.2RE, p. 4'!H13:P13,'Exhibit KCH-1.2RE, p. 4'!H27:N27)</f>
        <v>563721.88892187155</v>
      </c>
      <c r="H19" s="24">
        <f>+'Exhibit KCH-1.2RE, p. 4'!$G$42*H15</f>
        <v>0</v>
      </c>
      <c r="I19" s="24">
        <f>+'Exhibit KCH-1.2RE, p. 4'!$G$42*I15</f>
        <v>0</v>
      </c>
      <c r="J19" s="24">
        <f>+'Exhibit KCH-1.2RE, p. 4'!$G$42*J15</f>
        <v>10145.529545118508</v>
      </c>
      <c r="K19" s="24">
        <f>+'Exhibit KCH-1.2RE, p. 4'!$G$42*K15</f>
        <v>32576.415853773142</v>
      </c>
      <c r="L19" s="24">
        <f>+'Exhibit KCH-1.2RE, p. 4'!$G$42*L15</f>
        <v>35430.799024476742</v>
      </c>
      <c r="M19" s="24">
        <f>+'Exhibit KCH-1.2RE, p. 4'!$G$42*M15</f>
        <v>34182.991794420479</v>
      </c>
      <c r="N19" s="24">
        <f>+'Exhibit KCH-1.2RE, p. 4'!$G$42*N15</f>
        <v>32935.18456436415</v>
      </c>
      <c r="O19" s="24">
        <f>+'Exhibit KCH-1.2RE, p. 4'!$G$42*O15</f>
        <v>31687.377334307857</v>
      </c>
      <c r="P19" s="24">
        <f>+'Exhibit KCH-1.2RE, p. 4'!$G$42*P15</f>
        <v>30439.570104251561</v>
      </c>
    </row>
    <row r="20" spans="1:16" x14ac:dyDescent="0.25">
      <c r="A20" s="19"/>
      <c r="B20" s="17"/>
      <c r="C20" s="41"/>
      <c r="D20" s="29"/>
      <c r="E20" s="24"/>
      <c r="F20" s="29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19">
        <v>13</v>
      </c>
      <c r="B21" s="17"/>
      <c r="C21" s="45" t="s">
        <v>68</v>
      </c>
      <c r="D21" s="17"/>
      <c r="E21" s="46"/>
      <c r="F21" s="17"/>
      <c r="G21" s="46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9">
        <v>14</v>
      </c>
      <c r="B22" s="17"/>
      <c r="C22" s="41" t="s">
        <v>66</v>
      </c>
      <c r="D22" s="29">
        <f>+NPV($D$6,H22:P22,H36:P36,'Exhibit KCH-1.2RE, p. 4'!H16:I16)</f>
        <v>161426.48711386797</v>
      </c>
      <c r="E22" s="47"/>
      <c r="F22" s="29">
        <f>+NPV($D$6,H22:P22,H36:P36,'Exhibit KCH-1.2RE, p. 4'!H16:P16,'Exhibit KCH-1.2RE, p. 4'!H30:N30)</f>
        <v>213248.63967878732</v>
      </c>
      <c r="G22" s="47"/>
      <c r="H22" s="28">
        <f>+PMT($D$7,COUNT($H$12:$P$12,$H$26:$P$26,'Exhibit KCH-1.2RE, p. 4'!$H$6:$P$6,'Exhibit KCH-1.2RE, p. 4'!$H$20:$N$20),-F18)*(1+$D$8)^(H12-2016)</f>
        <v>12782.416011740639</v>
      </c>
      <c r="I22" s="24">
        <f t="shared" ref="I22:P23" si="1">+H22*(1+$D$8)</f>
        <v>13066.185647201281</v>
      </c>
      <c r="J22" s="24">
        <f t="shared" si="1"/>
        <v>13356.254968569148</v>
      </c>
      <c r="K22" s="24">
        <f t="shared" si="1"/>
        <v>13652.763828871384</v>
      </c>
      <c r="L22" s="24">
        <f t="shared" si="1"/>
        <v>13955.855185872329</v>
      </c>
      <c r="M22" s="24">
        <f t="shared" si="1"/>
        <v>14265.675170998695</v>
      </c>
      <c r="N22" s="24">
        <f t="shared" si="1"/>
        <v>14582.373159794866</v>
      </c>
      <c r="O22" s="24">
        <f t="shared" si="1"/>
        <v>14906.101843942311</v>
      </c>
      <c r="P22" s="24">
        <f t="shared" si="1"/>
        <v>15237.017304877831</v>
      </c>
    </row>
    <row r="23" spans="1:16" x14ac:dyDescent="0.25">
      <c r="A23" s="19">
        <v>15</v>
      </c>
      <c r="B23" s="17"/>
      <c r="C23" s="41" t="s">
        <v>67</v>
      </c>
      <c r="D23" s="29">
        <f>+NPV($D$6,H23:P23,H37:P37,'Exhibit KCH-1.2RE, p. 4'!H17:I17)</f>
        <v>193576.82300535031</v>
      </c>
      <c r="E23" s="47"/>
      <c r="F23" s="29">
        <f>+NPV($D$6,H23:P23,H37:P37,'Exhibit KCH-1.2RE, p. 4'!H17:P17,'Exhibit KCH-1.2RE, p. 4'!H31:N31)</f>
        <v>255720.07987830392</v>
      </c>
      <c r="G23" s="47"/>
      <c r="H23" s="28">
        <f>+PMT($D$7,COUNT($H$12:$P$12,$H$26:$P$26,'Exhibit KCH-1.2RE, p. 4'!$H$6:$P$6,'Exhibit KCH-1.2RE, p. 4'!$H$20:$N$20),-F19)*(1+$D$8)^(H12-2016)</f>
        <v>15328.2124025909</v>
      </c>
      <c r="I23" s="24">
        <f t="shared" si="1"/>
        <v>15668.498717928418</v>
      </c>
      <c r="J23" s="24">
        <f t="shared" si="1"/>
        <v>16016.33938946643</v>
      </c>
      <c r="K23" s="24">
        <f t="shared" si="1"/>
        <v>16371.902123912585</v>
      </c>
      <c r="L23" s="24">
        <f t="shared" si="1"/>
        <v>16735.358351063445</v>
      </c>
      <c r="M23" s="24">
        <f t="shared" si="1"/>
        <v>17106.883306457054</v>
      </c>
      <c r="N23" s="24">
        <f t="shared" si="1"/>
        <v>17486.656115860402</v>
      </c>
      <c r="O23" s="24">
        <f t="shared" si="1"/>
        <v>17874.859881632503</v>
      </c>
      <c r="P23" s="24">
        <f t="shared" si="1"/>
        <v>18271.681771004743</v>
      </c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7.25" x14ac:dyDescent="0.25">
      <c r="A26" s="19">
        <v>16</v>
      </c>
      <c r="B26" s="17"/>
      <c r="C26" s="21" t="s">
        <v>61</v>
      </c>
      <c r="D26" s="17"/>
      <c r="E26" s="17"/>
      <c r="F26" s="17"/>
      <c r="G26" s="17"/>
      <c r="H26" s="20">
        <v>2026</v>
      </c>
      <c r="I26" s="20">
        <v>2027</v>
      </c>
      <c r="J26" s="20">
        <v>2028</v>
      </c>
      <c r="K26" s="20">
        <v>2029</v>
      </c>
      <c r="L26" s="20">
        <v>2030</v>
      </c>
      <c r="M26" s="20">
        <v>2031</v>
      </c>
      <c r="N26" s="20">
        <v>2032</v>
      </c>
      <c r="O26" s="20">
        <v>2033</v>
      </c>
      <c r="P26" s="20">
        <v>2034</v>
      </c>
    </row>
    <row r="27" spans="1:16" x14ac:dyDescent="0.25">
      <c r="A27" s="19">
        <v>17</v>
      </c>
      <c r="B27" s="17"/>
      <c r="C27" s="41" t="s">
        <v>62</v>
      </c>
      <c r="D27" s="17"/>
      <c r="E27" s="17"/>
      <c r="F27" s="17"/>
      <c r="G27" s="17"/>
      <c r="H27" s="24">
        <v>600635.26854188798</v>
      </c>
      <c r="I27" s="24">
        <v>574962.61101478944</v>
      </c>
      <c r="J27" s="24">
        <v>549289.953487691</v>
      </c>
      <c r="K27" s="24">
        <v>523617.2959605928</v>
      </c>
      <c r="L27" s="24">
        <v>497944.63843349431</v>
      </c>
      <c r="M27" s="24">
        <v>472271.980906396</v>
      </c>
      <c r="N27" s="24">
        <v>446599.32337929757</v>
      </c>
      <c r="O27" s="24">
        <v>420926.66585219931</v>
      </c>
      <c r="P27" s="24">
        <v>395254.00832510082</v>
      </c>
    </row>
    <row r="28" spans="1:16" x14ac:dyDescent="0.25">
      <c r="A28" s="19">
        <v>18</v>
      </c>
      <c r="B28" s="17"/>
      <c r="C28" s="41" t="s">
        <v>63</v>
      </c>
      <c r="D28" s="17"/>
      <c r="E28" s="17"/>
      <c r="F28" s="17"/>
      <c r="G28" s="17"/>
      <c r="H28" s="25">
        <v>-226679.94626373783</v>
      </c>
      <c r="I28" s="25">
        <v>-216992.07721507677</v>
      </c>
      <c r="J28" s="25">
        <v>-207304.20816641563</v>
      </c>
      <c r="K28" s="25">
        <v>-197616.3391177546</v>
      </c>
      <c r="L28" s="25">
        <v>-187928.47006909346</v>
      </c>
      <c r="M28" s="25">
        <v>-178240.60102043237</v>
      </c>
      <c r="N28" s="25">
        <v>-168552.73197177128</v>
      </c>
      <c r="O28" s="25">
        <v>-158864.86292311019</v>
      </c>
      <c r="P28" s="25">
        <v>-149176.99387444911</v>
      </c>
    </row>
    <row r="29" spans="1:16" x14ac:dyDescent="0.25">
      <c r="A29" s="19">
        <v>19</v>
      </c>
      <c r="B29" s="17"/>
      <c r="C29" s="41" t="s">
        <v>64</v>
      </c>
      <c r="D29" s="17"/>
      <c r="E29" s="17"/>
      <c r="F29" s="17"/>
      <c r="G29" s="17"/>
      <c r="H29" s="24">
        <f t="shared" ref="H29:P29" si="2">+H27+H28</f>
        <v>373955.32227815012</v>
      </c>
      <c r="I29" s="24">
        <f t="shared" si="2"/>
        <v>357970.53379971266</v>
      </c>
      <c r="J29" s="24">
        <f t="shared" si="2"/>
        <v>341985.74532127538</v>
      </c>
      <c r="K29" s="24">
        <f t="shared" si="2"/>
        <v>326000.9568428382</v>
      </c>
      <c r="L29" s="24">
        <f t="shared" si="2"/>
        <v>310016.16836440086</v>
      </c>
      <c r="M29" s="24">
        <f t="shared" si="2"/>
        <v>294031.37988596363</v>
      </c>
      <c r="N29" s="24">
        <f t="shared" si="2"/>
        <v>278046.59140752628</v>
      </c>
      <c r="O29" s="24">
        <f t="shared" si="2"/>
        <v>262061.80292908911</v>
      </c>
      <c r="P29" s="24">
        <f t="shared" si="2"/>
        <v>246077.01445065171</v>
      </c>
    </row>
    <row r="30" spans="1:16" x14ac:dyDescent="0.25">
      <c r="A30" s="19"/>
      <c r="B30" s="17"/>
      <c r="C30" s="41"/>
      <c r="D30" s="17"/>
      <c r="E30" s="17"/>
      <c r="F30" s="17"/>
      <c r="G30" s="17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19">
        <v>20</v>
      </c>
      <c r="B31" s="17"/>
      <c r="C31" s="44" t="s">
        <v>65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9">
        <v>21</v>
      </c>
      <c r="B32" s="17"/>
      <c r="C32" s="41" t="s">
        <v>66</v>
      </c>
      <c r="D32" s="17"/>
      <c r="E32" s="17"/>
      <c r="F32" s="17"/>
      <c r="G32" s="17"/>
      <c r="H32" s="24">
        <f>+'Exhibit KCH-1.2RE, p. 4'!$F$42*H29</f>
        <v>24343.429447192299</v>
      </c>
      <c r="I32" s="24">
        <f>+'Exhibit KCH-1.2RE, p. 4'!$F$42*I29</f>
        <v>23302.8651140453</v>
      </c>
      <c r="J32" s="24">
        <f>+'Exhibit KCH-1.2RE, p. 4'!$F$42*J29</f>
        <v>22262.300780898309</v>
      </c>
      <c r="K32" s="24">
        <f>+'Exhibit KCH-1.2RE, p. 4'!$F$42*K29</f>
        <v>21221.736447751329</v>
      </c>
      <c r="L32" s="24">
        <f>+'Exhibit KCH-1.2RE, p. 4'!$F$42*L29</f>
        <v>20181.172114604338</v>
      </c>
      <c r="M32" s="24">
        <f>+'Exhibit KCH-1.2RE, p. 4'!$F$42*M29</f>
        <v>19140.607781457351</v>
      </c>
      <c r="N32" s="24">
        <f>+'Exhibit KCH-1.2RE, p. 4'!$F$42*N29</f>
        <v>18100.04344831036</v>
      </c>
      <c r="O32" s="24">
        <f>+'Exhibit KCH-1.2RE, p. 4'!$F$42*O29</f>
        <v>17059.47911516338</v>
      </c>
      <c r="P32" s="24">
        <f>+'Exhibit KCH-1.2RE, p. 4'!$F$42*P29</f>
        <v>16018.914782016383</v>
      </c>
    </row>
    <row r="33" spans="1:17" x14ac:dyDescent="0.25">
      <c r="A33" s="19">
        <v>22</v>
      </c>
      <c r="B33" s="17"/>
      <c r="C33" s="41" t="s">
        <v>67</v>
      </c>
      <c r="D33" s="17"/>
      <c r="E33" s="17"/>
      <c r="F33" s="17"/>
      <c r="G33" s="17"/>
      <c r="H33" s="24">
        <f>+'Exhibit KCH-1.2RE, p. 4'!$G$42*H29</f>
        <v>29191.762874195265</v>
      </c>
      <c r="I33" s="24">
        <f>+'Exhibit KCH-1.2RE, p. 4'!$G$42*I29</f>
        <v>27943.95564413895</v>
      </c>
      <c r="J33" s="24">
        <f>+'Exhibit KCH-1.2RE, p. 4'!$G$42*J29</f>
        <v>26696.148414082651</v>
      </c>
      <c r="K33" s="24">
        <f>+'Exhibit KCH-1.2RE, p. 4'!$G$42*K29</f>
        <v>25448.341184026358</v>
      </c>
      <c r="L33" s="24">
        <f>+'Exhibit KCH-1.2RE, p. 4'!$G$42*L29</f>
        <v>24200.533953970051</v>
      </c>
      <c r="M33" s="24">
        <f>+'Exhibit KCH-1.2RE, p. 4'!$G$42*M29</f>
        <v>22952.726723913755</v>
      </c>
      <c r="N33" s="24">
        <f>+'Exhibit KCH-1.2RE, p. 4'!$G$42*N29</f>
        <v>21704.919493857451</v>
      </c>
      <c r="O33" s="24">
        <f>+'Exhibit KCH-1.2RE, p. 4'!$G$42*O29</f>
        <v>20457.112263801158</v>
      </c>
      <c r="P33" s="24">
        <f>+'Exhibit KCH-1.2RE, p. 4'!$G$42*P29</f>
        <v>19209.305033744848</v>
      </c>
    </row>
    <row r="34" spans="1:17" x14ac:dyDescent="0.25">
      <c r="A34" s="19"/>
      <c r="B34" s="17"/>
      <c r="C34" s="41"/>
      <c r="D34" s="17"/>
      <c r="E34" s="17"/>
      <c r="F34" s="17"/>
      <c r="G34" s="17"/>
      <c r="H34" s="24"/>
      <c r="I34" s="24"/>
      <c r="J34" s="24"/>
      <c r="K34" s="24"/>
      <c r="L34" s="24"/>
      <c r="M34" s="24"/>
      <c r="N34" s="24"/>
      <c r="O34" s="24"/>
      <c r="P34" s="24"/>
    </row>
    <row r="35" spans="1:17" x14ac:dyDescent="0.25">
      <c r="A35" s="19">
        <v>23</v>
      </c>
      <c r="B35" s="17"/>
      <c r="C35" s="45" t="s">
        <v>68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7" x14ac:dyDescent="0.25">
      <c r="A36" s="19">
        <v>24</v>
      </c>
      <c r="B36" s="17"/>
      <c r="C36" s="41" t="s">
        <v>66</v>
      </c>
      <c r="D36" s="17"/>
      <c r="E36" s="17"/>
      <c r="F36" s="29"/>
      <c r="G36" s="17"/>
      <c r="H36" s="24">
        <f>+P22*(1+$D$8)</f>
        <v>15575.279089046118</v>
      </c>
      <c r="I36" s="24">
        <f t="shared" ref="I36:P37" si="3">+H36*(1+$D$8)</f>
        <v>15921.050284822943</v>
      </c>
      <c r="J36" s="24">
        <f t="shared" si="3"/>
        <v>16274.497601146011</v>
      </c>
      <c r="K36" s="24">
        <f t="shared" si="3"/>
        <v>16635.791447891454</v>
      </c>
      <c r="L36" s="24">
        <f t="shared" si="3"/>
        <v>17005.106018034643</v>
      </c>
      <c r="M36" s="24">
        <f t="shared" si="3"/>
        <v>17382.619371635014</v>
      </c>
      <c r="N36" s="24">
        <f t="shared" si="3"/>
        <v>17768.513521685312</v>
      </c>
      <c r="O36" s="24">
        <f t="shared" si="3"/>
        <v>18162.974521866727</v>
      </c>
      <c r="P36" s="24">
        <f t="shared" si="3"/>
        <v>18566.192556252168</v>
      </c>
    </row>
    <row r="37" spans="1:17" x14ac:dyDescent="0.25">
      <c r="A37" s="19">
        <v>25</v>
      </c>
      <c r="B37" s="17"/>
      <c r="C37" s="41" t="s">
        <v>67</v>
      </c>
      <c r="D37" s="17"/>
      <c r="E37" s="17"/>
      <c r="F37" s="17"/>
      <c r="G37" s="17"/>
      <c r="H37" s="24">
        <f>+P23*(1+$D$8)</f>
        <v>18677.313106321049</v>
      </c>
      <c r="I37" s="24">
        <f t="shared" si="3"/>
        <v>19091.949457281378</v>
      </c>
      <c r="J37" s="24">
        <f t="shared" si="3"/>
        <v>19515.790735233026</v>
      </c>
      <c r="K37" s="24">
        <f t="shared" si="3"/>
        <v>19949.0412895552</v>
      </c>
      <c r="L37" s="24">
        <f t="shared" si="3"/>
        <v>20391.910006183327</v>
      </c>
      <c r="M37" s="24">
        <f t="shared" si="3"/>
        <v>20844.610408320597</v>
      </c>
      <c r="N37" s="24">
        <f t="shared" si="3"/>
        <v>21307.360759385316</v>
      </c>
      <c r="O37" s="24">
        <f t="shared" si="3"/>
        <v>21780.384168243669</v>
      </c>
      <c r="P37" s="24">
        <f t="shared" si="3"/>
        <v>22263.908696778679</v>
      </c>
    </row>
    <row r="38" spans="1:17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"/>
    </row>
    <row r="39" spans="1:17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"/>
    </row>
    <row r="40" spans="1:17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7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7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7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7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7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7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1.2RE
Docket No. 17-035-39
Witness: Kevin C. Higgins
Page 3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C4" sqref="C4:P4"/>
    </sheetView>
  </sheetViews>
  <sheetFormatPr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60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7"/>
      <c r="R1" s="37"/>
      <c r="S1" s="37"/>
      <c r="T1" s="37"/>
      <c r="U1" s="37"/>
      <c r="V1" s="37"/>
      <c r="W1" s="3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8" t="s">
        <v>40</v>
      </c>
      <c r="B4" s="17"/>
      <c r="C4" s="38" t="s">
        <v>41</v>
      </c>
      <c r="D4" s="38" t="s">
        <v>42</v>
      </c>
      <c r="E4" s="38" t="s">
        <v>43</v>
      </c>
      <c r="F4" s="38" t="s">
        <v>44</v>
      </c>
      <c r="G4" s="38" t="s">
        <v>45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50</v>
      </c>
      <c r="M4" s="38" t="s">
        <v>51</v>
      </c>
      <c r="N4" s="38" t="s">
        <v>52</v>
      </c>
      <c r="O4" s="38" t="s">
        <v>53</v>
      </c>
      <c r="P4" s="38" t="s">
        <v>54</v>
      </c>
    </row>
    <row r="5" spans="1:23" x14ac:dyDescent="0.25">
      <c r="A5" s="39"/>
      <c r="B5" s="17"/>
      <c r="C5" s="39"/>
      <c r="D5" s="3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26</v>
      </c>
      <c r="B6" s="17"/>
      <c r="C6" s="21" t="s">
        <v>61</v>
      </c>
      <c r="D6" s="17"/>
      <c r="E6" s="17"/>
      <c r="F6" s="17"/>
      <c r="G6" s="17"/>
      <c r="H6" s="20">
        <v>2035</v>
      </c>
      <c r="I6" s="20">
        <v>2036</v>
      </c>
      <c r="J6" s="20">
        <v>2037</v>
      </c>
      <c r="K6" s="20">
        <v>2038</v>
      </c>
      <c r="L6" s="20">
        <v>2039</v>
      </c>
      <c r="M6" s="20">
        <v>2040</v>
      </c>
      <c r="N6" s="20">
        <v>2041</v>
      </c>
      <c r="O6" s="20">
        <v>2042</v>
      </c>
      <c r="P6" s="20">
        <v>2043</v>
      </c>
    </row>
    <row r="7" spans="1:23" x14ac:dyDescent="0.25">
      <c r="A7" s="19">
        <v>27</v>
      </c>
      <c r="B7" s="17"/>
      <c r="C7" s="41" t="s">
        <v>62</v>
      </c>
      <c r="D7" s="17"/>
      <c r="E7" s="17"/>
      <c r="F7" s="17"/>
      <c r="G7" s="17"/>
      <c r="H7" s="24">
        <v>369581.35079800244</v>
      </c>
      <c r="I7" s="24">
        <v>343908.69327090407</v>
      </c>
      <c r="J7" s="24">
        <v>318236.03574380564</v>
      </c>
      <c r="K7" s="24">
        <v>292563.37821670721</v>
      </c>
      <c r="L7" s="24">
        <v>266890.72068960895</v>
      </c>
      <c r="M7" s="24">
        <v>241218.06316251057</v>
      </c>
      <c r="N7" s="24">
        <v>215545.40563541211</v>
      </c>
      <c r="O7" s="24">
        <v>189872.74810831377</v>
      </c>
      <c r="P7" s="24">
        <v>164200.09058121539</v>
      </c>
    </row>
    <row r="8" spans="1:23" x14ac:dyDescent="0.25">
      <c r="A8" s="19">
        <v>28</v>
      </c>
      <c r="B8" s="17"/>
      <c r="C8" s="41" t="s">
        <v>63</v>
      </c>
      <c r="D8" s="17"/>
      <c r="E8" s="17"/>
      <c r="F8" s="17"/>
      <c r="G8" s="17"/>
      <c r="H8" s="25">
        <v>-139489.12482578802</v>
      </c>
      <c r="I8" s="25">
        <v>-129801.25577712692</v>
      </c>
      <c r="J8" s="25">
        <v>-120113.38672846583</v>
      </c>
      <c r="K8" s="25">
        <v>-110425.51767980472</v>
      </c>
      <c r="L8" s="25">
        <v>-100737.64863114363</v>
      </c>
      <c r="M8" s="25">
        <v>-91049.77958248253</v>
      </c>
      <c r="N8" s="25">
        <v>-81361.910533821443</v>
      </c>
      <c r="O8" s="25">
        <v>-71674.041485160356</v>
      </c>
      <c r="P8" s="25">
        <v>-61986.172436499262</v>
      </c>
    </row>
    <row r="9" spans="1:23" x14ac:dyDescent="0.25">
      <c r="A9" s="19">
        <v>29</v>
      </c>
      <c r="B9" s="17"/>
      <c r="C9" s="41" t="s">
        <v>64</v>
      </c>
      <c r="D9" s="17"/>
      <c r="E9" s="17"/>
      <c r="F9" s="17"/>
      <c r="G9" s="17"/>
      <c r="H9" s="24">
        <f t="shared" ref="H9:P9" si="0">+H7+H8</f>
        <v>230092.22597221442</v>
      </c>
      <c r="I9" s="24">
        <f t="shared" si="0"/>
        <v>214107.43749377714</v>
      </c>
      <c r="J9" s="24">
        <f t="shared" si="0"/>
        <v>198122.64901533979</v>
      </c>
      <c r="K9" s="24">
        <f t="shared" si="0"/>
        <v>182137.8605369025</v>
      </c>
      <c r="L9" s="24">
        <f t="shared" si="0"/>
        <v>166153.07205846533</v>
      </c>
      <c r="M9" s="24">
        <f t="shared" si="0"/>
        <v>150168.28358002804</v>
      </c>
      <c r="N9" s="24">
        <f t="shared" si="0"/>
        <v>134183.49510159067</v>
      </c>
      <c r="O9" s="24">
        <f t="shared" si="0"/>
        <v>118198.70662315341</v>
      </c>
      <c r="P9" s="24">
        <f t="shared" si="0"/>
        <v>102213.91814471612</v>
      </c>
    </row>
    <row r="10" spans="1:2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30</v>
      </c>
      <c r="B11" s="17"/>
      <c r="C11" s="44" t="s">
        <v>65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23" x14ac:dyDescent="0.25">
      <c r="A12" s="19">
        <v>31</v>
      </c>
      <c r="B12" s="17"/>
      <c r="C12" s="41" t="s">
        <v>66</v>
      </c>
      <c r="D12" s="17"/>
      <c r="E12" s="17"/>
      <c r="F12" s="17"/>
      <c r="G12" s="17"/>
      <c r="H12" s="24">
        <f t="shared" ref="H12:P12" si="1">+$F$42*H9</f>
        <v>14978.350448869394</v>
      </c>
      <c r="I12" s="24">
        <f t="shared" si="1"/>
        <v>13937.786115722407</v>
      </c>
      <c r="J12" s="24">
        <f t="shared" si="1"/>
        <v>12897.221782575414</v>
      </c>
      <c r="K12" s="24">
        <f t="shared" si="1"/>
        <v>11856.657449428425</v>
      </c>
      <c r="L12" s="24">
        <f t="shared" si="1"/>
        <v>10816.093116281445</v>
      </c>
      <c r="M12" s="24">
        <f t="shared" si="1"/>
        <v>9775.5287831344558</v>
      </c>
      <c r="N12" s="24">
        <f t="shared" si="1"/>
        <v>8734.964449987463</v>
      </c>
      <c r="O12" s="24">
        <f t="shared" si="1"/>
        <v>7694.4001168404757</v>
      </c>
      <c r="P12" s="24">
        <f t="shared" si="1"/>
        <v>6653.8357836934874</v>
      </c>
    </row>
    <row r="13" spans="1:23" x14ac:dyDescent="0.25">
      <c r="A13" s="19">
        <v>32</v>
      </c>
      <c r="B13" s="17"/>
      <c r="C13" s="41" t="s">
        <v>67</v>
      </c>
      <c r="D13" s="17"/>
      <c r="E13" s="17"/>
      <c r="F13" s="17"/>
      <c r="G13" s="17"/>
      <c r="H13" s="24">
        <f t="shared" ref="H13:P13" si="2">+$G$42*H9</f>
        <v>17961.497803688548</v>
      </c>
      <c r="I13" s="24">
        <f t="shared" si="2"/>
        <v>16713.690573632248</v>
      </c>
      <c r="J13" s="24">
        <f t="shared" si="2"/>
        <v>15465.883343575941</v>
      </c>
      <c r="K13" s="24">
        <f t="shared" si="2"/>
        <v>14218.076113519641</v>
      </c>
      <c r="L13" s="24">
        <f t="shared" si="2"/>
        <v>12970.268883463348</v>
      </c>
      <c r="M13" s="24">
        <f t="shared" si="2"/>
        <v>11722.461653407048</v>
      </c>
      <c r="N13" s="24">
        <f t="shared" si="2"/>
        <v>10474.654423350739</v>
      </c>
      <c r="O13" s="24">
        <f t="shared" si="2"/>
        <v>9226.8471932944412</v>
      </c>
      <c r="P13" s="24">
        <f t="shared" si="2"/>
        <v>7979.0399632381404</v>
      </c>
    </row>
    <row r="14" spans="1:2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23" x14ac:dyDescent="0.25">
      <c r="A15" s="19">
        <v>33</v>
      </c>
      <c r="B15" s="17"/>
      <c r="C15" s="45" t="s">
        <v>68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23" ht="15" customHeight="1" x14ac:dyDescent="0.25">
      <c r="A16" s="19">
        <v>34</v>
      </c>
      <c r="B16" s="17"/>
      <c r="C16" s="41" t="s">
        <v>66</v>
      </c>
      <c r="D16" s="17"/>
      <c r="E16" s="17"/>
      <c r="F16" s="29"/>
      <c r="G16" s="17"/>
      <c r="H16" s="24">
        <f>+'Exhibit KCH-1.2RE, p. 3'!P36*(1+'Exhibit KCH-1.2RE, p. 3'!$D$8)</f>
        <v>18978.362031000965</v>
      </c>
      <c r="I16" s="24">
        <f>+H16*(1+'Exhibit KCH-1.2RE, p. 3'!$D$8)</f>
        <v>19399.681668089186</v>
      </c>
      <c r="J16" s="24">
        <f>+I16*(1+'Exhibit KCH-1.2RE, p. 3'!$D$8)</f>
        <v>19830.354601120765</v>
      </c>
      <c r="K16" s="24">
        <f>+J16*(1+'Exhibit KCH-1.2RE, p. 3'!$D$8)</f>
        <v>20270.588473265645</v>
      </c>
      <c r="L16" s="24">
        <f>+K16*(1+'Exhibit KCH-1.2RE, p. 3'!$D$8)</f>
        <v>20720.595537372141</v>
      </c>
      <c r="M16" s="24">
        <f>+L16*(1+'Exhibit KCH-1.2RE, p. 3'!$D$8)</f>
        <v>21180.592758301802</v>
      </c>
      <c r="N16" s="24">
        <f>+M16*(1+'Exhibit KCH-1.2RE, p. 3'!$D$8)</f>
        <v>21650.801917536101</v>
      </c>
      <c r="O16" s="24">
        <f>+N16*(1+'Exhibit KCH-1.2RE, p. 3'!$D$8)</f>
        <v>22131.449720105404</v>
      </c>
      <c r="P16" s="24">
        <f>+O16*(1+'Exhibit KCH-1.2RE, p. 3'!$D$8)</f>
        <v>22622.767903891745</v>
      </c>
    </row>
    <row r="17" spans="1:16" x14ac:dyDescent="0.25">
      <c r="A17" s="19">
        <v>35</v>
      </c>
      <c r="B17" s="17"/>
      <c r="C17" s="41" t="s">
        <v>67</v>
      </c>
      <c r="D17" s="17"/>
      <c r="E17" s="17"/>
      <c r="F17" s="17"/>
      <c r="G17" s="17"/>
      <c r="H17" s="24">
        <f>+'Exhibit KCH-1.2RE, p. 3'!P37*(1+'Exhibit KCH-1.2RE, p. 3'!$D$8)</f>
        <v>22758.167469847165</v>
      </c>
      <c r="I17" s="24">
        <f>+H17*(1+'Exhibit KCH-1.2RE, p. 3'!$D$8)</f>
        <v>23263.398787677772</v>
      </c>
      <c r="J17" s="24">
        <f>+I17*(1+'Exhibit KCH-1.2RE, p. 3'!$D$8)</f>
        <v>23779.846240764218</v>
      </c>
      <c r="K17" s="24">
        <f>+J17*(1+'Exhibit KCH-1.2RE, p. 3'!$D$8)</f>
        <v>24307.758827309182</v>
      </c>
      <c r="L17" s="24">
        <f>+K17*(1+'Exhibit KCH-1.2RE, p. 3'!$D$8)</f>
        <v>24847.391073275445</v>
      </c>
      <c r="M17" s="24">
        <f>+L17*(1+'Exhibit KCH-1.2RE, p. 3'!$D$8)</f>
        <v>25399.00315510216</v>
      </c>
      <c r="N17" s="24">
        <f>+M17*(1+'Exhibit KCH-1.2RE, p. 3'!$D$8)</f>
        <v>25962.861025145427</v>
      </c>
      <c r="O17" s="24">
        <f>+N17*(1+'Exhibit KCH-1.2RE, p. 3'!$D$8)</f>
        <v>26539.236539903653</v>
      </c>
      <c r="P17" s="24">
        <f>+O17*(1+'Exhibit KCH-1.2RE, p. 3'!$D$8)</f>
        <v>27128.407591089515</v>
      </c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 customHeight="1" x14ac:dyDescent="0.25">
      <c r="A20" s="19">
        <v>36</v>
      </c>
      <c r="B20" s="17"/>
      <c r="C20" s="21" t="s">
        <v>61</v>
      </c>
      <c r="D20" s="17"/>
      <c r="E20" s="17"/>
      <c r="F20" s="17"/>
      <c r="G20" s="17"/>
      <c r="H20" s="20">
        <v>2044</v>
      </c>
      <c r="I20" s="20">
        <v>2045</v>
      </c>
      <c r="J20" s="20">
        <v>2046</v>
      </c>
      <c r="K20" s="20">
        <v>2047</v>
      </c>
      <c r="L20" s="20">
        <v>2048</v>
      </c>
      <c r="M20" s="20">
        <v>2049</v>
      </c>
      <c r="N20" s="20">
        <v>2050</v>
      </c>
      <c r="O20" s="17"/>
      <c r="P20" s="17"/>
    </row>
    <row r="21" spans="1:16" x14ac:dyDescent="0.25">
      <c r="A21" s="19">
        <v>37</v>
      </c>
      <c r="B21" s="17"/>
      <c r="C21" s="41" t="s">
        <v>62</v>
      </c>
      <c r="D21" s="17"/>
      <c r="E21" s="17"/>
      <c r="F21" s="17"/>
      <c r="G21" s="17"/>
      <c r="H21" s="24">
        <v>138527.43305411702</v>
      </c>
      <c r="I21" s="24">
        <v>112854.77552701863</v>
      </c>
      <c r="J21" s="24">
        <v>87182.117999920243</v>
      </c>
      <c r="K21" s="24">
        <v>61509.460472821862</v>
      </c>
      <c r="L21" s="24">
        <v>35836.802945723481</v>
      </c>
      <c r="M21" s="24">
        <v>11179.751447046085</v>
      </c>
      <c r="N21" s="24">
        <v>1399.873430435912</v>
      </c>
      <c r="O21" s="17"/>
      <c r="P21" s="17"/>
    </row>
    <row r="22" spans="1:16" x14ac:dyDescent="0.25">
      <c r="A22" s="19">
        <v>38</v>
      </c>
      <c r="B22" s="17"/>
      <c r="C22" s="41" t="s">
        <v>63</v>
      </c>
      <c r="D22" s="17"/>
      <c r="E22" s="17"/>
      <c r="F22" s="17"/>
      <c r="G22" s="17"/>
      <c r="H22" s="25">
        <v>-52298.303387838161</v>
      </c>
      <c r="I22" s="25">
        <v>-42610.434339177074</v>
      </c>
      <c r="J22" s="25">
        <v>-32922.56529051598</v>
      </c>
      <c r="K22" s="25">
        <v>-23234.696241854879</v>
      </c>
      <c r="L22" s="25">
        <v>-13546.827193193787</v>
      </c>
      <c r="M22" s="25">
        <v>-4243.5518036159292</v>
      </c>
      <c r="N22" s="25">
        <v>-538.39308190397446</v>
      </c>
      <c r="O22" s="17"/>
      <c r="P22" s="17"/>
    </row>
    <row r="23" spans="1:16" x14ac:dyDescent="0.25">
      <c r="A23" s="19">
        <v>39</v>
      </c>
      <c r="B23" s="17"/>
      <c r="C23" s="41" t="s">
        <v>64</v>
      </c>
      <c r="D23" s="17"/>
      <c r="E23" s="17"/>
      <c r="F23" s="17"/>
      <c r="G23" s="17"/>
      <c r="H23" s="24">
        <f t="shared" ref="H23:N23" si="3">+H21+H22</f>
        <v>86229.129666278866</v>
      </c>
      <c r="I23" s="24">
        <f t="shared" si="3"/>
        <v>70244.34118784155</v>
      </c>
      <c r="J23" s="24">
        <f t="shared" si="3"/>
        <v>54259.552709404263</v>
      </c>
      <c r="K23" s="24">
        <f t="shared" si="3"/>
        <v>38274.764230966983</v>
      </c>
      <c r="L23" s="24">
        <f t="shared" si="3"/>
        <v>22289.975752529695</v>
      </c>
      <c r="M23" s="24">
        <f t="shared" si="3"/>
        <v>6936.1996434301554</v>
      </c>
      <c r="N23" s="24">
        <f t="shared" si="3"/>
        <v>861.48034853193758</v>
      </c>
      <c r="O23" s="17"/>
      <c r="P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9">
        <v>40</v>
      </c>
      <c r="B25" s="17"/>
      <c r="C25" s="44" t="s">
        <v>65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9">
        <v>41</v>
      </c>
      <c r="B26" s="17"/>
      <c r="C26" s="41" t="s">
        <v>66</v>
      </c>
      <c r="D26" s="17"/>
      <c r="E26" s="17"/>
      <c r="F26" s="17"/>
      <c r="G26" s="17"/>
      <c r="H26" s="24">
        <f t="shared" ref="H26:N26" si="4">+$F$42*H23</f>
        <v>5613.271450546501</v>
      </c>
      <c r="I26" s="24">
        <f t="shared" si="4"/>
        <v>4572.7071173995109</v>
      </c>
      <c r="J26" s="24">
        <f t="shared" si="4"/>
        <v>3532.1427842525222</v>
      </c>
      <c r="K26" s="24">
        <f t="shared" si="4"/>
        <v>2491.578451105534</v>
      </c>
      <c r="L26" s="24">
        <f t="shared" si="4"/>
        <v>1451.0141179585457</v>
      </c>
      <c r="M26" s="24">
        <f t="shared" si="4"/>
        <v>451.52689798031571</v>
      </c>
      <c r="N26" s="24">
        <f t="shared" si="4"/>
        <v>56.079924085239291</v>
      </c>
      <c r="O26" s="24"/>
      <c r="P26" s="24"/>
    </row>
    <row r="27" spans="1:16" x14ac:dyDescent="0.25">
      <c r="A27" s="19">
        <v>42</v>
      </c>
      <c r="B27" s="17"/>
      <c r="C27" s="41" t="s">
        <v>67</v>
      </c>
      <c r="D27" s="17"/>
      <c r="E27" s="17"/>
      <c r="F27" s="17"/>
      <c r="G27" s="17"/>
      <c r="H27" s="24">
        <f t="shared" ref="H27:N27" si="5">+$G$42*H23</f>
        <v>6731.2327331818415</v>
      </c>
      <c r="I27" s="24">
        <f t="shared" si="5"/>
        <v>5483.4255031255389</v>
      </c>
      <c r="J27" s="24">
        <f t="shared" si="5"/>
        <v>4235.6182730692371</v>
      </c>
      <c r="K27" s="24">
        <f t="shared" si="5"/>
        <v>2987.8110430129373</v>
      </c>
      <c r="L27" s="24">
        <f t="shared" si="5"/>
        <v>1740.0038129566365</v>
      </c>
      <c r="M27" s="24">
        <f t="shared" si="5"/>
        <v>541.45477594910426</v>
      </c>
      <c r="N27" s="24">
        <f t="shared" si="5"/>
        <v>67.249022963278179</v>
      </c>
      <c r="O27" s="24"/>
      <c r="P27" s="24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9">
        <v>43</v>
      </c>
      <c r="B29" s="17"/>
      <c r="C29" s="45" t="s">
        <v>68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 customHeight="1" x14ac:dyDescent="0.25">
      <c r="A30" s="19">
        <v>44</v>
      </c>
      <c r="B30" s="17"/>
      <c r="C30" s="41" t="s">
        <v>66</v>
      </c>
      <c r="D30" s="17"/>
      <c r="E30" s="17"/>
      <c r="F30" s="29"/>
      <c r="G30" s="17"/>
      <c r="H30" s="24">
        <f>+P16*(1+'Exhibit KCH-1.2RE, p. 3'!$D$8)</f>
        <v>23124.993351358142</v>
      </c>
      <c r="I30" s="24">
        <f>+H30*(1+'Exhibit KCH-1.2RE, p. 3'!$D$8)</f>
        <v>23638.368203758291</v>
      </c>
      <c r="J30" s="24">
        <f>+I30*(1+'Exhibit KCH-1.2RE, p. 3'!$D$8)</f>
        <v>24163.139977881725</v>
      </c>
      <c r="K30" s="24">
        <f>+J30*(1+'Exhibit KCH-1.2RE, p. 3'!$D$8)</f>
        <v>24699.561685390698</v>
      </c>
      <c r="L30" s="24">
        <f>+K30*(1+'Exhibit KCH-1.2RE, p. 3'!$D$8)</f>
        <v>25247.891954806371</v>
      </c>
      <c r="M30" s="24">
        <f>+L30*(1+'Exhibit KCH-1.2RE, p. 3'!$D$8)</f>
        <v>25808.395156203074</v>
      </c>
      <c r="N30" s="24">
        <f>+M30*(1+'Exhibit KCH-1.2RE, p. 3'!$D$8)</f>
        <v>26381.341528670782</v>
      </c>
      <c r="O30" s="24"/>
      <c r="P30" s="24"/>
    </row>
    <row r="31" spans="1:16" x14ac:dyDescent="0.25">
      <c r="A31" s="19">
        <v>45</v>
      </c>
      <c r="B31" s="17"/>
      <c r="C31" s="41" t="s">
        <v>67</v>
      </c>
      <c r="D31" s="17"/>
      <c r="E31" s="17"/>
      <c r="F31" s="17"/>
      <c r="G31" s="17"/>
      <c r="H31" s="24">
        <f>+P17*(1+'Exhibit KCH-1.2RE, p. 3'!$D$8)</f>
        <v>27730.658239611701</v>
      </c>
      <c r="I31" s="24">
        <f>+H31*(1+'Exhibit KCH-1.2RE, p. 3'!$D$8)</f>
        <v>28346.278852531079</v>
      </c>
      <c r="J31" s="24">
        <f>+I31*(1+'Exhibit KCH-1.2RE, p. 3'!$D$8)</f>
        <v>28975.56624305727</v>
      </c>
      <c r="K31" s="24">
        <f>+J31*(1+'Exhibit KCH-1.2RE, p. 3'!$D$8)</f>
        <v>29618.82381365314</v>
      </c>
      <c r="L31" s="24">
        <f>+K31*(1+'Exhibit KCH-1.2RE, p. 3'!$D$8)</f>
        <v>30276.361702316241</v>
      </c>
      <c r="M31" s="24">
        <f>+L31*(1+'Exhibit KCH-1.2RE, p. 3'!$D$8)</f>
        <v>30948.496932107661</v>
      </c>
      <c r="N31" s="24">
        <f>+M31*(1+'Exhibit KCH-1.2RE, p. 3'!$D$8)</f>
        <v>31635.553564000449</v>
      </c>
      <c r="O31" s="24"/>
      <c r="P31" s="24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 customHeight="1" x14ac:dyDescent="0.25">
      <c r="A34" s="19">
        <v>46</v>
      </c>
      <c r="B34" s="17"/>
      <c r="C34" s="21" t="s">
        <v>69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9">
        <v>47</v>
      </c>
      <c r="B36" s="17"/>
      <c r="C36" s="17"/>
      <c r="D36" s="16"/>
      <c r="E36" s="16"/>
      <c r="F36" s="19" t="s">
        <v>22</v>
      </c>
      <c r="G36" s="19" t="s">
        <v>70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9">
        <v>48</v>
      </c>
      <c r="B37" s="17"/>
      <c r="C37" s="17"/>
      <c r="D37" s="19" t="s">
        <v>23</v>
      </c>
      <c r="E37" s="19" t="s">
        <v>23</v>
      </c>
      <c r="F37" s="19" t="s">
        <v>24</v>
      </c>
      <c r="G37" s="19" t="s">
        <v>24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9">
        <v>49</v>
      </c>
      <c r="B38" s="17"/>
      <c r="C38" s="17"/>
      <c r="D38" s="20" t="s">
        <v>25</v>
      </c>
      <c r="E38" s="20" t="s">
        <v>26</v>
      </c>
      <c r="F38" s="20" t="s">
        <v>26</v>
      </c>
      <c r="G38" s="20" t="s">
        <v>26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9">
        <v>50</v>
      </c>
      <c r="B39" s="17"/>
      <c r="C39" s="48" t="s">
        <v>27</v>
      </c>
      <c r="D39" s="49">
        <v>0.48620000000000002</v>
      </c>
      <c r="E39" s="50">
        <v>5.21E-2</v>
      </c>
      <c r="F39" s="50">
        <f>+D39*E39</f>
        <v>2.5331020000000003E-2</v>
      </c>
      <c r="G39" s="40">
        <f>+F39</f>
        <v>2.5331020000000003E-2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9">
        <v>51</v>
      </c>
      <c r="B40" s="17"/>
      <c r="C40" s="48" t="s">
        <v>28</v>
      </c>
      <c r="D40" s="49">
        <v>2.0000000000000001E-4</v>
      </c>
      <c r="E40" s="50">
        <v>6.7500000000000004E-2</v>
      </c>
      <c r="F40" s="50">
        <f>+D40*E40</f>
        <v>1.3500000000000001E-5</v>
      </c>
      <c r="G40" s="40">
        <f>+F40*D44</f>
        <v>1.7901422831607283E-5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9">
        <v>52</v>
      </c>
      <c r="B41" s="17"/>
      <c r="C41" s="48" t="s">
        <v>29</v>
      </c>
      <c r="D41" s="51">
        <v>0.51359999999999995</v>
      </c>
      <c r="E41" s="50">
        <v>7.7399999999999997E-2</v>
      </c>
      <c r="F41" s="52">
        <f>+D41*E41</f>
        <v>3.9752639999999992E-2</v>
      </c>
      <c r="G41" s="53">
        <f>+F41*D44</f>
        <v>5.2713245726864054E-2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9">
        <v>53</v>
      </c>
      <c r="B42" s="17"/>
      <c r="C42" s="48" t="s">
        <v>6</v>
      </c>
      <c r="D42" s="54">
        <f>SUM(D39:D41)</f>
        <v>1</v>
      </c>
      <c r="E42" s="17"/>
      <c r="F42" s="40">
        <f>SUM(F39:F41)</f>
        <v>6.5097159999999987E-2</v>
      </c>
      <c r="G42" s="40">
        <f>SUM(G39:G41)</f>
        <v>7.806216714969566E-2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" customHeight="1" x14ac:dyDescent="0.25">
      <c r="A44" s="19">
        <v>54</v>
      </c>
      <c r="B44" s="17"/>
      <c r="C44" s="48" t="s">
        <v>71</v>
      </c>
      <c r="D44" s="55">
        <v>1.3260313208597987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56" t="s">
        <v>72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7"/>
      <c r="B47" s="17"/>
      <c r="C47" s="56" t="s">
        <v>73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 customHeight="1" x14ac:dyDescent="0.25">
      <c r="A48" s="17"/>
      <c r="B48" s="17"/>
      <c r="C48" s="56" t="s">
        <v>76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1.2RE
Docket No. 17-035-39
Witness: Kevin C. Higgins
Page 4 of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C9" sqref="C9"/>
    </sheetView>
  </sheetViews>
  <sheetFormatPr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7"/>
      <c r="R1" s="37"/>
      <c r="S1" s="37"/>
      <c r="T1" s="37"/>
      <c r="U1" s="37"/>
      <c r="V1" s="37"/>
      <c r="W1" s="3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8" t="s">
        <v>40</v>
      </c>
      <c r="B4" s="17"/>
      <c r="C4" s="38" t="s">
        <v>41</v>
      </c>
      <c r="D4" s="38" t="s">
        <v>42</v>
      </c>
      <c r="E4" s="38" t="s">
        <v>43</v>
      </c>
      <c r="F4" s="38" t="s">
        <v>44</v>
      </c>
      <c r="G4" s="38" t="s">
        <v>45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50</v>
      </c>
      <c r="M4" s="38" t="s">
        <v>51</v>
      </c>
      <c r="N4" s="38" t="s">
        <v>52</v>
      </c>
      <c r="O4" s="38" t="s">
        <v>53</v>
      </c>
      <c r="P4" s="38" t="s">
        <v>54</v>
      </c>
    </row>
    <row r="5" spans="1:23" x14ac:dyDescent="0.25">
      <c r="A5" s="39"/>
      <c r="B5" s="17"/>
      <c r="C5" s="39"/>
      <c r="D5" s="3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1</v>
      </c>
      <c r="B6" s="17"/>
      <c r="C6" s="16" t="s">
        <v>55</v>
      </c>
      <c r="D6" s="40">
        <v>6.9099999999999995E-2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3" ht="17.25" x14ac:dyDescent="0.25">
      <c r="A7" s="19">
        <v>2</v>
      </c>
      <c r="B7" s="17"/>
      <c r="C7" s="16" t="s">
        <v>56</v>
      </c>
      <c r="D7" s="40">
        <v>4.5881432205047812E-2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3" ht="17.25" x14ac:dyDescent="0.25">
      <c r="A8" s="19">
        <v>3</v>
      </c>
      <c r="B8" s="17"/>
      <c r="C8" s="16" t="s">
        <v>57</v>
      </c>
      <c r="D8" s="40">
        <v>2.2200000000000001E-2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3" x14ac:dyDescent="0.25">
      <c r="A9" s="19"/>
      <c r="B9" s="17"/>
      <c r="C9" s="16"/>
      <c r="D9" s="4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23" x14ac:dyDescent="0.25">
      <c r="A10" s="19">
        <v>4</v>
      </c>
      <c r="B10" s="17"/>
      <c r="C10" s="17"/>
      <c r="D10" s="19" t="s">
        <v>58</v>
      </c>
      <c r="E10" s="19" t="s">
        <v>58</v>
      </c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5</v>
      </c>
      <c r="B11" s="17"/>
      <c r="C11" s="17"/>
      <c r="D11" s="19" t="s">
        <v>59</v>
      </c>
      <c r="E11" s="19" t="s">
        <v>59</v>
      </c>
      <c r="F11" s="19" t="s">
        <v>60</v>
      </c>
      <c r="G11" s="19" t="s">
        <v>60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23" ht="17.25" x14ac:dyDescent="0.25">
      <c r="A12" s="19">
        <v>6</v>
      </c>
      <c r="B12" s="17"/>
      <c r="C12" s="21" t="s">
        <v>61</v>
      </c>
      <c r="D12" s="20" t="s">
        <v>5</v>
      </c>
      <c r="E12" s="20" t="s">
        <v>6</v>
      </c>
      <c r="F12" s="20" t="s">
        <v>5</v>
      </c>
      <c r="G12" s="20" t="s">
        <v>6</v>
      </c>
      <c r="H12" s="20">
        <v>2017</v>
      </c>
      <c r="I12" s="20">
        <v>2018</v>
      </c>
      <c r="J12" s="20">
        <v>2019</v>
      </c>
      <c r="K12" s="20">
        <v>2020</v>
      </c>
      <c r="L12" s="20">
        <v>2021</v>
      </c>
      <c r="M12" s="20">
        <v>2022</v>
      </c>
      <c r="N12" s="20">
        <v>2023</v>
      </c>
      <c r="O12" s="20">
        <v>2024</v>
      </c>
      <c r="P12" s="20">
        <v>2025</v>
      </c>
    </row>
    <row r="13" spans="1:23" x14ac:dyDescent="0.25">
      <c r="A13" s="19">
        <v>7</v>
      </c>
      <c r="B13" s="17"/>
      <c r="C13" s="41" t="s">
        <v>62</v>
      </c>
      <c r="D13" s="17"/>
      <c r="E13" s="17"/>
      <c r="F13" s="17"/>
      <c r="G13" s="17"/>
      <c r="H13" s="24">
        <v>0</v>
      </c>
      <c r="I13" s="24">
        <v>0</v>
      </c>
      <c r="J13" s="24">
        <v>208582.49732376914</v>
      </c>
      <c r="K13" s="24">
        <v>669278.93444788852</v>
      </c>
      <c r="L13" s="24">
        <v>728998.55617737956</v>
      </c>
      <c r="M13" s="24">
        <v>703325.8986502816</v>
      </c>
      <c r="N13" s="24">
        <v>677653.24112318293</v>
      </c>
      <c r="O13" s="24">
        <v>651980.58359608462</v>
      </c>
      <c r="P13" s="24">
        <v>626307.9260689863</v>
      </c>
    </row>
    <row r="14" spans="1:23" x14ac:dyDescent="0.25">
      <c r="A14" s="19">
        <v>8</v>
      </c>
      <c r="B14" s="17"/>
      <c r="C14" s="41" t="s">
        <v>63</v>
      </c>
      <c r="D14" s="17"/>
      <c r="E14" s="17"/>
      <c r="F14" s="17"/>
      <c r="G14" s="17"/>
      <c r="H14" s="25">
        <v>0</v>
      </c>
      <c r="I14" s="25">
        <v>0</v>
      </c>
      <c r="J14" s="25">
        <v>-78615.191578042577</v>
      </c>
      <c r="K14" s="25">
        <v>-251965.18255956232</v>
      </c>
      <c r="L14" s="25">
        <v>-275119.29150704329</v>
      </c>
      <c r="M14" s="25">
        <v>-265431.42245838221</v>
      </c>
      <c r="N14" s="25">
        <v>-255743.55340972115</v>
      </c>
      <c r="O14" s="25">
        <v>-246055.68436106003</v>
      </c>
      <c r="P14" s="25">
        <v>-236367.81531239895</v>
      </c>
    </row>
    <row r="15" spans="1:23" x14ac:dyDescent="0.25">
      <c r="A15" s="19">
        <v>9</v>
      </c>
      <c r="B15" s="17"/>
      <c r="C15" s="41" t="s">
        <v>64</v>
      </c>
      <c r="D15" s="17"/>
      <c r="E15" s="17"/>
      <c r="F15" s="17"/>
      <c r="G15" s="17"/>
      <c r="H15" s="24">
        <f t="shared" ref="H15:P15" si="0">+H13+H14</f>
        <v>0</v>
      </c>
      <c r="I15" s="24">
        <f t="shared" si="0"/>
        <v>0</v>
      </c>
      <c r="J15" s="24">
        <f t="shared" si="0"/>
        <v>129967.30574572657</v>
      </c>
      <c r="K15" s="24">
        <f t="shared" si="0"/>
        <v>417313.75188832619</v>
      </c>
      <c r="L15" s="24">
        <f t="shared" si="0"/>
        <v>453879.26467033627</v>
      </c>
      <c r="M15" s="24">
        <f t="shared" si="0"/>
        <v>437894.47619189939</v>
      </c>
      <c r="N15" s="24">
        <f t="shared" si="0"/>
        <v>421909.68771346181</v>
      </c>
      <c r="O15" s="24">
        <f t="shared" si="0"/>
        <v>405924.89923502458</v>
      </c>
      <c r="P15" s="24">
        <f t="shared" si="0"/>
        <v>389940.11075658735</v>
      </c>
    </row>
    <row r="16" spans="1:23" x14ac:dyDescent="0.25">
      <c r="A16" s="19"/>
      <c r="B16" s="17"/>
      <c r="C16" s="42"/>
      <c r="D16" s="58"/>
      <c r="E16" s="58"/>
      <c r="F16" s="58"/>
      <c r="G16" s="58"/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19">
        <v>10</v>
      </c>
      <c r="B17" s="17"/>
      <c r="C17" s="44" t="s">
        <v>65</v>
      </c>
      <c r="D17" s="58"/>
      <c r="E17" s="58"/>
      <c r="F17" s="58"/>
      <c r="G17" s="58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9">
        <v>11</v>
      </c>
      <c r="B18" s="17"/>
      <c r="C18" s="41" t="s">
        <v>66</v>
      </c>
      <c r="D18" s="29">
        <f>+NPV($D$6,H18:P18,H32:P32,'Exhibit KCH-1.2RE, p. 6'!H12:I12)</f>
        <v>227421.67854319236</v>
      </c>
      <c r="E18" s="24">
        <f>SUM(H18:P18,H32:P32,'Exhibit KCH-1.2RE, p. 6'!H12:I12)</f>
        <v>444012.88666402554</v>
      </c>
      <c r="F18" s="29">
        <f>+NPV($D$6,H18:P18,H32:P32,'Exhibit KCH-1.2RE, p. 6'!H12:P12,'Exhibit KCH-1.2RE, p. 6'!H26:N26)</f>
        <v>246898.18793527849</v>
      </c>
      <c r="G18" s="24">
        <f>SUM(H18:P18,H32:P32,'Exhibit KCH-1.2RE, p. 6'!H12:P12,'Exhibit KCH-1.2RE, p. 6'!H26:N26)</f>
        <v>544274.47754786571</v>
      </c>
      <c r="H18" s="24">
        <f>+'Exhibit KCH-1.2RE, p. 6'!$F$42*H15</f>
        <v>0</v>
      </c>
      <c r="I18" s="24">
        <f>+'Exhibit KCH-1.2RE, p. 6'!$F$42*I15</f>
        <v>0</v>
      </c>
      <c r="J18" s="24">
        <f>+'Exhibit KCH-1.2RE, p. 6'!$F$42*J15</f>
        <v>9795.5266615185847</v>
      </c>
      <c r="K18" s="24">
        <f>+'Exhibit KCH-1.2RE, p. 6'!$F$42*K15</f>
        <v>31452.586936271557</v>
      </c>
      <c r="L18" s="24">
        <f>+'Exhibit KCH-1.2RE, p. 6'!$F$42*L15</f>
        <v>34208.498919620921</v>
      </c>
      <c r="M18" s="24">
        <f>+'Exhibit KCH-1.2RE, p. 6'!$F$42*M15</f>
        <v>33003.73883922345</v>
      </c>
      <c r="N18" s="24">
        <f>+'Exhibit KCH-1.2RE, p. 6'!$F$42*N15</f>
        <v>31798.978758825935</v>
      </c>
      <c r="O18" s="24">
        <f>+'Exhibit KCH-1.2RE, p. 6'!$F$42*O15</f>
        <v>30594.218678428442</v>
      </c>
      <c r="P18" s="24">
        <f>+'Exhibit KCH-1.2RE, p. 6'!$F$42*P15</f>
        <v>29389.458598030949</v>
      </c>
    </row>
    <row r="19" spans="1:16" x14ac:dyDescent="0.25">
      <c r="A19" s="19">
        <v>12</v>
      </c>
      <c r="B19" s="17"/>
      <c r="C19" s="41" t="s">
        <v>67</v>
      </c>
      <c r="D19" s="29">
        <f>+NPV($D$6,H19:P19,H33:P33,'Exhibit KCH-1.2RE, p. 6'!H13:I13)</f>
        <v>276648.14548711909</v>
      </c>
      <c r="E19" s="24">
        <f>SUM(H19:P19,H33:P33,'Exhibit KCH-1.2RE, p. 6'!H13:I13)</f>
        <v>540121.51548101392</v>
      </c>
      <c r="F19" s="29">
        <f>+NPV($D$6,H19:P19,H33:P33,'Exhibit KCH-1.2RE, p. 6'!H13:P13,'Exhibit KCH-1.2RE, p. 6'!H27:N27)</f>
        <v>300340.43479919428</v>
      </c>
      <c r="G19" s="24">
        <f>SUM(H19:P19,H33:P33,'Exhibit KCH-1.2RE, p. 6'!H13:P13,'Exhibit KCH-1.2RE, p. 6'!H27:N27)</f>
        <v>662085.18824642571</v>
      </c>
      <c r="H19" s="24">
        <f>+'Exhibit KCH-1.2RE, p. 6'!$G$42*H15</f>
        <v>0</v>
      </c>
      <c r="I19" s="24">
        <f>+'Exhibit KCH-1.2RE, p. 6'!$G$42*I15</f>
        <v>0</v>
      </c>
      <c r="J19" s="24">
        <f>+'Exhibit KCH-1.2RE, p. 6'!$G$42*J15</f>
        <v>11915.813401509457</v>
      </c>
      <c r="K19" s="24">
        <f>+'Exhibit KCH-1.2RE, p. 6'!$G$42*K15</f>
        <v>38260.643850798711</v>
      </c>
      <c r="L19" s="24">
        <f>+'Exhibit KCH-1.2RE, p. 6'!$G$42*L15</f>
        <v>41613.085641762496</v>
      </c>
      <c r="M19" s="24">
        <f>+'Exhibit KCH-1.2RE, p. 6'!$G$42*M15</f>
        <v>40147.549708100079</v>
      </c>
      <c r="N19" s="24">
        <f>+'Exhibit KCH-1.2RE, p. 6'!$G$42*N15</f>
        <v>38682.013774437597</v>
      </c>
      <c r="O19" s="24">
        <f>+'Exhibit KCH-1.2RE, p. 6'!$G$42*O15</f>
        <v>37216.477840775151</v>
      </c>
      <c r="P19" s="24">
        <f>+'Exhibit KCH-1.2RE, p. 6'!$G$42*P15</f>
        <v>35750.941907112698</v>
      </c>
    </row>
    <row r="20" spans="1:16" x14ac:dyDescent="0.25">
      <c r="A20" s="19"/>
      <c r="B20" s="17"/>
      <c r="C20" s="41"/>
      <c r="D20" s="29"/>
      <c r="E20" s="24"/>
      <c r="F20" s="29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19">
        <v>13</v>
      </c>
      <c r="B21" s="17"/>
      <c r="C21" s="45" t="s">
        <v>68</v>
      </c>
      <c r="D21" s="17"/>
      <c r="E21" s="46"/>
      <c r="F21" s="17"/>
      <c r="G21" s="46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5">
      <c r="A22" s="19">
        <v>14</v>
      </c>
      <c r="B22" s="17"/>
      <c r="C22" s="41" t="s">
        <v>66</v>
      </c>
      <c r="D22" s="29">
        <f>+NPV($D$6,H22:P22,H36:P36,'Exhibit KCH-1.2RE, p. 6'!H16:I16)</f>
        <v>186898.76387115908</v>
      </c>
      <c r="E22" s="47"/>
      <c r="F22" s="29">
        <f>+NPV($D$6,H22:P22,H36:P36,'Exhibit KCH-1.2RE, p. 6'!H16:P16,'Exhibit KCH-1.2RE, p. 6'!H30:N30)</f>
        <v>246898.18793527826</v>
      </c>
      <c r="G22" s="47"/>
      <c r="H22" s="28">
        <f>+PMT($D$7,COUNT($H$12:$P$12,$H$26:$P$26,'Exhibit KCH-1.2RE, p. 6'!$H$6:$P$6,'Exhibit KCH-1.2RE, p. 6'!$H$20:$N$20),-F18)*(1+$D$8)^(H12-2016)</f>
        <v>14799.416097037758</v>
      </c>
      <c r="I22" s="24">
        <f t="shared" ref="I22:P23" si="1">+H22*(1+$D$8)</f>
        <v>15127.963134391995</v>
      </c>
      <c r="J22" s="24">
        <f t="shared" si="1"/>
        <v>15463.803915975497</v>
      </c>
      <c r="K22" s="24">
        <f t="shared" si="1"/>
        <v>15807.100362910152</v>
      </c>
      <c r="L22" s="24">
        <f t="shared" si="1"/>
        <v>16158.017990966759</v>
      </c>
      <c r="M22" s="24">
        <f t="shared" si="1"/>
        <v>16516.72599036622</v>
      </c>
      <c r="N22" s="24">
        <f t="shared" si="1"/>
        <v>16883.397307352348</v>
      </c>
      <c r="O22" s="24">
        <f t="shared" si="1"/>
        <v>17258.208727575569</v>
      </c>
      <c r="P22" s="24">
        <f t="shared" si="1"/>
        <v>17641.340961327747</v>
      </c>
    </row>
    <row r="23" spans="1:16" x14ac:dyDescent="0.25">
      <c r="A23" s="19">
        <v>15</v>
      </c>
      <c r="B23" s="17"/>
      <c r="C23" s="41" t="s">
        <v>67</v>
      </c>
      <c r="D23" s="29">
        <f>+NPV($D$6,H23:P23,H37:P37,'Exhibit KCH-1.2RE, p. 6'!H17:I17)</f>
        <v>227353.85979912724</v>
      </c>
      <c r="E23" s="47"/>
      <c r="F23" s="29">
        <f>+NPV($D$6,H23:P23,H37:P37,'Exhibit KCH-1.2RE, p. 6'!H17:P17,'Exhibit KCH-1.2RE, p. 6'!H31:N31)</f>
        <v>300340.43479919404</v>
      </c>
      <c r="G23" s="47"/>
      <c r="H23" s="28">
        <f>+PMT($D$7,COUNT($H$12:$P$12,$H$26:$P$26,'Exhibit KCH-1.2RE, p. 6'!$H$6:$P$6,'Exhibit KCH-1.2RE, p. 6'!$H$20:$N$20),-F19)*(1+$D$8)^(H12-2016)</f>
        <v>18002.817689871765</v>
      </c>
      <c r="I23" s="24">
        <f t="shared" si="1"/>
        <v>18402.480242586917</v>
      </c>
      <c r="J23" s="24">
        <f t="shared" si="1"/>
        <v>18811.015303972345</v>
      </c>
      <c r="K23" s="24">
        <f t="shared" si="1"/>
        <v>19228.619843720531</v>
      </c>
      <c r="L23" s="24">
        <f t="shared" si="1"/>
        <v>19655.495204251129</v>
      </c>
      <c r="M23" s="24">
        <f t="shared" si="1"/>
        <v>20091.847197785504</v>
      </c>
      <c r="N23" s="24">
        <f t="shared" si="1"/>
        <v>20537.886205576342</v>
      </c>
      <c r="O23" s="24">
        <f t="shared" si="1"/>
        <v>20993.827279340137</v>
      </c>
      <c r="P23" s="24">
        <f t="shared" si="1"/>
        <v>21459.890244941489</v>
      </c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7.25" x14ac:dyDescent="0.25">
      <c r="A26" s="19">
        <v>16</v>
      </c>
      <c r="B26" s="17"/>
      <c r="C26" s="21" t="s">
        <v>61</v>
      </c>
      <c r="D26" s="17"/>
      <c r="E26" s="17"/>
      <c r="F26" s="17"/>
      <c r="G26" s="17"/>
      <c r="H26" s="20">
        <v>2026</v>
      </c>
      <c r="I26" s="20">
        <v>2027</v>
      </c>
      <c r="J26" s="20">
        <v>2028</v>
      </c>
      <c r="K26" s="20">
        <v>2029</v>
      </c>
      <c r="L26" s="20">
        <v>2030</v>
      </c>
      <c r="M26" s="20">
        <v>2031</v>
      </c>
      <c r="N26" s="20">
        <v>2032</v>
      </c>
      <c r="O26" s="20">
        <v>2033</v>
      </c>
      <c r="P26" s="20">
        <v>2034</v>
      </c>
    </row>
    <row r="27" spans="1:16" x14ac:dyDescent="0.25">
      <c r="A27" s="19">
        <v>17</v>
      </c>
      <c r="B27" s="17"/>
      <c r="C27" s="41" t="s">
        <v>62</v>
      </c>
      <c r="D27" s="17"/>
      <c r="E27" s="17"/>
      <c r="F27" s="17"/>
      <c r="G27" s="17"/>
      <c r="H27" s="24">
        <v>600635.26854188798</v>
      </c>
      <c r="I27" s="24">
        <v>574962.61101478944</v>
      </c>
      <c r="J27" s="24">
        <v>549289.953487691</v>
      </c>
      <c r="K27" s="24">
        <v>523617.2959605928</v>
      </c>
      <c r="L27" s="24">
        <v>497944.63843349431</v>
      </c>
      <c r="M27" s="24">
        <v>472271.980906396</v>
      </c>
      <c r="N27" s="24">
        <v>446599.32337929757</v>
      </c>
      <c r="O27" s="24">
        <v>420926.66585219931</v>
      </c>
      <c r="P27" s="24">
        <v>395254.00832510082</v>
      </c>
    </row>
    <row r="28" spans="1:16" x14ac:dyDescent="0.25">
      <c r="A28" s="19">
        <v>18</v>
      </c>
      <c r="B28" s="17"/>
      <c r="C28" s="41" t="s">
        <v>63</v>
      </c>
      <c r="D28" s="17"/>
      <c r="E28" s="17"/>
      <c r="F28" s="17"/>
      <c r="G28" s="17"/>
      <c r="H28" s="25">
        <v>-226679.94626373783</v>
      </c>
      <c r="I28" s="25">
        <v>-216992.07721507677</v>
      </c>
      <c r="J28" s="25">
        <v>-207304.20816641563</v>
      </c>
      <c r="K28" s="25">
        <v>-197616.3391177546</v>
      </c>
      <c r="L28" s="25">
        <v>-187928.47006909346</v>
      </c>
      <c r="M28" s="25">
        <v>-178240.60102043237</v>
      </c>
      <c r="N28" s="25">
        <v>-168552.73197177128</v>
      </c>
      <c r="O28" s="25">
        <v>-158864.86292311019</v>
      </c>
      <c r="P28" s="25">
        <v>-149176.99387444911</v>
      </c>
    </row>
    <row r="29" spans="1:16" x14ac:dyDescent="0.25">
      <c r="A29" s="19">
        <v>19</v>
      </c>
      <c r="B29" s="17"/>
      <c r="C29" s="41" t="s">
        <v>64</v>
      </c>
      <c r="D29" s="17"/>
      <c r="E29" s="17"/>
      <c r="F29" s="17"/>
      <c r="G29" s="17"/>
      <c r="H29" s="24">
        <f t="shared" ref="H29:P29" si="2">+H27+H28</f>
        <v>373955.32227815012</v>
      </c>
      <c r="I29" s="24">
        <f t="shared" si="2"/>
        <v>357970.53379971266</v>
      </c>
      <c r="J29" s="24">
        <f t="shared" si="2"/>
        <v>341985.74532127538</v>
      </c>
      <c r="K29" s="24">
        <f t="shared" si="2"/>
        <v>326000.9568428382</v>
      </c>
      <c r="L29" s="24">
        <f t="shared" si="2"/>
        <v>310016.16836440086</v>
      </c>
      <c r="M29" s="24">
        <f t="shared" si="2"/>
        <v>294031.37988596363</v>
      </c>
      <c r="N29" s="24">
        <f t="shared" si="2"/>
        <v>278046.59140752628</v>
      </c>
      <c r="O29" s="24">
        <f t="shared" si="2"/>
        <v>262061.80292908911</v>
      </c>
      <c r="P29" s="24">
        <f t="shared" si="2"/>
        <v>246077.01445065171</v>
      </c>
    </row>
    <row r="30" spans="1:16" x14ac:dyDescent="0.25">
      <c r="A30" s="19"/>
      <c r="B30" s="17"/>
      <c r="C30" s="41"/>
      <c r="D30" s="17"/>
      <c r="E30" s="17"/>
      <c r="F30" s="17"/>
      <c r="G30" s="17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19">
        <v>20</v>
      </c>
      <c r="B31" s="17"/>
      <c r="C31" s="44" t="s">
        <v>65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19">
        <v>21</v>
      </c>
      <c r="B32" s="17"/>
      <c r="C32" s="41" t="s">
        <v>66</v>
      </c>
      <c r="D32" s="17"/>
      <c r="E32" s="17"/>
      <c r="F32" s="17"/>
      <c r="G32" s="17"/>
      <c r="H32" s="24">
        <f>+'Exhibit KCH-1.2RE, p. 6'!$F$42*H29</f>
        <v>28184.698517633457</v>
      </c>
      <c r="I32" s="24">
        <f>+'Exhibit KCH-1.2RE, p. 6'!$F$42*I29</f>
        <v>26979.938437235949</v>
      </c>
      <c r="J32" s="24">
        <f>+'Exhibit KCH-1.2RE, p. 6'!$F$42*J29</f>
        <v>25775.178356838453</v>
      </c>
      <c r="K32" s="24">
        <f>+'Exhibit KCH-1.2RE, p. 6'!$F$42*K29</f>
        <v>24570.418276440963</v>
      </c>
      <c r="L32" s="24">
        <f>+'Exhibit KCH-1.2RE, p. 6'!$F$42*L29</f>
        <v>23365.658196043463</v>
      </c>
      <c r="M32" s="24">
        <f>+'Exhibit KCH-1.2RE, p. 6'!$F$42*M29</f>
        <v>22160.89811564597</v>
      </c>
      <c r="N32" s="24">
        <f>+'Exhibit KCH-1.2RE, p. 6'!$F$42*N29</f>
        <v>20956.13803524847</v>
      </c>
      <c r="O32" s="24">
        <f>+'Exhibit KCH-1.2RE, p. 6'!$F$42*O29</f>
        <v>19751.377954850985</v>
      </c>
      <c r="P32" s="24">
        <f>+'Exhibit KCH-1.2RE, p. 6'!$F$42*P29</f>
        <v>18546.617874453477</v>
      </c>
    </row>
    <row r="33" spans="1:17" x14ac:dyDescent="0.25">
      <c r="A33" s="19">
        <v>22</v>
      </c>
      <c r="B33" s="17"/>
      <c r="C33" s="41" t="s">
        <v>67</v>
      </c>
      <c r="D33" s="17"/>
      <c r="E33" s="17"/>
      <c r="F33" s="17"/>
      <c r="G33" s="17"/>
      <c r="H33" s="24">
        <f>+'Exhibit KCH-1.2RE, p. 6'!$G$42*H29</f>
        <v>34285.405973450252</v>
      </c>
      <c r="I33" s="24">
        <f>+'Exhibit KCH-1.2RE, p. 6'!$G$42*I29</f>
        <v>32819.870039787784</v>
      </c>
      <c r="J33" s="24">
        <f>+'Exhibit KCH-1.2RE, p. 6'!$G$42*J29</f>
        <v>31354.334106125327</v>
      </c>
      <c r="K33" s="24">
        <f>+'Exhibit KCH-1.2RE, p. 6'!$G$42*K29</f>
        <v>29888.798172462884</v>
      </c>
      <c r="L33" s="24">
        <f>+'Exhibit KCH-1.2RE, p. 6'!$G$42*L29</f>
        <v>28423.262238800427</v>
      </c>
      <c r="M33" s="24">
        <f>+'Exhibit KCH-1.2RE, p. 6'!$G$42*M29</f>
        <v>26957.726305137978</v>
      </c>
      <c r="N33" s="24">
        <f>+'Exhibit KCH-1.2RE, p. 6'!$G$42*N29</f>
        <v>25492.190371475517</v>
      </c>
      <c r="O33" s="24">
        <f>+'Exhibit KCH-1.2RE, p. 6'!$G$42*O29</f>
        <v>24026.654437813075</v>
      </c>
      <c r="P33" s="24">
        <f>+'Exhibit KCH-1.2RE, p. 6'!$G$42*P29</f>
        <v>22561.118504150611</v>
      </c>
    </row>
    <row r="34" spans="1:17" x14ac:dyDescent="0.25">
      <c r="A34" s="19"/>
      <c r="B34" s="17"/>
      <c r="C34" s="41"/>
      <c r="D34" s="17"/>
      <c r="E34" s="17"/>
      <c r="F34" s="17"/>
      <c r="G34" s="17"/>
      <c r="H34" s="24"/>
      <c r="I34" s="24"/>
      <c r="J34" s="24"/>
      <c r="K34" s="24"/>
      <c r="L34" s="24"/>
      <c r="M34" s="24"/>
      <c r="N34" s="24"/>
      <c r="O34" s="24"/>
      <c r="P34" s="24"/>
    </row>
    <row r="35" spans="1:17" x14ac:dyDescent="0.25">
      <c r="A35" s="19">
        <v>23</v>
      </c>
      <c r="B35" s="17"/>
      <c r="C35" s="45" t="s">
        <v>68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7" x14ac:dyDescent="0.25">
      <c r="A36" s="19">
        <v>24</v>
      </c>
      <c r="B36" s="17"/>
      <c r="C36" s="41" t="s">
        <v>66</v>
      </c>
      <c r="D36" s="17"/>
      <c r="E36" s="17"/>
      <c r="F36" s="29"/>
      <c r="G36" s="17"/>
      <c r="H36" s="24">
        <f>+P22*(1+$D$8)</f>
        <v>18032.978730669223</v>
      </c>
      <c r="I36" s="24">
        <f t="shared" ref="I36:P37" si="3">+H36*(1+$D$8)</f>
        <v>18433.31085849008</v>
      </c>
      <c r="J36" s="24">
        <f t="shared" si="3"/>
        <v>18842.53035954856</v>
      </c>
      <c r="K36" s="24">
        <f t="shared" si="3"/>
        <v>19260.834533530538</v>
      </c>
      <c r="L36" s="24">
        <f t="shared" si="3"/>
        <v>19688.425060174915</v>
      </c>
      <c r="M36" s="24">
        <f t="shared" si="3"/>
        <v>20125.508096510799</v>
      </c>
      <c r="N36" s="24">
        <f t="shared" si="3"/>
        <v>20572.29437625334</v>
      </c>
      <c r="O36" s="24">
        <f t="shared" si="3"/>
        <v>21028.999311406165</v>
      </c>
      <c r="P36" s="24">
        <f t="shared" si="3"/>
        <v>21495.843096119381</v>
      </c>
    </row>
    <row r="37" spans="1:17" x14ac:dyDescent="0.25">
      <c r="A37" s="19">
        <v>25</v>
      </c>
      <c r="B37" s="17"/>
      <c r="C37" s="41" t="s">
        <v>67</v>
      </c>
      <c r="D37" s="17"/>
      <c r="E37" s="17"/>
      <c r="F37" s="17"/>
      <c r="G37" s="17"/>
      <c r="H37" s="24">
        <f>+P23*(1+$D$8)</f>
        <v>21936.29980837919</v>
      </c>
      <c r="I37" s="24">
        <f t="shared" si="3"/>
        <v>22423.285664125207</v>
      </c>
      <c r="J37" s="24">
        <f t="shared" si="3"/>
        <v>22921.082605868785</v>
      </c>
      <c r="K37" s="24">
        <f t="shared" si="3"/>
        <v>23429.930639719074</v>
      </c>
      <c r="L37" s="24">
        <f t="shared" si="3"/>
        <v>23950.075099920836</v>
      </c>
      <c r="M37" s="24">
        <f t="shared" si="3"/>
        <v>24481.766767139077</v>
      </c>
      <c r="N37" s="24">
        <f t="shared" si="3"/>
        <v>25025.261989369566</v>
      </c>
      <c r="O37" s="24">
        <f t="shared" si="3"/>
        <v>25580.822805533571</v>
      </c>
      <c r="P37" s="24">
        <f t="shared" si="3"/>
        <v>26148.717071816416</v>
      </c>
    </row>
    <row r="38" spans="1:17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3"/>
    </row>
    <row r="39" spans="1:17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"/>
    </row>
    <row r="40" spans="1:17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7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7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7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7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7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7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7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1.2RE
Docket No. 17-035-39
Witness: Kevin C. Higgins
Page 5 of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C4" sqref="C4:P4"/>
    </sheetView>
  </sheetViews>
  <sheetFormatPr defaultRowHeight="15" x14ac:dyDescent="0.25"/>
  <cols>
    <col min="1" max="1" width="6.7109375" customWidth="1"/>
    <col min="2" max="2" width="1.7109375" customWidth="1"/>
    <col min="3" max="3" width="37.42578125" customWidth="1"/>
    <col min="4" max="7" width="13.28515625" customWidth="1"/>
    <col min="8" max="16" width="13.7109375" customWidth="1"/>
  </cols>
  <sheetData>
    <row r="1" spans="1:23" ht="22.5" x14ac:dyDescent="0.3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7"/>
      <c r="R1" s="37"/>
      <c r="S1" s="37"/>
      <c r="T1" s="37"/>
      <c r="U1" s="37"/>
      <c r="V1" s="37"/>
      <c r="W1" s="37"/>
    </row>
    <row r="2" spans="1:2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23" x14ac:dyDescent="0.25">
      <c r="A3" s="19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23" x14ac:dyDescent="0.25">
      <c r="A4" s="38" t="s">
        <v>40</v>
      </c>
      <c r="B4" s="17"/>
      <c r="C4" s="38" t="s">
        <v>41</v>
      </c>
      <c r="D4" s="38" t="s">
        <v>42</v>
      </c>
      <c r="E4" s="38" t="s">
        <v>43</v>
      </c>
      <c r="F4" s="38" t="s">
        <v>44</v>
      </c>
      <c r="G4" s="38" t="s">
        <v>45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50</v>
      </c>
      <c r="M4" s="38" t="s">
        <v>51</v>
      </c>
      <c r="N4" s="38" t="s">
        <v>52</v>
      </c>
      <c r="O4" s="38" t="s">
        <v>53</v>
      </c>
      <c r="P4" s="38" t="s">
        <v>54</v>
      </c>
    </row>
    <row r="5" spans="1:23" x14ac:dyDescent="0.25">
      <c r="A5" s="39"/>
      <c r="B5" s="17"/>
      <c r="C5" s="39"/>
      <c r="D5" s="3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3" ht="17.25" x14ac:dyDescent="0.25">
      <c r="A6" s="19">
        <v>26</v>
      </c>
      <c r="B6" s="17"/>
      <c r="C6" s="21" t="s">
        <v>61</v>
      </c>
      <c r="D6" s="17"/>
      <c r="E6" s="17"/>
      <c r="F6" s="17"/>
      <c r="G6" s="17"/>
      <c r="H6" s="20">
        <v>2035</v>
      </c>
      <c r="I6" s="20">
        <v>2036</v>
      </c>
      <c r="J6" s="20">
        <v>2037</v>
      </c>
      <c r="K6" s="20">
        <v>2038</v>
      </c>
      <c r="L6" s="20">
        <v>2039</v>
      </c>
      <c r="M6" s="20">
        <v>2040</v>
      </c>
      <c r="N6" s="20">
        <v>2041</v>
      </c>
      <c r="O6" s="20">
        <v>2042</v>
      </c>
      <c r="P6" s="20">
        <v>2043</v>
      </c>
    </row>
    <row r="7" spans="1:23" x14ac:dyDescent="0.25">
      <c r="A7" s="19">
        <v>27</v>
      </c>
      <c r="B7" s="17"/>
      <c r="C7" s="41" t="s">
        <v>62</v>
      </c>
      <c r="D7" s="17"/>
      <c r="E7" s="17"/>
      <c r="F7" s="17"/>
      <c r="G7" s="17"/>
      <c r="H7" s="24">
        <v>369581.35079800244</v>
      </c>
      <c r="I7" s="24">
        <v>343908.69327090407</v>
      </c>
      <c r="J7" s="24">
        <v>318236.03574380564</v>
      </c>
      <c r="K7" s="24">
        <v>292563.37821670721</v>
      </c>
      <c r="L7" s="24">
        <v>266890.72068960895</v>
      </c>
      <c r="M7" s="24">
        <v>241218.06316251057</v>
      </c>
      <c r="N7" s="24">
        <v>215545.40563541211</v>
      </c>
      <c r="O7" s="24">
        <v>189872.74810831377</v>
      </c>
      <c r="P7" s="24">
        <v>164200.09058121539</v>
      </c>
    </row>
    <row r="8" spans="1:23" x14ac:dyDescent="0.25">
      <c r="A8" s="19">
        <v>28</v>
      </c>
      <c r="B8" s="17"/>
      <c r="C8" s="41" t="s">
        <v>63</v>
      </c>
      <c r="D8" s="17"/>
      <c r="E8" s="17"/>
      <c r="F8" s="17"/>
      <c r="G8" s="17"/>
      <c r="H8" s="25">
        <v>-139489.12482578802</v>
      </c>
      <c r="I8" s="25">
        <v>-129801.25577712692</v>
      </c>
      <c r="J8" s="25">
        <v>-120113.38672846583</v>
      </c>
      <c r="K8" s="25">
        <v>-110425.51767980472</v>
      </c>
      <c r="L8" s="25">
        <v>-100737.64863114363</v>
      </c>
      <c r="M8" s="25">
        <v>-91049.77958248253</v>
      </c>
      <c r="N8" s="25">
        <v>-81361.910533821443</v>
      </c>
      <c r="O8" s="25">
        <v>-71674.041485160356</v>
      </c>
      <c r="P8" s="25">
        <v>-61986.172436499262</v>
      </c>
    </row>
    <row r="9" spans="1:23" x14ac:dyDescent="0.25">
      <c r="A9" s="19">
        <v>29</v>
      </c>
      <c r="B9" s="17"/>
      <c r="C9" s="41" t="s">
        <v>64</v>
      </c>
      <c r="D9" s="17"/>
      <c r="E9" s="17"/>
      <c r="F9" s="17"/>
      <c r="G9" s="17"/>
      <c r="H9" s="24">
        <f t="shared" ref="H9:P9" si="0">+H7+H8</f>
        <v>230092.22597221442</v>
      </c>
      <c r="I9" s="24">
        <f t="shared" si="0"/>
        <v>214107.43749377714</v>
      </c>
      <c r="J9" s="24">
        <f t="shared" si="0"/>
        <v>198122.64901533979</v>
      </c>
      <c r="K9" s="24">
        <f t="shared" si="0"/>
        <v>182137.8605369025</v>
      </c>
      <c r="L9" s="24">
        <f t="shared" si="0"/>
        <v>166153.07205846533</v>
      </c>
      <c r="M9" s="24">
        <f t="shared" si="0"/>
        <v>150168.28358002804</v>
      </c>
      <c r="N9" s="24">
        <f t="shared" si="0"/>
        <v>134183.49510159067</v>
      </c>
      <c r="O9" s="24">
        <f t="shared" si="0"/>
        <v>118198.70662315341</v>
      </c>
      <c r="P9" s="24">
        <f t="shared" si="0"/>
        <v>102213.91814471612</v>
      </c>
    </row>
    <row r="10" spans="1:2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23" x14ac:dyDescent="0.25">
      <c r="A11" s="19">
        <v>30</v>
      </c>
      <c r="B11" s="17"/>
      <c r="C11" s="44" t="s">
        <v>65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23" x14ac:dyDescent="0.25">
      <c r="A12" s="19">
        <v>31</v>
      </c>
      <c r="B12" s="17"/>
      <c r="C12" s="41" t="s">
        <v>66</v>
      </c>
      <c r="D12" s="17"/>
      <c r="E12" s="17"/>
      <c r="F12" s="17"/>
      <c r="G12" s="17"/>
      <c r="H12" s="24">
        <f t="shared" ref="H12:P12" si="1">+$F$42*H9</f>
        <v>17341.857794055981</v>
      </c>
      <c r="I12" s="24">
        <f t="shared" si="1"/>
        <v>16137.097713658486</v>
      </c>
      <c r="J12" s="24">
        <f t="shared" si="1"/>
        <v>14932.337633260986</v>
      </c>
      <c r="K12" s="24">
        <f t="shared" si="1"/>
        <v>13727.577552863489</v>
      </c>
      <c r="L12" s="24">
        <f t="shared" si="1"/>
        <v>12522.817472466002</v>
      </c>
      <c r="M12" s="24">
        <f t="shared" si="1"/>
        <v>11318.057392068506</v>
      </c>
      <c r="N12" s="24">
        <f t="shared" si="1"/>
        <v>10113.297311671002</v>
      </c>
      <c r="O12" s="24">
        <f t="shared" si="1"/>
        <v>8908.537231273509</v>
      </c>
      <c r="P12" s="24">
        <f t="shared" si="1"/>
        <v>7703.7771508760115</v>
      </c>
    </row>
    <row r="13" spans="1:23" x14ac:dyDescent="0.25">
      <c r="A13" s="19">
        <v>32</v>
      </c>
      <c r="B13" s="17"/>
      <c r="C13" s="41" t="s">
        <v>67</v>
      </c>
      <c r="D13" s="17"/>
      <c r="E13" s="17"/>
      <c r="F13" s="17"/>
      <c r="G13" s="17"/>
      <c r="H13" s="24">
        <f t="shared" ref="H13:P13" si="2">+$G$42*H9</f>
        <v>21095.582570488157</v>
      </c>
      <c r="I13" s="24">
        <f t="shared" si="2"/>
        <v>19630.046636825704</v>
      </c>
      <c r="J13" s="24">
        <f t="shared" si="2"/>
        <v>18164.510703163243</v>
      </c>
      <c r="K13" s="24">
        <f t="shared" si="2"/>
        <v>16698.97476950079</v>
      </c>
      <c r="L13" s="24">
        <f t="shared" si="2"/>
        <v>15233.438835838348</v>
      </c>
      <c r="M13" s="24">
        <f t="shared" si="2"/>
        <v>13767.902902175894</v>
      </c>
      <c r="N13" s="24">
        <f t="shared" si="2"/>
        <v>12302.366968513432</v>
      </c>
      <c r="O13" s="24">
        <f t="shared" si="2"/>
        <v>10836.83103485098</v>
      </c>
      <c r="P13" s="24">
        <f t="shared" si="2"/>
        <v>9371.295101188527</v>
      </c>
    </row>
    <row r="14" spans="1:2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23" x14ac:dyDescent="0.25">
      <c r="A15" s="19">
        <v>33</v>
      </c>
      <c r="B15" s="17"/>
      <c r="C15" s="45" t="s">
        <v>68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23" ht="15" customHeight="1" x14ac:dyDescent="0.25">
      <c r="A16" s="19">
        <v>34</v>
      </c>
      <c r="B16" s="17"/>
      <c r="C16" s="41" t="s">
        <v>66</v>
      </c>
      <c r="D16" s="17"/>
      <c r="E16" s="17"/>
      <c r="F16" s="29"/>
      <c r="G16" s="17"/>
      <c r="H16" s="24">
        <f>+'Exhibit KCH-1.2RE, p. 5'!P36*(1+'Exhibit KCH-1.2RE, p. 5'!$D$8)</f>
        <v>21973.050812853231</v>
      </c>
      <c r="I16" s="24">
        <f>+H16*(1+'Exhibit KCH-1.2RE, p. 5'!$D$8)</f>
        <v>22460.852540898573</v>
      </c>
      <c r="J16" s="24">
        <f>+I16*(1+'Exhibit KCH-1.2RE, p. 5'!$D$8)</f>
        <v>22959.483467306523</v>
      </c>
      <c r="K16" s="24">
        <f>+J16*(1+'Exhibit KCH-1.2RE, p. 5'!$D$8)</f>
        <v>23469.184000280729</v>
      </c>
      <c r="L16" s="24">
        <f>+K16*(1+'Exhibit KCH-1.2RE, p. 5'!$D$8)</f>
        <v>23990.19988508696</v>
      </c>
      <c r="M16" s="24">
        <f>+L16*(1+'Exhibit KCH-1.2RE, p. 5'!$D$8)</f>
        <v>24522.782322535892</v>
      </c>
      <c r="N16" s="24">
        <f>+M16*(1+'Exhibit KCH-1.2RE, p. 5'!$D$8)</f>
        <v>25067.188090096188</v>
      </c>
      <c r="O16" s="24">
        <f>+N16*(1+'Exhibit KCH-1.2RE, p. 5'!$D$8)</f>
        <v>25623.679665696323</v>
      </c>
      <c r="P16" s="24">
        <f>+O16*(1+'Exhibit KCH-1.2RE, p. 5'!$D$8)</f>
        <v>26192.525354274781</v>
      </c>
    </row>
    <row r="17" spans="1:16" x14ac:dyDescent="0.25">
      <c r="A17" s="19">
        <v>35</v>
      </c>
      <c r="B17" s="17"/>
      <c r="C17" s="41" t="s">
        <v>67</v>
      </c>
      <c r="D17" s="17"/>
      <c r="E17" s="17"/>
      <c r="F17" s="17"/>
      <c r="G17" s="17"/>
      <c r="H17" s="24">
        <f>+'Exhibit KCH-1.2RE, p. 5'!P37*(1+'Exhibit KCH-1.2RE, p. 5'!$D$8)</f>
        <v>26729.218590810742</v>
      </c>
      <c r="I17" s="24">
        <f>+H17*(1+'Exhibit KCH-1.2RE, p. 5'!$D$8)</f>
        <v>27322.607243526742</v>
      </c>
      <c r="J17" s="24">
        <f>+I17*(1+'Exhibit KCH-1.2RE, p. 5'!$D$8)</f>
        <v>27929.169124333035</v>
      </c>
      <c r="K17" s="24">
        <f>+J17*(1+'Exhibit KCH-1.2RE, p. 5'!$D$8)</f>
        <v>28549.19667889323</v>
      </c>
      <c r="L17" s="24">
        <f>+K17*(1+'Exhibit KCH-1.2RE, p. 5'!$D$8)</f>
        <v>29182.988845164658</v>
      </c>
      <c r="M17" s="24">
        <f>+L17*(1+'Exhibit KCH-1.2RE, p. 5'!$D$8)</f>
        <v>29830.851197527314</v>
      </c>
      <c r="N17" s="24">
        <f>+M17*(1+'Exhibit KCH-1.2RE, p. 5'!$D$8)</f>
        <v>30493.096094112421</v>
      </c>
      <c r="O17" s="24">
        <f>+N17*(1+'Exhibit KCH-1.2RE, p. 5'!$D$8)</f>
        <v>31170.042827401718</v>
      </c>
      <c r="P17" s="24">
        <f>+O17*(1+'Exhibit KCH-1.2RE, p. 5'!$D$8)</f>
        <v>31862.017778170037</v>
      </c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" customHeight="1" x14ac:dyDescent="0.25">
      <c r="A20" s="19">
        <v>36</v>
      </c>
      <c r="B20" s="17"/>
      <c r="C20" s="21" t="s">
        <v>61</v>
      </c>
      <c r="D20" s="17"/>
      <c r="E20" s="17"/>
      <c r="F20" s="17"/>
      <c r="G20" s="17"/>
      <c r="H20" s="20">
        <v>2044</v>
      </c>
      <c r="I20" s="20">
        <v>2045</v>
      </c>
      <c r="J20" s="20">
        <v>2046</v>
      </c>
      <c r="K20" s="20">
        <v>2047</v>
      </c>
      <c r="L20" s="20">
        <v>2048</v>
      </c>
      <c r="M20" s="20">
        <v>2049</v>
      </c>
      <c r="N20" s="20">
        <v>2050</v>
      </c>
      <c r="O20" s="17"/>
      <c r="P20" s="17"/>
    </row>
    <row r="21" spans="1:16" x14ac:dyDescent="0.25">
      <c r="A21" s="19">
        <v>37</v>
      </c>
      <c r="B21" s="17"/>
      <c r="C21" s="41" t="s">
        <v>62</v>
      </c>
      <c r="D21" s="17"/>
      <c r="E21" s="17"/>
      <c r="F21" s="17"/>
      <c r="G21" s="17"/>
      <c r="H21" s="24">
        <v>138527.43305411702</v>
      </c>
      <c r="I21" s="24">
        <v>112854.77552701863</v>
      </c>
      <c r="J21" s="24">
        <v>87182.117999920243</v>
      </c>
      <c r="K21" s="24">
        <v>61509.460472821862</v>
      </c>
      <c r="L21" s="24">
        <v>35836.802945723481</v>
      </c>
      <c r="M21" s="24">
        <v>11179.751447046085</v>
      </c>
      <c r="N21" s="24">
        <v>1399.873430435912</v>
      </c>
      <c r="O21" s="17"/>
      <c r="P21" s="17"/>
    </row>
    <row r="22" spans="1:16" x14ac:dyDescent="0.25">
      <c r="A22" s="19">
        <v>38</v>
      </c>
      <c r="B22" s="17"/>
      <c r="C22" s="41" t="s">
        <v>63</v>
      </c>
      <c r="D22" s="17"/>
      <c r="E22" s="17"/>
      <c r="F22" s="17"/>
      <c r="G22" s="17"/>
      <c r="H22" s="25">
        <v>-52298.303387838161</v>
      </c>
      <c r="I22" s="25">
        <v>-42610.434339177074</v>
      </c>
      <c r="J22" s="25">
        <v>-32922.56529051598</v>
      </c>
      <c r="K22" s="25">
        <v>-23234.696241854879</v>
      </c>
      <c r="L22" s="25">
        <v>-13546.827193193787</v>
      </c>
      <c r="M22" s="25">
        <v>-4243.5518036159292</v>
      </c>
      <c r="N22" s="25">
        <v>-538.39308190397446</v>
      </c>
      <c r="O22" s="17"/>
      <c r="P22" s="17"/>
    </row>
    <row r="23" spans="1:16" x14ac:dyDescent="0.25">
      <c r="A23" s="19">
        <v>39</v>
      </c>
      <c r="B23" s="17"/>
      <c r="C23" s="41" t="s">
        <v>64</v>
      </c>
      <c r="D23" s="17"/>
      <c r="E23" s="17"/>
      <c r="F23" s="17"/>
      <c r="G23" s="17"/>
      <c r="H23" s="24">
        <f t="shared" ref="H23:N23" si="3">+H21+H22</f>
        <v>86229.129666278866</v>
      </c>
      <c r="I23" s="24">
        <f t="shared" si="3"/>
        <v>70244.34118784155</v>
      </c>
      <c r="J23" s="24">
        <f t="shared" si="3"/>
        <v>54259.552709404263</v>
      </c>
      <c r="K23" s="24">
        <f t="shared" si="3"/>
        <v>38274.764230966983</v>
      </c>
      <c r="L23" s="24">
        <f t="shared" si="3"/>
        <v>22289.975752529695</v>
      </c>
      <c r="M23" s="24">
        <f t="shared" si="3"/>
        <v>6936.1996434301554</v>
      </c>
      <c r="N23" s="24">
        <f t="shared" si="3"/>
        <v>861.48034853193758</v>
      </c>
      <c r="O23" s="17"/>
      <c r="P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9">
        <v>40</v>
      </c>
      <c r="B25" s="17"/>
      <c r="C25" s="44" t="s">
        <v>65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9">
        <v>41</v>
      </c>
      <c r="B26" s="17"/>
      <c r="C26" s="41" t="s">
        <v>66</v>
      </c>
      <c r="D26" s="17"/>
      <c r="E26" s="17"/>
      <c r="F26" s="17"/>
      <c r="G26" s="17"/>
      <c r="H26" s="24">
        <f t="shared" ref="H26:N26" si="4">+$F$42*H23</f>
        <v>6499.0170704785178</v>
      </c>
      <c r="I26" s="24">
        <f t="shared" si="4"/>
        <v>5294.2569900810195</v>
      </c>
      <c r="J26" s="24">
        <f t="shared" si="4"/>
        <v>4089.496909683523</v>
      </c>
      <c r="K26" s="24">
        <f t="shared" si="4"/>
        <v>2884.7368292860269</v>
      </c>
      <c r="L26" s="24">
        <f t="shared" si="4"/>
        <v>1679.9767488885309</v>
      </c>
      <c r="M26" s="24">
        <f t="shared" si="4"/>
        <v>522.77554071763029</v>
      </c>
      <c r="N26" s="24">
        <f t="shared" si="4"/>
        <v>64.929050225359362</v>
      </c>
      <c r="O26" s="24"/>
      <c r="P26" s="24"/>
    </row>
    <row r="27" spans="1:16" x14ac:dyDescent="0.25">
      <c r="A27" s="19">
        <v>42</v>
      </c>
      <c r="B27" s="17"/>
      <c r="C27" s="41" t="s">
        <v>67</v>
      </c>
      <c r="D27" s="17"/>
      <c r="E27" s="17"/>
      <c r="F27" s="17"/>
      <c r="G27" s="17"/>
      <c r="H27" s="24">
        <f t="shared" ref="H27:N27" si="5">+$G$42*H23</f>
        <v>7905.7591675260765</v>
      </c>
      <c r="I27" s="24">
        <f t="shared" si="5"/>
        <v>6440.2232338636204</v>
      </c>
      <c r="J27" s="24">
        <f t="shared" si="5"/>
        <v>4974.6873002011662</v>
      </c>
      <c r="K27" s="24">
        <f t="shared" si="5"/>
        <v>3509.1513665387133</v>
      </c>
      <c r="L27" s="24">
        <f t="shared" si="5"/>
        <v>2043.6154328762595</v>
      </c>
      <c r="M27" s="24">
        <f t="shared" si="5"/>
        <v>635.93270778753345</v>
      </c>
      <c r="N27" s="24">
        <f t="shared" si="5"/>
        <v>78.983241387316582</v>
      </c>
      <c r="O27" s="24"/>
      <c r="P27" s="24"/>
    </row>
    <row r="28" spans="1:1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9">
        <v>43</v>
      </c>
      <c r="B29" s="17"/>
      <c r="C29" s="45" t="s">
        <v>68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 customHeight="1" x14ac:dyDescent="0.25">
      <c r="A30" s="19">
        <v>44</v>
      </c>
      <c r="B30" s="17"/>
      <c r="C30" s="41" t="s">
        <v>66</v>
      </c>
      <c r="D30" s="17"/>
      <c r="E30" s="17"/>
      <c r="F30" s="29"/>
      <c r="G30" s="17"/>
      <c r="H30" s="24">
        <f>+P16*(1+'Exhibit KCH-1.2RE, p. 5'!$D$8)</f>
        <v>26773.999417139683</v>
      </c>
      <c r="I30" s="24">
        <f>+H30*(1+'Exhibit KCH-1.2RE, p. 5'!$D$8)</f>
        <v>27368.382204200185</v>
      </c>
      <c r="J30" s="24">
        <f>+I30*(1+'Exhibit KCH-1.2RE, p. 5'!$D$8)</f>
        <v>27975.960289133429</v>
      </c>
      <c r="K30" s="24">
        <f>+J30*(1+'Exhibit KCH-1.2RE, p. 5'!$D$8)</f>
        <v>28597.02660755219</v>
      </c>
      <c r="L30" s="24">
        <f>+K30*(1+'Exhibit KCH-1.2RE, p. 5'!$D$8)</f>
        <v>29231.880598239848</v>
      </c>
      <c r="M30" s="24">
        <f>+L30*(1+'Exhibit KCH-1.2RE, p. 5'!$D$8)</f>
        <v>29880.828347520772</v>
      </c>
      <c r="N30" s="24">
        <f>+M30*(1+'Exhibit KCH-1.2RE, p. 5'!$D$8)</f>
        <v>30544.182736835734</v>
      </c>
      <c r="O30" s="24"/>
      <c r="P30" s="24"/>
    </row>
    <row r="31" spans="1:16" x14ac:dyDescent="0.25">
      <c r="A31" s="19">
        <v>45</v>
      </c>
      <c r="B31" s="17"/>
      <c r="C31" s="41" t="s">
        <v>67</v>
      </c>
      <c r="D31" s="17"/>
      <c r="E31" s="17"/>
      <c r="F31" s="17"/>
      <c r="G31" s="17"/>
      <c r="H31" s="24">
        <f>+P17*(1+'Exhibit KCH-1.2RE, p. 5'!$D$8)</f>
        <v>32569.354572845412</v>
      </c>
      <c r="I31" s="24">
        <f>+H31*(1+'Exhibit KCH-1.2RE, p. 5'!$D$8)</f>
        <v>33292.394244362578</v>
      </c>
      <c r="J31" s="24">
        <f>+I31*(1+'Exhibit KCH-1.2RE, p. 5'!$D$8)</f>
        <v>34031.485396587428</v>
      </c>
      <c r="K31" s="24">
        <f>+J31*(1+'Exhibit KCH-1.2RE, p. 5'!$D$8)</f>
        <v>34786.984372391671</v>
      </c>
      <c r="L31" s="24">
        <f>+K31*(1+'Exhibit KCH-1.2RE, p. 5'!$D$8)</f>
        <v>35559.255425458767</v>
      </c>
      <c r="M31" s="24">
        <f>+L31*(1+'Exhibit KCH-1.2RE, p. 5'!$D$8)</f>
        <v>36348.670895903953</v>
      </c>
      <c r="N31" s="24">
        <f>+M31*(1+'Exhibit KCH-1.2RE, p. 5'!$D$8)</f>
        <v>37155.611389793019</v>
      </c>
      <c r="O31" s="24"/>
      <c r="P31" s="24"/>
    </row>
    <row r="32" spans="1:1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" customHeight="1" x14ac:dyDescent="0.25">
      <c r="A34" s="19">
        <v>46</v>
      </c>
      <c r="B34" s="17"/>
      <c r="C34" s="21" t="s">
        <v>69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5">
      <c r="A36" s="19">
        <v>47</v>
      </c>
      <c r="B36" s="17"/>
      <c r="C36" s="17"/>
      <c r="D36" s="16"/>
      <c r="E36" s="16"/>
      <c r="F36" s="19" t="s">
        <v>22</v>
      </c>
      <c r="G36" s="19" t="s">
        <v>70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5">
      <c r="A37" s="19">
        <v>48</v>
      </c>
      <c r="B37" s="17"/>
      <c r="C37" s="17"/>
      <c r="D37" s="19" t="s">
        <v>23</v>
      </c>
      <c r="E37" s="19" t="s">
        <v>23</v>
      </c>
      <c r="F37" s="19" t="s">
        <v>24</v>
      </c>
      <c r="G37" s="19" t="s">
        <v>24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5">
      <c r="A38" s="19">
        <v>49</v>
      </c>
      <c r="B38" s="17"/>
      <c r="C38" s="17"/>
      <c r="D38" s="20" t="s">
        <v>25</v>
      </c>
      <c r="E38" s="20" t="s">
        <v>26</v>
      </c>
      <c r="F38" s="20" t="s">
        <v>26</v>
      </c>
      <c r="G38" s="20" t="s">
        <v>26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19">
        <v>50</v>
      </c>
      <c r="B39" s="17"/>
      <c r="C39" s="48" t="s">
        <v>27</v>
      </c>
      <c r="D39" s="49">
        <v>0.48620000000000002</v>
      </c>
      <c r="E39" s="50">
        <v>5.21E-2</v>
      </c>
      <c r="F39" s="50">
        <f>+D39*E39</f>
        <v>2.5331020000000003E-2</v>
      </c>
      <c r="G39" s="40">
        <f>+F39</f>
        <v>2.5331020000000003E-2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5">
      <c r="A40" s="19">
        <v>51</v>
      </c>
      <c r="B40" s="17"/>
      <c r="C40" s="48" t="s">
        <v>28</v>
      </c>
      <c r="D40" s="49">
        <v>2.0000000000000001E-4</v>
      </c>
      <c r="E40" s="50">
        <v>6.7500000000000004E-2</v>
      </c>
      <c r="F40" s="50">
        <f>+D40*E40</f>
        <v>1.3500000000000001E-5</v>
      </c>
      <c r="G40" s="40">
        <f>+F40*D44</f>
        <v>1.7901422831607283E-5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9">
        <v>52</v>
      </c>
      <c r="B41" s="17"/>
      <c r="C41" s="48" t="s">
        <v>29</v>
      </c>
      <c r="D41" s="51">
        <v>0.51359999999999995</v>
      </c>
      <c r="E41" s="50">
        <v>9.74E-2</v>
      </c>
      <c r="F41" s="52">
        <f>+D41*E41</f>
        <v>5.0024639999999995E-2</v>
      </c>
      <c r="G41" s="53">
        <f>+F41*D44</f>
        <v>6.6334239454735919E-2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5">
      <c r="A42" s="19">
        <v>53</v>
      </c>
      <c r="B42" s="17"/>
      <c r="C42" s="48" t="s">
        <v>6</v>
      </c>
      <c r="D42" s="54">
        <f>SUM(D39:D41)</f>
        <v>1</v>
      </c>
      <c r="E42" s="17"/>
      <c r="F42" s="40">
        <f>SUM(F39:F41)</f>
        <v>7.5369159999999991E-2</v>
      </c>
      <c r="G42" s="40">
        <f>SUM(G39:G41)</f>
        <v>9.1683160877567532E-2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" customHeight="1" x14ac:dyDescent="0.25">
      <c r="A44" s="19">
        <v>54</v>
      </c>
      <c r="B44" s="17"/>
      <c r="C44" s="48" t="s">
        <v>71</v>
      </c>
      <c r="D44" s="55">
        <v>1.3260313208597987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5">
      <c r="A46" s="17"/>
      <c r="B46" s="17"/>
      <c r="C46" s="56" t="s">
        <v>72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5">
      <c r="A47" s="17"/>
      <c r="B47" s="17"/>
      <c r="C47" s="56" t="s">
        <v>73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 customHeight="1" x14ac:dyDescent="0.25">
      <c r="A48" s="17"/>
      <c r="B48" s="17"/>
      <c r="C48" s="56" t="s">
        <v>76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mergeCells count="1">
    <mergeCell ref="A1:P1"/>
  </mergeCells>
  <printOptions horizontalCentered="1"/>
  <pageMargins left="1" right="1" top="1.75" bottom="1" header="0.75" footer="0.3"/>
  <pageSetup scale="52" orientation="landscape" r:id="rId1"/>
  <headerFooter scaleWithDoc="0">
    <oddHeader>&amp;R&amp;"Times New Roman,Bold"&amp;8Utah Association of Energy Users
UAE Exhibit _____
Docket No. 17-035-39
Witness: Kevin C. Higgins
Page 6 of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UAE Exhibit 1.1RE, p. 1</vt:lpstr>
      <vt:lpstr>UAE Exhibit 1.1RE, p. 2</vt:lpstr>
      <vt:lpstr>Exhibit KCH-1.2RE, p. 1</vt:lpstr>
      <vt:lpstr>Exhibit KCH-1.2RE, p. 2</vt:lpstr>
      <vt:lpstr>Exhibit KCH-1.2RE, p. 3</vt:lpstr>
      <vt:lpstr>Exhibit KCH-1.2RE, p. 4</vt:lpstr>
      <vt:lpstr>Exhibit KCH-1.2RE, p. 5</vt:lpstr>
      <vt:lpstr>Exhibit KCH-1.2RE, p. 6</vt:lpstr>
      <vt:lpstr>'UAE Exhibit 1.1RE, p. 1'!Print_Area</vt:lpstr>
      <vt:lpstr>'UAE Exhibit 1.1RE, p. 2'!Print_Area</vt:lpstr>
      <vt:lpstr>'UAE Exhibit 1.1RE, p. 1'!Print_Titles</vt:lpstr>
      <vt:lpstr>'UAE Exhibit 1.1RE, p. 2'!Print_Titles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Townsend</dc:creator>
  <cp:lastModifiedBy>Fred Nass</cp:lastModifiedBy>
  <cp:lastPrinted>2018-04-02T20:19:42Z</cp:lastPrinted>
  <dcterms:created xsi:type="dcterms:W3CDTF">2017-09-13T16:39:50Z</dcterms:created>
  <dcterms:modified xsi:type="dcterms:W3CDTF">2018-04-03T16:24:05Z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{E2058C77-B518-439D-8EDD-6BC5DC92BB8D}</vt:lpwstr>
  </property>
</Properties>
</file>