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395" windowHeight="10155"/>
  </bookViews>
  <sheets>
    <sheet name="Exhibit RMP_(DJM-1R)" sheetId="1" r:id="rId1"/>
  </sheets>
  <externalReferences>
    <externalReference r:id="rId2"/>
    <externalReference r:id="rId3"/>
  </externalReferences>
  <definedNames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limcount" hidden="1">1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H24" i="1"/>
  <c r="I24" i="1" s="1"/>
  <c r="G24" i="1"/>
  <c r="F24" i="1"/>
  <c r="D24" i="1"/>
  <c r="E24" i="1" s="1"/>
  <c r="C24" i="1"/>
  <c r="B24" i="1"/>
  <c r="L23" i="1"/>
  <c r="H23" i="1"/>
  <c r="G23" i="1"/>
  <c r="I23" i="1" s="1"/>
  <c r="J23" i="1" s="1"/>
  <c r="F23" i="1"/>
  <c r="C23" i="1"/>
  <c r="B23" i="1"/>
  <c r="L22" i="1"/>
  <c r="H22" i="1"/>
  <c r="I22" i="1" s="1"/>
  <c r="G22" i="1"/>
  <c r="J22" i="1" s="1"/>
  <c r="F22" i="1"/>
  <c r="D22" i="1"/>
  <c r="E22" i="1" s="1"/>
  <c r="C22" i="1"/>
  <c r="B22" i="1"/>
  <c r="A10" i="1"/>
  <c r="A11" i="1" s="1"/>
  <c r="H9" i="1"/>
  <c r="J9" i="1" s="1"/>
  <c r="G9" i="1"/>
  <c r="I9" i="1" s="1"/>
  <c r="C9" i="1"/>
  <c r="B9" i="1"/>
  <c r="G11" i="1" l="1"/>
  <c r="B11" i="1"/>
  <c r="A12" i="1"/>
  <c r="H11" i="1"/>
  <c r="C11" i="1"/>
  <c r="J24" i="1"/>
  <c r="D9" i="1"/>
  <c r="E9" i="1" s="1"/>
  <c r="L9" i="1" s="1"/>
  <c r="B10" i="1"/>
  <c r="G10" i="1"/>
  <c r="C10" i="1"/>
  <c r="H10" i="1"/>
  <c r="D23" i="1"/>
  <c r="E23" i="1" s="1"/>
  <c r="A13" i="1" l="1"/>
  <c r="H12" i="1"/>
  <c r="C12" i="1"/>
  <c r="G12" i="1"/>
  <c r="B12" i="1"/>
  <c r="I10" i="1"/>
  <c r="J10" i="1"/>
  <c r="E11" i="1"/>
  <c r="L11" i="1" s="1"/>
  <c r="D11" i="1"/>
  <c r="D10" i="1"/>
  <c r="E10" i="1"/>
  <c r="L10" i="1" s="1"/>
  <c r="J11" i="1"/>
  <c r="I11" i="1"/>
  <c r="I12" i="1" l="1"/>
  <c r="J12" i="1"/>
  <c r="D12" i="1"/>
  <c r="E12" i="1"/>
  <c r="L12" i="1" s="1"/>
  <c r="G13" i="1"/>
  <c r="B13" i="1"/>
  <c r="A14" i="1"/>
  <c r="H13" i="1"/>
  <c r="C13" i="1"/>
  <c r="A15" i="1" l="1"/>
  <c r="H14" i="1"/>
  <c r="C14" i="1"/>
  <c r="G14" i="1"/>
  <c r="B14" i="1"/>
  <c r="D13" i="1"/>
  <c r="E13" i="1" s="1"/>
  <c r="L13" i="1" s="1"/>
  <c r="J13" i="1"/>
  <c r="I13" i="1"/>
  <c r="I14" i="1" l="1"/>
  <c r="J14" i="1"/>
  <c r="D14" i="1"/>
  <c r="E14" i="1"/>
  <c r="L14" i="1" s="1"/>
  <c r="G15" i="1"/>
  <c r="B15" i="1"/>
  <c r="A16" i="1"/>
  <c r="H15" i="1"/>
  <c r="C15" i="1"/>
  <c r="A17" i="1" l="1"/>
  <c r="H16" i="1"/>
  <c r="C16" i="1"/>
  <c r="G16" i="1"/>
  <c r="B16" i="1"/>
  <c r="D15" i="1"/>
  <c r="E15" i="1" s="1"/>
  <c r="L15" i="1" s="1"/>
  <c r="J15" i="1"/>
  <c r="I15" i="1"/>
  <c r="I16" i="1" l="1"/>
  <c r="J16" i="1"/>
  <c r="D16" i="1"/>
  <c r="E16" i="1"/>
  <c r="L16" i="1" s="1"/>
  <c r="G17" i="1"/>
  <c r="B17" i="1"/>
  <c r="A18" i="1"/>
  <c r="H17" i="1"/>
  <c r="C17" i="1"/>
  <c r="A19" i="1" l="1"/>
  <c r="H18" i="1"/>
  <c r="C18" i="1"/>
  <c r="G18" i="1"/>
  <c r="B18" i="1"/>
  <c r="D17" i="1"/>
  <c r="E17" i="1" s="1"/>
  <c r="L17" i="1" s="1"/>
  <c r="J17" i="1"/>
  <c r="I17" i="1"/>
  <c r="I18" i="1" l="1"/>
  <c r="J18" i="1"/>
  <c r="D18" i="1"/>
  <c r="E18" i="1"/>
  <c r="L18" i="1" s="1"/>
  <c r="G19" i="1"/>
  <c r="B19" i="1"/>
  <c r="A20" i="1"/>
  <c r="H19" i="1"/>
  <c r="C19" i="1"/>
  <c r="H20" i="1" l="1"/>
  <c r="C20" i="1"/>
  <c r="G20" i="1"/>
  <c r="B20" i="1"/>
  <c r="D19" i="1"/>
  <c r="E19" i="1" s="1"/>
  <c r="I19" i="1"/>
  <c r="J19" i="1" s="1"/>
  <c r="L19" i="1" l="1"/>
  <c r="D20" i="1"/>
  <c r="E20" i="1"/>
  <c r="I20" i="1"/>
  <c r="J20" i="1"/>
  <c r="L20" i="1" l="1"/>
</calcChain>
</file>

<file path=xl/sharedStrings.xml><?xml version="1.0" encoding="utf-8"?>
<sst xmlns="http://schemas.openxmlformats.org/spreadsheetml/2006/main" count="40" uniqueCount="25">
  <si>
    <t>PacifiCorp</t>
  </si>
  <si>
    <t>State of Utah</t>
  </si>
  <si>
    <t>Historical Export Energy Value Summary by Element</t>
  </si>
  <si>
    <t>On-Peak</t>
  </si>
  <si>
    <t>Off-Peak</t>
  </si>
  <si>
    <t>Average*</t>
  </si>
  <si>
    <t>Month</t>
  </si>
  <si>
    <t>Energy</t>
  </si>
  <si>
    <t>Losses</t>
  </si>
  <si>
    <t>Integration</t>
  </si>
  <si>
    <t>Total</t>
  </si>
  <si>
    <t>$/MWh</t>
  </si>
  <si>
    <t>Annual*</t>
  </si>
  <si>
    <t>Summer*</t>
  </si>
  <si>
    <t>Winter*</t>
  </si>
  <si>
    <t>Definitions:</t>
  </si>
  <si>
    <t>Summer:</t>
  </si>
  <si>
    <t>June through September - 4pm - 8pm</t>
  </si>
  <si>
    <t>Winter:</t>
  </si>
  <si>
    <t>October through May - 7am - 9am &amp; 6pm - 8pm</t>
  </si>
  <si>
    <t>All Year:</t>
  </si>
  <si>
    <t>Monday - Friday, excluding Holidays</t>
  </si>
  <si>
    <t>All other, including all day on weekends and holidays</t>
  </si>
  <si>
    <t>All times are in Mountain Time</t>
  </si>
  <si>
    <t>* Average values reflect delivery based on historical average export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</si>
</sst>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7" fontId="4" fillId="0" borderId="1" xfId="1" applyNumberFormat="1" applyFont="1" applyBorder="1"/>
    <xf numFmtId="7" fontId="4" fillId="0" borderId="2" xfId="1" applyNumberFormat="1" applyFont="1" applyBorder="1"/>
    <xf numFmtId="7" fontId="4" fillId="0" borderId="3" xfId="1" applyNumberFormat="1" applyFont="1" applyBorder="1"/>
    <xf numFmtId="7" fontId="4" fillId="0" borderId="4" xfId="1" applyNumberFormat="1" applyFont="1" applyBorder="1"/>
    <xf numFmtId="7" fontId="4" fillId="0" borderId="5" xfId="1" applyNumberFormat="1" applyFont="1" applyBorder="1"/>
    <xf numFmtId="7" fontId="4" fillId="0" borderId="0" xfId="1" applyNumberFormat="1" applyFont="1" applyBorder="1"/>
    <xf numFmtId="7" fontId="4" fillId="0" borderId="6" xfId="1" applyNumberFormat="1" applyFont="1" applyBorder="1"/>
    <xf numFmtId="7" fontId="4" fillId="0" borderId="7" xfId="1" applyNumberFormat="1" applyFont="1" applyBorder="1"/>
    <xf numFmtId="7" fontId="4" fillId="0" borderId="8" xfId="1" applyNumberFormat="1" applyFont="1" applyBorder="1"/>
    <xf numFmtId="7" fontId="4" fillId="0" borderId="9" xfId="1" applyNumberFormat="1" applyFont="1" applyBorder="1"/>
    <xf numFmtId="7" fontId="4" fillId="0" borderId="10" xfId="1" applyNumberFormat="1" applyFont="1" applyBorder="1"/>
    <xf numFmtId="7" fontId="4" fillId="0" borderId="11" xfId="1" applyNumberFormat="1" applyFont="1" applyBorder="1"/>
    <xf numFmtId="0" fontId="5" fillId="0" borderId="0" xfId="0" applyFont="1" applyFill="1" applyBorder="1"/>
    <xf numFmtId="7" fontId="5" fillId="0" borderId="0" xfId="1" applyNumberFormat="1" applyFont="1" applyFill="1" applyBorder="1" applyAlignment="1">
      <alignment horizontal="center"/>
    </xf>
    <xf numFmtId="7" fontId="4" fillId="0" borderId="12" xfId="1" applyNumberFormat="1" applyFont="1" applyBorder="1"/>
    <xf numFmtId="7" fontId="4" fillId="0" borderId="13" xfId="1" applyNumberFormat="1" applyFont="1" applyBorder="1"/>
    <xf numFmtId="7" fontId="4" fillId="0" borderId="14" xfId="1" applyNumberFormat="1" applyFont="1" applyBorder="1"/>
    <xf numFmtId="7" fontId="5" fillId="0" borderId="0" xfId="0" applyNumberFormat="1" applyFont="1"/>
    <xf numFmtId="7" fontId="0" fillId="0" borderId="0" xfId="0" applyNumberFormat="1"/>
    <xf numFmtId="7" fontId="3" fillId="0" borderId="14" xfId="1" applyNumberFormat="1" applyFont="1" applyBorder="1"/>
    <xf numFmtId="0" fontId="6" fillId="0" borderId="0" xfId="0" applyFont="1" applyFill="1" applyAlignment="1">
      <alignment horizontal="right"/>
    </xf>
    <xf numFmtId="43" fontId="5" fillId="0" borderId="0" xfId="0" applyNumberFormat="1" applyFont="1" applyFill="1"/>
    <xf numFmtId="0" fontId="2" fillId="0" borderId="0" xfId="0" applyFont="1" applyFill="1"/>
    <xf numFmtId="43" fontId="0" fillId="0" borderId="0" xfId="0" applyNumberFormat="1" applyFill="1"/>
    <xf numFmtId="0" fontId="6" fillId="0" borderId="0" xfId="0" applyFont="1" applyFill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44215\Desktop\17-035-61%20Workpapers%20-%20MacN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G Export Profile vs EIM"/>
      <sheetName val="VS AJL Ex1"/>
      <sheetName val="12x24 Energy"/>
      <sheetName val="Tracking Solar"/>
      <sheetName val="Contribution"/>
      <sheetName val="HLH-LLH hours"/>
    </sheetNames>
    <sheetDataSet>
      <sheetData sheetId="0"/>
      <sheetData sheetId="1">
        <row r="4">
          <cell r="X4">
            <v>208.33091499999972</v>
          </cell>
          <cell r="AA4">
            <v>19.346689826140462</v>
          </cell>
          <cell r="AG4">
            <v>1.4999017492655011</v>
          </cell>
          <cell r="AJ4">
            <v>-6.961850474388926E-3</v>
          </cell>
        </row>
        <row r="5">
          <cell r="X5">
            <v>209.99169000000012</v>
          </cell>
        </row>
        <row r="6">
          <cell r="X6">
            <v>487.45204500000085</v>
          </cell>
        </row>
        <row r="7">
          <cell r="X7">
            <v>578.68858499999965</v>
          </cell>
        </row>
        <row r="8">
          <cell r="X8">
            <v>716.15260000000092</v>
          </cell>
        </row>
        <row r="9">
          <cell r="X9">
            <v>728.29035249999959</v>
          </cell>
          <cell r="AA9">
            <v>21.997786775187237</v>
          </cell>
          <cell r="AG9">
            <v>2.0732522601307588</v>
          </cell>
        </row>
        <row r="10">
          <cell r="X10">
            <v>552.05329500000175</v>
          </cell>
        </row>
        <row r="11">
          <cell r="X11">
            <v>568.43881000000022</v>
          </cell>
        </row>
        <row r="12">
          <cell r="X12">
            <v>549.46071749999885</v>
          </cell>
        </row>
        <row r="13">
          <cell r="X13">
            <v>455.82315999999531</v>
          </cell>
        </row>
        <row r="14">
          <cell r="X14">
            <v>332.65931749999777</v>
          </cell>
        </row>
        <row r="15">
          <cell r="X15">
            <v>139.53190749999956</v>
          </cell>
        </row>
        <row r="16">
          <cell r="Z16">
            <v>20.497064497300222</v>
          </cell>
          <cell r="AF16">
            <v>1.7486923133499475</v>
          </cell>
        </row>
        <row r="20">
          <cell r="X20">
            <v>9.7649499999999971</v>
          </cell>
          <cell r="Z20">
            <v>28.133431240654097</v>
          </cell>
          <cell r="AA20">
            <v>25.589777136477103</v>
          </cell>
          <cell r="AF20">
            <v>2.380680466996882</v>
          </cell>
          <cell r="AG20">
            <v>1.9987427603036552</v>
          </cell>
        </row>
        <row r="21">
          <cell r="X21">
            <v>9.660890000000002</v>
          </cell>
          <cell r="Z21">
            <v>41.545220090035677</v>
          </cell>
          <cell r="AF21">
            <v>3.3998134016212633</v>
          </cell>
        </row>
        <row r="22">
          <cell r="X22">
            <v>19.127212499999985</v>
          </cell>
          <cell r="Z22">
            <v>34.512552388998195</v>
          </cell>
          <cell r="AF22">
            <v>2.6729908141091725</v>
          </cell>
        </row>
        <row r="23">
          <cell r="X23">
            <v>35.788149999999995</v>
          </cell>
          <cell r="Z23">
            <v>19.103351350649596</v>
          </cell>
          <cell r="AF23">
            <v>1.4180606816738819</v>
          </cell>
        </row>
        <row r="24">
          <cell r="X24">
            <v>52.908322499999997</v>
          </cell>
          <cell r="Z24">
            <v>16.829435627777659</v>
          </cell>
          <cell r="AF24">
            <v>1.2735430338373592</v>
          </cell>
        </row>
        <row r="25">
          <cell r="X25">
            <v>32.180607499999986</v>
          </cell>
          <cell r="Z25">
            <v>39.814464003118232</v>
          </cell>
          <cell r="AA25">
            <v>33.244645711459427</v>
          </cell>
          <cell r="AF25">
            <v>3.7901664784399816</v>
          </cell>
          <cell r="AG25">
            <v>3.3515261460161199</v>
          </cell>
        </row>
        <row r="26">
          <cell r="X26">
            <v>20.341979999999996</v>
          </cell>
          <cell r="Z26">
            <v>26.758182644770798</v>
          </cell>
          <cell r="AF26">
            <v>3.0552194717353625</v>
          </cell>
        </row>
        <row r="27">
          <cell r="X27">
            <v>19.663669999999993</v>
          </cell>
          <cell r="Z27">
            <v>32.412951562395264</v>
          </cell>
          <cell r="AF27">
            <v>3.4730941496706076</v>
          </cell>
        </row>
        <row r="28">
          <cell r="X28">
            <v>16.249900000000004</v>
          </cell>
          <cell r="Z28">
            <v>29.360370575689664</v>
          </cell>
          <cell r="AF28">
            <v>2.7066778062886896</v>
          </cell>
        </row>
        <row r="29">
          <cell r="X29">
            <v>6.2636674999999986</v>
          </cell>
          <cell r="Z29">
            <v>32.519955821637247</v>
          </cell>
          <cell r="AF29">
            <v>2.5893241499371644</v>
          </cell>
        </row>
        <row r="30">
          <cell r="X30">
            <v>30.84461249999999</v>
          </cell>
          <cell r="Z30">
            <v>33.903349279091309</v>
          </cell>
          <cell r="AF30">
            <v>2.6712783238042541</v>
          </cell>
        </row>
        <row r="31">
          <cell r="X31">
            <v>5.8197399999999897</v>
          </cell>
          <cell r="Z31">
            <v>33.518766016634821</v>
          </cell>
          <cell r="AF31">
            <v>2.7798182503229367</v>
          </cell>
        </row>
        <row r="32">
          <cell r="Z32">
            <v>28.207454221622804</v>
          </cell>
          <cell r="AD32">
            <v>22.167375933496288</v>
          </cell>
          <cell r="AF32">
            <v>2.4613437880363249</v>
          </cell>
        </row>
        <row r="33">
          <cell r="AD33">
            <v>18.758625825829451</v>
          </cell>
        </row>
        <row r="36">
          <cell r="X36">
            <v>198.56596499999989</v>
          </cell>
          <cell r="Z36">
            <v>24.381191205173984</v>
          </cell>
          <cell r="AA36">
            <v>18.987571939729211</v>
          </cell>
          <cell r="AF36">
            <v>1.9993049998848937</v>
          </cell>
          <cell r="AG36">
            <v>1.4712071754698206</v>
          </cell>
        </row>
        <row r="37">
          <cell r="X37">
            <v>200.33080000000024</v>
          </cell>
          <cell r="Z37">
            <v>29.49303266853244</v>
          </cell>
          <cell r="AF37">
            <v>2.3137265789577026</v>
          </cell>
        </row>
        <row r="38">
          <cell r="X38">
            <v>468.32483250000058</v>
          </cell>
          <cell r="Z38">
            <v>17.247679272264957</v>
          </cell>
          <cell r="AF38">
            <v>1.2879137406440462</v>
          </cell>
        </row>
        <row r="39">
          <cell r="X39">
            <v>542.90043499999933</v>
          </cell>
          <cell r="Z39">
            <v>13.023088584343885</v>
          </cell>
          <cell r="AF39">
            <v>0.94074537871375485</v>
          </cell>
        </row>
        <row r="40">
          <cell r="X40">
            <v>663.24427750000075</v>
          </cell>
          <cell r="Z40">
            <v>10.216724279481509</v>
          </cell>
          <cell r="AF40">
            <v>0.8008594963427218</v>
          </cell>
        </row>
        <row r="41">
          <cell r="X41">
            <v>696.10974499999952</v>
          </cell>
          <cell r="Z41">
            <v>17.015470081167486</v>
          </cell>
          <cell r="AA41">
            <v>21.567175481372317</v>
          </cell>
          <cell r="AF41">
            <v>1.4903651523389438</v>
          </cell>
          <cell r="AG41">
            <v>2.024310668974528</v>
          </cell>
        </row>
        <row r="42">
          <cell r="X42">
            <v>531.71131500000081</v>
          </cell>
          <cell r="Z42">
            <v>22.87174408186192</v>
          </cell>
          <cell r="AF42">
            <v>2.3764361373471545</v>
          </cell>
        </row>
        <row r="43">
          <cell r="X43">
            <v>548.77513999999996</v>
          </cell>
          <cell r="Z43">
            <v>24.99276669467061</v>
          </cell>
          <cell r="AF43">
            <v>2.4555526620159482</v>
          </cell>
        </row>
        <row r="44">
          <cell r="X44">
            <v>533.21081749999973</v>
          </cell>
          <cell r="Z44">
            <v>22.682969239095783</v>
          </cell>
          <cell r="AF44">
            <v>1.9264144864585091</v>
          </cell>
        </row>
        <row r="45">
          <cell r="X45">
            <v>449.55949249999514</v>
          </cell>
          <cell r="Z45">
            <v>25.021766266611838</v>
          </cell>
          <cell r="AF45">
            <v>1.9611539195142242</v>
          </cell>
        </row>
        <row r="46">
          <cell r="X46">
            <v>301.81470499999847</v>
          </cell>
          <cell r="Z46">
            <v>28.003713291704365</v>
          </cell>
          <cell r="AF46">
            <v>2.1740469850852904</v>
          </cell>
        </row>
        <row r="47">
          <cell r="X47">
            <v>133.71216749999942</v>
          </cell>
          <cell r="Z47">
            <v>28.41588459983878</v>
          </cell>
          <cell r="AF47">
            <v>2.31182349296187</v>
          </cell>
        </row>
        <row r="48">
          <cell r="Z48">
            <v>20.11856902617458</v>
          </cell>
          <cell r="AF48">
            <v>1.7137089512497243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60" zoomScaleNormal="100" workbookViewId="0">
      <selection activeCell="F47" sqref="F47"/>
    </sheetView>
  </sheetViews>
  <sheetFormatPr defaultRowHeight="15" x14ac:dyDescent="0.25"/>
  <cols>
    <col min="1" max="1" width="14.28515625" customWidth="1"/>
    <col min="2" max="2" width="12" customWidth="1"/>
    <col min="3" max="3" width="12.140625" customWidth="1"/>
    <col min="4" max="4" width="14.140625" customWidth="1"/>
    <col min="5" max="5" width="12" customWidth="1"/>
    <col min="6" max="6" width="1.85546875" customWidth="1"/>
    <col min="7" max="8" width="12" customWidth="1"/>
    <col min="9" max="9" width="14.42578125" customWidth="1"/>
    <col min="10" max="10" width="12" customWidth="1"/>
    <col min="11" max="11" width="1.85546875" customWidth="1"/>
    <col min="12" max="12" width="12.5703125" customWidth="1"/>
  </cols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/>
      <c r="B4" s="4"/>
      <c r="C4" s="5"/>
      <c r="D4" s="4"/>
      <c r="E4" s="4"/>
      <c r="F4" s="4"/>
      <c r="G4" s="4"/>
      <c r="H4" s="4"/>
      <c r="I4" s="6"/>
      <c r="J4" s="6"/>
    </row>
    <row r="5" spans="1:12" x14ac:dyDescent="0.25">
      <c r="B5" s="6"/>
      <c r="F5" s="6"/>
      <c r="G5" s="6"/>
      <c r="H5" s="6"/>
      <c r="I5" s="6"/>
      <c r="J5" s="6"/>
    </row>
    <row r="6" spans="1:12" x14ac:dyDescent="0.25">
      <c r="B6" s="34" t="s">
        <v>3</v>
      </c>
      <c r="C6" s="35"/>
      <c r="D6" s="35"/>
      <c r="E6" s="35"/>
      <c r="F6" s="6"/>
      <c r="G6" s="34" t="s">
        <v>4</v>
      </c>
      <c r="H6" s="35"/>
      <c r="I6" s="35"/>
      <c r="J6" s="35"/>
      <c r="L6" s="7" t="s">
        <v>5</v>
      </c>
    </row>
    <row r="7" spans="1:12" ht="15.75" x14ac:dyDescent="0.25">
      <c r="A7" s="8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6"/>
      <c r="G7" s="7" t="s">
        <v>7</v>
      </c>
      <c r="H7" s="7" t="s">
        <v>8</v>
      </c>
      <c r="I7" s="7" t="s">
        <v>9</v>
      </c>
      <c r="J7" s="7" t="s">
        <v>10</v>
      </c>
      <c r="L7" s="7" t="s">
        <v>10</v>
      </c>
    </row>
    <row r="8" spans="1:12" ht="15.75" x14ac:dyDescent="0.25">
      <c r="A8" s="8"/>
      <c r="B8" s="7" t="s">
        <v>11</v>
      </c>
      <c r="C8" s="7" t="s">
        <v>11</v>
      </c>
      <c r="D8" s="7" t="s">
        <v>11</v>
      </c>
      <c r="E8" s="7" t="s">
        <v>11</v>
      </c>
      <c r="F8" s="6"/>
      <c r="G8" s="7" t="s">
        <v>11</v>
      </c>
      <c r="H8" s="7" t="s">
        <v>11</v>
      </c>
      <c r="I8" s="7" t="s">
        <v>11</v>
      </c>
      <c r="J8" s="7" t="s">
        <v>11</v>
      </c>
      <c r="L8" s="7" t="s">
        <v>11</v>
      </c>
    </row>
    <row r="9" spans="1:12" ht="15.75" x14ac:dyDescent="0.25">
      <c r="A9" s="9">
        <v>43374</v>
      </c>
      <c r="B9" s="10">
        <f>INDEX('[2]CG Export Profile vs EIM'!$Z$20:$Z$31,MONTH($A9),1)</f>
        <v>32.519955821637247</v>
      </c>
      <c r="C9" s="11">
        <f>INDEX('[2]CG Export Profile vs EIM'!$AF$20:$AF$31,MONTH($A9),1)</f>
        <v>2.5893241499371644</v>
      </c>
      <c r="D9" s="11">
        <f>SUM(B9:C9)*'[2]CG Export Profile vs EIM'!$AJ$4</f>
        <v>-0.24442555742555891</v>
      </c>
      <c r="E9" s="12">
        <f t="shared" ref="E9:E20" si="0">SUM(B9:D9)</f>
        <v>34.864854414148851</v>
      </c>
      <c r="F9" s="6"/>
      <c r="G9" s="10">
        <f>INDEX('[2]CG Export Profile vs EIM'!$Z$36:$Z$47,MONTH($A9),1)</f>
        <v>25.021766266611838</v>
      </c>
      <c r="H9" s="11">
        <f>INDEX('[2]CG Export Profile vs EIM'!$AF$36:$AF$47,MONTH($A9),1)</f>
        <v>1.9611539195142242</v>
      </c>
      <c r="I9" s="11">
        <f>SUM(G9:H9)*'[2]CG Export Profile vs EIM'!$AJ$4</f>
        <v>-0.18785105569818025</v>
      </c>
      <c r="J9" s="12">
        <f t="shared" ref="J9:J20" si="1">SUM(G9:I9)</f>
        <v>26.795069130427883</v>
      </c>
      <c r="L9" s="13">
        <f>(E9*INDEX('[2]CG Export Profile vs EIM'!$X$20:$X$31,MONTH(A9),1)+J9*INDEX('[2]CG Export Profile vs EIM'!$X$36:$X$47,MONTH(A9),1))/INDEX('[2]CG Export Profile vs EIM'!$X$4:$X$15,MONTH(A9),1)</f>
        <v>26.905959616583999</v>
      </c>
    </row>
    <row r="10" spans="1:12" ht="15" customHeight="1" x14ac:dyDescent="0.25">
      <c r="A10" s="9">
        <f t="shared" ref="A10:A20" si="2">EDATE(A9,1)</f>
        <v>43405</v>
      </c>
      <c r="B10" s="14">
        <f>INDEX('[2]CG Export Profile vs EIM'!$Z$20:$Z$31,MONTH($A10),1)</f>
        <v>33.903349279091309</v>
      </c>
      <c r="C10" s="15">
        <f>INDEX('[2]CG Export Profile vs EIM'!$AF$20:$AF$31,MONTH($A10),1)</f>
        <v>2.6712783238042541</v>
      </c>
      <c r="D10" s="15">
        <f>SUM(B10:C10)*'[2]CG Export Profile vs EIM'!$AJ$4</f>
        <v>-0.25462708852781679</v>
      </c>
      <c r="E10" s="16">
        <f t="shared" si="0"/>
        <v>36.320000514367742</v>
      </c>
      <c r="F10" s="6"/>
      <c r="G10" s="14">
        <f>INDEX('[2]CG Export Profile vs EIM'!$Z$36:$Z$47,MONTH($A10),1)</f>
        <v>28.003713291704365</v>
      </c>
      <c r="H10" s="15">
        <f>INDEX('[2]CG Export Profile vs EIM'!$AF$36:$AF$47,MONTH($A10),1)</f>
        <v>2.1740469850852904</v>
      </c>
      <c r="I10" s="15">
        <f>SUM(G10:H10)*'[2]CG Export Profile vs EIM'!$AJ$4</f>
        <v>-0.21009305469896336</v>
      </c>
      <c r="J10" s="16">
        <f t="shared" si="1"/>
        <v>29.967667222090693</v>
      </c>
      <c r="L10" s="17">
        <f>(E10*INDEX('[2]CG Export Profile vs EIM'!$X$20:$X$31,MONTH(A10),1)+J10*INDEX('[2]CG Export Profile vs EIM'!$X$36:$X$47,MONTH(A10),1))/INDEX('[2]CG Export Profile vs EIM'!$X$4:$X$15,MONTH(A10),1)</f>
        <v>30.556663978122206</v>
      </c>
    </row>
    <row r="11" spans="1:12" ht="15.75" x14ac:dyDescent="0.25">
      <c r="A11" s="9">
        <f t="shared" si="2"/>
        <v>43435</v>
      </c>
      <c r="B11" s="14">
        <f>INDEX('[2]CG Export Profile vs EIM'!$Z$20:$Z$31,MONTH($A11),1)</f>
        <v>33.518766016634821</v>
      </c>
      <c r="C11" s="15">
        <f>INDEX('[2]CG Export Profile vs EIM'!$AF$20:$AF$31,MONTH($A11),1)</f>
        <v>2.7798182503229367</v>
      </c>
      <c r="D11" s="15">
        <f>SUM(B11:C11)*'[2]CG Export Profile vs EIM'!$AJ$4</f>
        <v>-0.25270531609856628</v>
      </c>
      <c r="E11" s="16">
        <f t="shared" si="0"/>
        <v>36.045878950859198</v>
      </c>
      <c r="F11" s="6"/>
      <c r="G11" s="14">
        <f>INDEX('[2]CG Export Profile vs EIM'!$Z$36:$Z$47,MONTH($A11),1)</f>
        <v>28.41588459983878</v>
      </c>
      <c r="H11" s="15">
        <f>INDEX('[2]CG Export Profile vs EIM'!$AF$36:$AF$47,MONTH($A11),1)</f>
        <v>2.31182349296187</v>
      </c>
      <c r="I11" s="15">
        <f>SUM(G11:H11)*'[2]CG Export Profile vs EIM'!$AJ$4</f>
        <v>-0.21392170916274866</v>
      </c>
      <c r="J11" s="16">
        <f t="shared" si="1"/>
        <v>30.513786383637903</v>
      </c>
      <c r="L11" s="17">
        <f>(E11*INDEX('[2]CG Export Profile vs EIM'!$X$20:$X$31,MONTH(A11),1)+J11*INDEX('[2]CG Export Profile vs EIM'!$X$36:$X$47,MONTH(A11),1))/INDEX('[2]CG Export Profile vs EIM'!$X$4:$X$15,MONTH(A11),1)</f>
        <v>30.74452457803373</v>
      </c>
    </row>
    <row r="12" spans="1:12" ht="15.75" x14ac:dyDescent="0.25">
      <c r="A12" s="9">
        <f t="shared" si="2"/>
        <v>43466</v>
      </c>
      <c r="B12" s="14">
        <f>INDEX('[2]CG Export Profile vs EIM'!$Z$20:$Z$31,MONTH($A12),1)</f>
        <v>28.133431240654097</v>
      </c>
      <c r="C12" s="15">
        <f>INDEX('[2]CG Export Profile vs EIM'!$AF$20:$AF$31,MONTH($A12),1)</f>
        <v>2.380680466996882</v>
      </c>
      <c r="D12" s="15">
        <f>SUM(B12:C12)*'[2]CG Export Profile vs EIM'!$AJ$4</f>
        <v>-0.21243468306746666</v>
      </c>
      <c r="E12" s="16">
        <f t="shared" si="0"/>
        <v>30.301677024583512</v>
      </c>
      <c r="F12" s="6"/>
      <c r="G12" s="14">
        <f>INDEX('[2]CG Export Profile vs EIM'!$Z$36:$Z$47,MONTH($A12),1)</f>
        <v>24.381191205173984</v>
      </c>
      <c r="H12" s="15">
        <f>INDEX('[2]CG Export Profile vs EIM'!$AF$36:$AF$47,MONTH($A12),1)</f>
        <v>1.9993049998848937</v>
      </c>
      <c r="I12" s="15">
        <f>SUM(G12:H12)*'[2]CG Export Profile vs EIM'!$AJ$4</f>
        <v>-0.18365707001980441</v>
      </c>
      <c r="J12" s="16">
        <f t="shared" si="1"/>
        <v>26.196839135039074</v>
      </c>
      <c r="L12" s="17">
        <f>(E12*INDEX('[2]CG Export Profile vs EIM'!$X$20:$X$31,MONTH(A12),1)+J12*INDEX('[2]CG Export Profile vs EIM'!$X$36:$X$47,MONTH(A12),1))/INDEX('[2]CG Export Profile vs EIM'!$X$4:$X$15,MONTH(A12),1)</f>
        <v>26.389242344853191</v>
      </c>
    </row>
    <row r="13" spans="1:12" ht="15.75" x14ac:dyDescent="0.25">
      <c r="A13" s="9">
        <f t="shared" si="2"/>
        <v>43497</v>
      </c>
      <c r="B13" s="14">
        <f>INDEX('[2]CG Export Profile vs EIM'!$Z$20:$Z$31,MONTH($A13),1)</f>
        <v>41.545220090035677</v>
      </c>
      <c r="C13" s="15">
        <f>INDEX('[2]CG Export Profile vs EIM'!$AF$20:$AF$31,MONTH($A13),1)</f>
        <v>3.3998134016212633</v>
      </c>
      <c r="D13" s="15">
        <f>SUM(B13:C13)*'[2]CG Export Profile vs EIM'!$AJ$4</f>
        <v>-0.31290060273531806</v>
      </c>
      <c r="E13" s="16">
        <f t="shared" si="0"/>
        <v>44.632132888921625</v>
      </c>
      <c r="F13" s="6"/>
      <c r="G13" s="14">
        <f>INDEX('[2]CG Export Profile vs EIM'!$Z$36:$Z$47,MONTH($A13),1)</f>
        <v>29.49303266853244</v>
      </c>
      <c r="H13" s="15">
        <f>INDEX('[2]CG Export Profile vs EIM'!$AF$36:$AF$47,MONTH($A13),1)</f>
        <v>2.3137265789577026</v>
      </c>
      <c r="I13" s="15">
        <f>SUM(G13:H13)*'[2]CG Export Profile vs EIM'!$AJ$4</f>
        <v>-0.22143390195591361</v>
      </c>
      <c r="J13" s="16">
        <f t="shared" si="1"/>
        <v>31.58532534553423</v>
      </c>
      <c r="L13" s="17">
        <f>(E13*INDEX('[2]CG Export Profile vs EIM'!$X$20:$X$31,MONTH(A13),1)+J13*INDEX('[2]CG Export Profile vs EIM'!$X$36:$X$47,MONTH(A13),1))/INDEX('[2]CG Export Profile vs EIM'!$X$4:$X$15,MONTH(A13),1)</f>
        <v>32.185557538188327</v>
      </c>
    </row>
    <row r="14" spans="1:12" ht="15.75" x14ac:dyDescent="0.25">
      <c r="A14" s="9">
        <f t="shared" si="2"/>
        <v>43525</v>
      </c>
      <c r="B14" s="14">
        <f>INDEX('[2]CG Export Profile vs EIM'!$Z$20:$Z$31,MONTH($A14),1)</f>
        <v>34.512552388998195</v>
      </c>
      <c r="C14" s="15">
        <f>INDEX('[2]CG Export Profile vs EIM'!$AF$20:$AF$31,MONTH($A14),1)</f>
        <v>2.6729908141091725</v>
      </c>
      <c r="D14" s="15">
        <f>SUM(B14:C14)*'[2]CG Export Profile vs EIM'!$AJ$4</f>
        <v>-0.25888019158896292</v>
      </c>
      <c r="E14" s="16">
        <f t="shared" si="0"/>
        <v>36.9266630115184</v>
      </c>
      <c r="F14" s="6"/>
      <c r="G14" s="14">
        <f>INDEX('[2]CG Export Profile vs EIM'!$Z$36:$Z$47,MONTH($A14),1)</f>
        <v>17.247679272264957</v>
      </c>
      <c r="H14" s="15">
        <f>INDEX('[2]CG Export Profile vs EIM'!$AF$36:$AF$47,MONTH($A14),1)</f>
        <v>1.2879137406440462</v>
      </c>
      <c r="I14" s="15">
        <f>SUM(G14:H14)*'[2]CG Export Profile vs EIM'!$AJ$4</f>
        <v>-0.12904202701000062</v>
      </c>
      <c r="J14" s="16">
        <f t="shared" si="1"/>
        <v>18.406550985899003</v>
      </c>
      <c r="L14" s="17">
        <f>(E14*INDEX('[2]CG Export Profile vs EIM'!$X$20:$X$31,MONTH(A14),1)+J14*INDEX('[2]CG Export Profile vs EIM'!$X$36:$X$47,MONTH(A14),1))/INDEX('[2]CG Export Profile vs EIM'!$X$4:$X$15,MONTH(A14),1)</f>
        <v>19.133264765995712</v>
      </c>
    </row>
    <row r="15" spans="1:12" ht="15.75" x14ac:dyDescent="0.25">
      <c r="A15" s="9">
        <f t="shared" si="2"/>
        <v>43556</v>
      </c>
      <c r="B15" s="14">
        <f>INDEX('[2]CG Export Profile vs EIM'!$Z$20:$Z$31,MONTH($A15),1)</f>
        <v>19.103351350649596</v>
      </c>
      <c r="C15" s="15">
        <f>INDEX('[2]CG Export Profile vs EIM'!$AF$20:$AF$31,MONTH($A15),1)</f>
        <v>1.4180606816738819</v>
      </c>
      <c r="D15" s="15">
        <f>SUM(B15:C15)*'[2]CG Export Profile vs EIM'!$AJ$4</f>
        <v>-0.14286700209236183</v>
      </c>
      <c r="E15" s="16">
        <f t="shared" si="0"/>
        <v>20.378545030231116</v>
      </c>
      <c r="F15" s="6"/>
      <c r="G15" s="14">
        <f>INDEX('[2]CG Export Profile vs EIM'!$Z$36:$Z$47,MONTH($A15),1)</f>
        <v>13.023088584343885</v>
      </c>
      <c r="H15" s="15">
        <f>INDEX('[2]CG Export Profile vs EIM'!$AF$36:$AF$47,MONTH($A15),1)</f>
        <v>0.94074537871375485</v>
      </c>
      <c r="I15" s="15">
        <f>SUM(G15:H15)*'[2]CG Export Profile vs EIM'!$AJ$4</f>
        <v>-9.7214124100001034E-2</v>
      </c>
      <c r="J15" s="16">
        <f t="shared" si="1"/>
        <v>13.866619838957639</v>
      </c>
      <c r="L15" s="17">
        <f>(E15*INDEX('[2]CG Export Profile vs EIM'!$X$20:$X$31,MONTH(A15),1)+J15*INDEX('[2]CG Export Profile vs EIM'!$X$36:$X$47,MONTH(A15),1))/INDEX('[2]CG Export Profile vs EIM'!$X$4:$X$15,MONTH(A15),1)</f>
        <v>14.269340337641868</v>
      </c>
    </row>
    <row r="16" spans="1:12" ht="15.75" x14ac:dyDescent="0.25">
      <c r="A16" s="9">
        <f t="shared" si="2"/>
        <v>43586</v>
      </c>
      <c r="B16" s="14">
        <f>INDEX('[2]CG Export Profile vs EIM'!$Z$20:$Z$31,MONTH($A16),1)</f>
        <v>16.829435627777659</v>
      </c>
      <c r="C16" s="15">
        <f>INDEX('[2]CG Export Profile vs EIM'!$AF$20:$AF$31,MONTH($A16),1)</f>
        <v>1.2735430338373592</v>
      </c>
      <c r="D16" s="15">
        <f>SUM(B16:C16)*'[2]CG Export Profile vs EIM'!$AJ$4</f>
        <v>-0.12603023058321713</v>
      </c>
      <c r="E16" s="16">
        <f t="shared" si="0"/>
        <v>17.976948431031801</v>
      </c>
      <c r="F16" s="6"/>
      <c r="G16" s="14">
        <f>INDEX('[2]CG Export Profile vs EIM'!$Z$36:$Z$47,MONTH($A16),1)</f>
        <v>10.216724279481509</v>
      </c>
      <c r="H16" s="15">
        <f>INDEX('[2]CG Export Profile vs EIM'!$AF$36:$AF$47,MONTH($A16),1)</f>
        <v>0.8008594963427218</v>
      </c>
      <c r="I16" s="15">
        <f>SUM(G16:H16)*'[2]CG Export Profile vs EIM'!$AJ$4</f>
        <v>-7.6702770836341666E-2</v>
      </c>
      <c r="J16" s="16">
        <f t="shared" si="1"/>
        <v>10.94088100498789</v>
      </c>
      <c r="L16" s="17">
        <f>(E16*INDEX('[2]CG Export Profile vs EIM'!$X$20:$X$31,MONTH(A16),1)+J16*INDEX('[2]CG Export Profile vs EIM'!$X$36:$X$47,MONTH(A16),1))/INDEX('[2]CG Export Profile vs EIM'!$X$4:$X$15,MONTH(A16),1)</f>
        <v>11.460695531261862</v>
      </c>
    </row>
    <row r="17" spans="1:12" ht="15.75" x14ac:dyDescent="0.25">
      <c r="A17" s="9">
        <f t="shared" si="2"/>
        <v>43617</v>
      </c>
      <c r="B17" s="14">
        <f>INDEX('[2]CG Export Profile vs EIM'!$Z$20:$Z$31,MONTH($A17),1)</f>
        <v>39.814464003118232</v>
      </c>
      <c r="C17" s="15">
        <f>INDEX('[2]CG Export Profile vs EIM'!$AF$20:$AF$31,MONTH($A17),1)</f>
        <v>3.7901664784399816</v>
      </c>
      <c r="D17" s="15">
        <f>SUM(B17:C17)*'[2]CG Export Profile vs EIM'!$AJ$4</f>
        <v>-0.30356891740358988</v>
      </c>
      <c r="E17" s="16">
        <f t="shared" si="0"/>
        <v>43.301061564154622</v>
      </c>
      <c r="F17" s="6"/>
      <c r="G17" s="14">
        <f>INDEX('[2]CG Export Profile vs EIM'!$Z$36:$Z$47,MONTH($A17),1)</f>
        <v>17.015470081167486</v>
      </c>
      <c r="H17" s="15">
        <f>INDEX('[2]CG Export Profile vs EIM'!$AF$36:$AF$47,MONTH($A17),1)</f>
        <v>1.4903651523389438</v>
      </c>
      <c r="I17" s="15">
        <f>SUM(G17:H17)*'[2]CG Export Profile vs EIM'!$AJ$4</f>
        <v>-0.12883485779935006</v>
      </c>
      <c r="J17" s="16">
        <f t="shared" si="1"/>
        <v>18.37700037570708</v>
      </c>
      <c r="L17" s="17">
        <f>(E17*INDEX('[2]CG Export Profile vs EIM'!$X$20:$X$31,MONTH(A17),1)+J17*INDEX('[2]CG Export Profile vs EIM'!$X$36:$X$47,MONTH(A17),1))/INDEX('[2]CG Export Profile vs EIM'!$X$4:$X$15,MONTH(A17),1)</f>
        <v>19.478307605245611</v>
      </c>
    </row>
    <row r="18" spans="1:12" ht="15.75" x14ac:dyDescent="0.25">
      <c r="A18" s="9">
        <f t="shared" si="2"/>
        <v>43647</v>
      </c>
      <c r="B18" s="14">
        <f>INDEX('[2]CG Export Profile vs EIM'!$Z$20:$Z$31,MONTH($A18),1)</f>
        <v>26.758182644770798</v>
      </c>
      <c r="C18" s="15">
        <f>INDEX('[2]CG Export Profile vs EIM'!$AF$20:$AF$31,MONTH($A18),1)</f>
        <v>3.0552194717353625</v>
      </c>
      <c r="D18" s="15">
        <f>SUM(B18:C18)*'[2]CG Export Profile vs EIM'!$AJ$4</f>
        <v>-0.20755644766794623</v>
      </c>
      <c r="E18" s="16">
        <f t="shared" si="0"/>
        <v>29.605845668838214</v>
      </c>
      <c r="F18" s="6"/>
      <c r="G18" s="14">
        <f>INDEX('[2]CG Export Profile vs EIM'!$Z$36:$Z$47,MONTH($A18),1)</f>
        <v>22.87174408186192</v>
      </c>
      <c r="H18" s="15">
        <f>INDEX('[2]CG Export Profile vs EIM'!$AF$36:$AF$47,MONTH($A18),1)</f>
        <v>2.3764361373471545</v>
      </c>
      <c r="I18" s="15">
        <f>SUM(G18:H18)*'[2]CG Export Profile vs EIM'!$AJ$4</f>
        <v>-0.1757740554365578</v>
      </c>
      <c r="J18" s="16">
        <f t="shared" si="1"/>
        <v>25.072406163772516</v>
      </c>
      <c r="L18" s="17">
        <f>(E18*INDEX('[2]CG Export Profile vs EIM'!$X$20:$X$31,MONTH(A18),1)+J18*INDEX('[2]CG Export Profile vs EIM'!$X$36:$X$47,MONTH(A18),1))/INDEX('[2]CG Export Profile vs EIM'!$X$4:$X$15,MONTH(A18),1)</f>
        <v>25.239453687224454</v>
      </c>
    </row>
    <row r="19" spans="1:12" ht="15.75" x14ac:dyDescent="0.25">
      <c r="A19" s="9">
        <f t="shared" si="2"/>
        <v>43678</v>
      </c>
      <c r="B19" s="14">
        <f>INDEX('[2]CG Export Profile vs EIM'!$Z$20:$Z$31,MONTH($A19),1)</f>
        <v>32.412951562395264</v>
      </c>
      <c r="C19" s="15">
        <f>INDEX('[2]CG Export Profile vs EIM'!$AF$20:$AF$31,MONTH($A19),1)</f>
        <v>3.4730941496706076</v>
      </c>
      <c r="D19" s="15">
        <f>SUM(B19:C19)*'[2]CG Export Profile vs EIM'!$AJ$4</f>
        <v>-0.24983328436448848</v>
      </c>
      <c r="E19" s="16">
        <f t="shared" si="0"/>
        <v>35.636212427701381</v>
      </c>
      <c r="F19" s="6"/>
      <c r="G19" s="14">
        <f>INDEX('[2]CG Export Profile vs EIM'!$Z$36:$Z$47,MONTH($A19),1)</f>
        <v>24.99276669467061</v>
      </c>
      <c r="H19" s="15">
        <f>INDEX('[2]CG Export Profile vs EIM'!$AF$36:$AF$47,MONTH($A19),1)</f>
        <v>2.4555526620159482</v>
      </c>
      <c r="I19" s="15">
        <f>SUM(G19:H19)*'[2]CG Export Profile vs EIM'!$AJ$4</f>
        <v>-0.19109109513452704</v>
      </c>
      <c r="J19" s="16">
        <f t="shared" si="1"/>
        <v>27.257228261552029</v>
      </c>
      <c r="L19" s="17">
        <f>(E19*INDEX('[2]CG Export Profile vs EIM'!$X$20:$X$31,MONTH(A19),1)+J19*INDEX('[2]CG Export Profile vs EIM'!$X$36:$X$47,MONTH(A19),1))/INDEX('[2]CG Export Profile vs EIM'!$X$4:$X$15,MONTH(A19),1)</f>
        <v>27.547077541157659</v>
      </c>
    </row>
    <row r="20" spans="1:12" ht="15.75" x14ac:dyDescent="0.25">
      <c r="A20" s="9">
        <f t="shared" si="2"/>
        <v>43709</v>
      </c>
      <c r="B20" s="18">
        <f>INDEX('[2]CG Export Profile vs EIM'!$Z$20:$Z$31,MONTH($A20),1)</f>
        <v>29.360370575689664</v>
      </c>
      <c r="C20" s="19">
        <f>INDEX('[2]CG Export Profile vs EIM'!$AF$20:$AF$31,MONTH($A20),1)</f>
        <v>2.7066778062886896</v>
      </c>
      <c r="D20" s="19">
        <f>SUM(B20:C20)*'[2]CG Export Profile vs EIM'!$AJ$4</f>
        <v>-0.22324599599032863</v>
      </c>
      <c r="E20" s="20">
        <f t="shared" si="0"/>
        <v>31.843802385988024</v>
      </c>
      <c r="F20" s="6"/>
      <c r="G20" s="18">
        <f>INDEX('[2]CG Export Profile vs EIM'!$Z$36:$Z$47,MONTH($A20),1)</f>
        <v>22.682969239095783</v>
      </c>
      <c r="H20" s="19">
        <f>INDEX('[2]CG Export Profile vs EIM'!$AF$36:$AF$47,MONTH($A20),1)</f>
        <v>1.9264144864585091</v>
      </c>
      <c r="I20" s="19">
        <f>SUM(G20:H20)*'[2]CG Export Profile vs EIM'!$AJ$4</f>
        <v>-0.17132684976416926</v>
      </c>
      <c r="J20" s="20">
        <f t="shared" si="1"/>
        <v>24.438056875790121</v>
      </c>
      <c r="L20" s="21">
        <f>(E20*INDEX('[2]CG Export Profile vs EIM'!$X$20:$X$31,MONTH(A20),1)+J20*INDEX('[2]CG Export Profile vs EIM'!$X$36:$X$47,MONTH(A20),1))/INDEX('[2]CG Export Profile vs EIM'!$X$4:$X$15,MONTH(A20),1)</f>
        <v>24.657076398266149</v>
      </c>
    </row>
    <row r="21" spans="1:12" ht="5.25" customHeight="1" x14ac:dyDescent="0.25">
      <c r="B21" s="6"/>
      <c r="C21" s="4"/>
      <c r="D21" s="22"/>
      <c r="E21" s="22"/>
      <c r="F21" s="6"/>
      <c r="G21" s="6"/>
      <c r="H21" s="6"/>
      <c r="I21" s="5"/>
      <c r="J21" s="23"/>
      <c r="L21" s="23"/>
    </row>
    <row r="22" spans="1:12" ht="15.75" x14ac:dyDescent="0.25">
      <c r="A22" s="9" t="s">
        <v>12</v>
      </c>
      <c r="B22" s="24">
        <f>'[2]CG Export Profile vs EIM'!Z32</f>
        <v>28.207454221622804</v>
      </c>
      <c r="C22" s="25">
        <f>'[2]CG Export Profile vs EIM'!AF32</f>
        <v>2.4613437880363249</v>
      </c>
      <c r="D22" s="25">
        <f>SUM(B22:C22)*'[2]CG Export Profile vs EIM'!$AJ$4</f>
        <v>-0.21351158597248354</v>
      </c>
      <c r="E22" s="26">
        <f>SUM(B22:D22)</f>
        <v>30.455286423686644</v>
      </c>
      <c r="F22" s="27">
        <f>'[2]CG Export Profile vs EIM'!AD32</f>
        <v>22.167375933496288</v>
      </c>
      <c r="G22" s="24">
        <f>'[2]CG Export Profile vs EIM'!Z48</f>
        <v>20.11856902617458</v>
      </c>
      <c r="H22" s="25">
        <f>'[2]CG Export Profile vs EIM'!AF48</f>
        <v>1.7137089512497243</v>
      </c>
      <c r="I22" s="25">
        <f>SUM(G22:H22)*'[2]CG Export Profile vs EIM'!$AJ$4</f>
        <v>-0.15199305479412228</v>
      </c>
      <c r="J22" s="26">
        <f>SUM(G22:I22)</f>
        <v>21.680284922630182</v>
      </c>
      <c r="K22" s="28"/>
      <c r="L22" s="26">
        <f>('[2]CG Export Profile vs EIM'!Z16+'[2]CG Export Profile vs EIM'!AF16)*(1+'[2]CG Export Profile vs EIM'!$AJ$4)</f>
        <v>22.090885178044807</v>
      </c>
    </row>
    <row r="23" spans="1:12" ht="15.75" x14ac:dyDescent="0.25">
      <c r="A23" s="9" t="s">
        <v>13</v>
      </c>
      <c r="B23" s="24">
        <f>'[2]CG Export Profile vs EIM'!AA25</f>
        <v>33.244645711459427</v>
      </c>
      <c r="C23" s="25">
        <f>'[2]CG Export Profile vs EIM'!AG25</f>
        <v>3.3515261460161199</v>
      </c>
      <c r="D23" s="25">
        <f>SUM(B23:C23)*'[2]CG Export Profile vs EIM'!$AJ$4</f>
        <v>-0.25477707640678482</v>
      </c>
      <c r="E23" s="29">
        <f>SUM(B23:D23)</f>
        <v>36.341394781068765</v>
      </c>
      <c r="F23" s="27">
        <f>'[2]CG Export Profile vs EIM'!AD33</f>
        <v>18.758625825829451</v>
      </c>
      <c r="G23" s="24">
        <f>'[2]CG Export Profile vs EIM'!AA41</f>
        <v>21.567175481372317</v>
      </c>
      <c r="H23" s="25">
        <f>'[2]CG Export Profile vs EIM'!AG41</f>
        <v>2.024310668974528</v>
      </c>
      <c r="I23" s="25">
        <f>SUM(G23:H23)*'[2]CG Export Profile vs EIM'!$AJ$4</f>
        <v>-0.16424039904733198</v>
      </c>
      <c r="J23" s="29">
        <f>SUM(G23:I23)</f>
        <v>23.427245751299512</v>
      </c>
      <c r="L23" s="26">
        <f>('[2]CG Export Profile vs EIM'!AA9+'[2]CG Export Profile vs EIM'!AG9)*(1+'[2]CG Export Profile vs EIM'!$AJ$4)</f>
        <v>23.90346006079093</v>
      </c>
    </row>
    <row r="24" spans="1:12" ht="15.75" x14ac:dyDescent="0.25">
      <c r="A24" s="9" t="s">
        <v>14</v>
      </c>
      <c r="B24" s="24">
        <f>'[2]CG Export Profile vs EIM'!AA20</f>
        <v>25.589777136477103</v>
      </c>
      <c r="C24" s="25">
        <f>'[2]CG Export Profile vs EIM'!AG20</f>
        <v>1.9987427603036552</v>
      </c>
      <c r="D24" s="25">
        <f>SUM(B24:C24)*'[2]CG Export Profile vs EIM'!$AJ$4</f>
        <v>-0.19206715033109145</v>
      </c>
      <c r="E24" s="29">
        <f>SUM(B24:D24)</f>
        <v>27.396452746449668</v>
      </c>
      <c r="F24" s="27">
        <f>'[2]CG Export Profile vs EIM'!AD34</f>
        <v>0</v>
      </c>
      <c r="G24" s="24">
        <f>'[2]CG Export Profile vs EIM'!AA36</f>
        <v>18.987571939729211</v>
      </c>
      <c r="H24" s="25">
        <f>'[2]CG Export Profile vs EIM'!AG36</f>
        <v>1.4712071754698206</v>
      </c>
      <c r="I24" s="25">
        <f>SUM(G24:H24)*'[2]CG Export Profile vs EIM'!$AJ$4</f>
        <v>-0.14243096108856665</v>
      </c>
      <c r="J24" s="29">
        <f>SUM(G24:I24)</f>
        <v>20.316348154110464</v>
      </c>
      <c r="L24" s="26">
        <f>('[2]CG Export Profile vs EIM'!AA4+'[2]CG Export Profile vs EIM'!AG4)*(1+'[2]CG Export Profile vs EIM'!$AJ$4)</f>
        <v>20.701460721957332</v>
      </c>
    </row>
    <row r="25" spans="1:12" ht="15.75" x14ac:dyDescent="0.25">
      <c r="A25" s="9"/>
      <c r="B25" s="6"/>
      <c r="C25" s="4"/>
      <c r="D25" s="22"/>
      <c r="E25" s="22"/>
      <c r="F25" s="6"/>
      <c r="G25" s="6"/>
      <c r="H25" s="6"/>
      <c r="I25" s="5"/>
      <c r="J25" s="23"/>
    </row>
    <row r="26" spans="1:12" x14ac:dyDescent="0.25">
      <c r="B26" s="5" t="s">
        <v>15</v>
      </c>
      <c r="C26" s="4"/>
      <c r="E26" s="6"/>
      <c r="F26" s="6"/>
      <c r="G26" s="6"/>
      <c r="H26" s="6"/>
      <c r="I26" s="5"/>
      <c r="J26" s="23"/>
    </row>
    <row r="27" spans="1:12" x14ac:dyDescent="0.25">
      <c r="B27" s="5" t="s">
        <v>3</v>
      </c>
      <c r="C27" s="30" t="s">
        <v>16</v>
      </c>
      <c r="D27" s="31" t="s">
        <v>17</v>
      </c>
      <c r="E27" s="6"/>
      <c r="F27" s="6"/>
      <c r="H27" s="32"/>
      <c r="I27" s="33"/>
      <c r="J27" s="23"/>
    </row>
    <row r="28" spans="1:12" x14ac:dyDescent="0.25">
      <c r="B28" s="5"/>
      <c r="C28" s="30" t="s">
        <v>18</v>
      </c>
      <c r="D28" s="31" t="s">
        <v>19</v>
      </c>
      <c r="E28" s="6"/>
      <c r="F28" s="6"/>
      <c r="J28" s="23"/>
    </row>
    <row r="29" spans="1:12" x14ac:dyDescent="0.25">
      <c r="B29" s="5"/>
      <c r="C29" s="30" t="s">
        <v>20</v>
      </c>
      <c r="D29" t="s">
        <v>21</v>
      </c>
      <c r="E29" s="6"/>
      <c r="F29" s="6"/>
      <c r="G29" s="32"/>
      <c r="J29" s="23"/>
    </row>
    <row r="30" spans="1:12" x14ac:dyDescent="0.25">
      <c r="B30" s="5" t="s">
        <v>4</v>
      </c>
      <c r="C30" s="31" t="s">
        <v>22</v>
      </c>
      <c r="E30" s="6"/>
      <c r="F30" s="6"/>
      <c r="G30" s="6"/>
      <c r="H30" s="6"/>
      <c r="I30" s="6"/>
      <c r="J30" s="6"/>
    </row>
    <row r="31" spans="1:12" x14ac:dyDescent="0.25">
      <c r="B31" s="4" t="s">
        <v>23</v>
      </c>
      <c r="C31" s="31"/>
      <c r="E31" s="6"/>
      <c r="F31" s="6"/>
      <c r="G31" s="6"/>
      <c r="H31" s="6"/>
      <c r="I31" s="6"/>
      <c r="J31" s="6"/>
    </row>
    <row r="32" spans="1:12" x14ac:dyDescent="0.25">
      <c r="B32" s="6" t="s">
        <v>24</v>
      </c>
      <c r="C32" s="6"/>
      <c r="E32" s="6"/>
      <c r="F32" s="6"/>
      <c r="G32" s="6"/>
      <c r="H32" s="6"/>
      <c r="I32" s="6"/>
      <c r="J32" s="6"/>
    </row>
    <row r="33" spans="2:10" x14ac:dyDescent="0.25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5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5">
      <c r="B35" s="6"/>
      <c r="C35" s="6"/>
      <c r="D35" s="6"/>
      <c r="E35" s="6"/>
      <c r="F35" s="6"/>
      <c r="G35" s="6"/>
      <c r="H35" s="6"/>
      <c r="I35" s="6"/>
      <c r="J35" s="6"/>
    </row>
  </sheetData>
  <mergeCells count="2">
    <mergeCell ref="B6:E6"/>
    <mergeCell ref="G6:J6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RMP_(DJM-1R)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2020-07-15T20:11:36Z</dcterms:created>
  <dcterms:modified xsi:type="dcterms:W3CDTF">2020-07-16T14:27:15Z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