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/>
  </bookViews>
  <sheets>
    <sheet name="Exhibit SRM-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AB06" hidden="1">[2]WORKD!#REF!</definedName>
    <definedName name="__123Graph_B" hidden="1">[1]Inputs!#REF!</definedName>
    <definedName name="__123Graph_D" hidden="1">[1]Inputs!#REF!</definedName>
    <definedName name="__123Graph_E" hidden="1">[3]Input!$E$22:$E$37</definedName>
    <definedName name="__123Graph_F" hidden="1">[3]Input!$D$22:$D$37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nofill" hidden="1">[4]A!#REF!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IQWBGuid" hidden="1">"PRW Allocation Spreadsheet_November - 11312014 Shutdown.xlsx"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fd" hidden="1">{#N/A,#N/A,FALSE,"CHECKREQ"}</definedName>
    <definedName name="dfdfdfd" hidden="1">{#N/A,#N/A,FALSE,"CHECKREQ"}</definedName>
    <definedName name="dsd" hidden="1">[1]Inputs!#REF!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df" hidden="1">{#N/A,#N/A,FALSE,"CHECKREQ"}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hidden="1">[4]A!#REF!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3" hidden="1">{#N/A,#N/A,FALSE,"Wld 2";#N/A,#N/A,FALSE,"MAFunding 2";#N/A,#N/A,FALSE,"MEC 2"}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[5]Inputs!#REF!</definedName>
    <definedName name="_xlnm.Print_Area" localSheetId="0">'Exhibit SRM-2'!$A$1:$M$57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st" hidden="1">#REF!</definedName>
    <definedName name="TP_Footer_User" hidden="1">"Dylan Moser"</definedName>
    <definedName name="TP_Footer_Version" hidden="1">"v4.00"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[6]Inputs!#REF!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{#N/A,#N/A,FALSE,"Summary 1";#N/A,#N/A,FALSE,"Domestic";#N/A,#N/A,FALSE,"Australia";#N/A,#N/A,FALSE,"Other"}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" hidden="1">{"FC",#N/A,FALSE,"CALENDAR";"P",#N/A,FALSE,"CALENDAR"}</definedName>
    <definedName name="wrn.Print._.Option._.1." hidden="1">{#N/A,#N/A,FALSE,"Wld 1";#N/A,#N/A,FALSE,"MAFunding 1";#N/A,#N/A,FALSE,"MEC 1"}</definedName>
    <definedName name="wrn.Print._.Option._.2." hidden="1">{#N/A,#N/A,FALSE,"Wld 2";#N/A,#N/A,FALSE,"MAFunding 2";#N/A,#N/A,FALSE,"MEC 2"}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D53" i="1"/>
  <c r="H52" i="1"/>
  <c r="D52" i="1"/>
  <c r="H51" i="1"/>
  <c r="E51" i="1"/>
  <c r="H50" i="1"/>
  <c r="E50" i="1"/>
  <c r="D50" i="1"/>
  <c r="F50" i="1" s="1"/>
  <c r="H49" i="1"/>
  <c r="D49" i="1"/>
  <c r="H48" i="1"/>
  <c r="D48" i="1"/>
  <c r="H47" i="1"/>
  <c r="E47" i="1"/>
  <c r="H46" i="1"/>
  <c r="E46" i="1"/>
  <c r="D46" i="1"/>
  <c r="H45" i="1"/>
  <c r="D45" i="1"/>
  <c r="H44" i="1"/>
  <c r="D44" i="1"/>
  <c r="H43" i="1"/>
  <c r="D43" i="1"/>
  <c r="H42" i="1"/>
  <c r="D42" i="1"/>
  <c r="H41" i="1"/>
  <c r="E41" i="1"/>
  <c r="H39" i="1"/>
  <c r="D39" i="1"/>
  <c r="H38" i="1"/>
  <c r="D38" i="1"/>
  <c r="H37" i="1"/>
  <c r="E37" i="1"/>
  <c r="H36" i="1"/>
  <c r="E36" i="1"/>
  <c r="D36" i="1"/>
  <c r="H35" i="1"/>
  <c r="D35" i="1"/>
  <c r="H34" i="1"/>
  <c r="D34" i="1"/>
  <c r="H33" i="1"/>
  <c r="H32" i="1"/>
  <c r="D32" i="1"/>
  <c r="H31" i="1"/>
  <c r="D31" i="1"/>
  <c r="H30" i="1"/>
  <c r="D30" i="1"/>
  <c r="H29" i="1"/>
  <c r="H28" i="1"/>
  <c r="D28" i="1"/>
  <c r="H27" i="1"/>
  <c r="D27" i="1"/>
  <c r="E25" i="1"/>
  <c r="D25" i="1"/>
  <c r="D51" i="1" s="1"/>
  <c r="F51" i="1" s="1"/>
  <c r="H24" i="1"/>
  <c r="D24" i="1"/>
  <c r="F24" i="1" s="1"/>
  <c r="H23" i="1"/>
  <c r="D23" i="1"/>
  <c r="F23" i="1" s="1"/>
  <c r="H22" i="1"/>
  <c r="D22" i="1"/>
  <c r="F22" i="1" s="1"/>
  <c r="H21" i="1"/>
  <c r="F21" i="1"/>
  <c r="D21" i="1"/>
  <c r="H20" i="1"/>
  <c r="D20" i="1"/>
  <c r="F20" i="1" s="1"/>
  <c r="H19" i="1"/>
  <c r="D19" i="1"/>
  <c r="F19" i="1" s="1"/>
  <c r="H18" i="1"/>
  <c r="D18" i="1"/>
  <c r="F18" i="1" s="1"/>
  <c r="H17" i="1"/>
  <c r="D17" i="1"/>
  <c r="F17" i="1" s="1"/>
  <c r="F16" i="1"/>
  <c r="D16" i="1"/>
  <c r="D15" i="1"/>
  <c r="F15" i="1" s="1"/>
  <c r="D14" i="1"/>
  <c r="F14" i="1" s="1"/>
  <c r="D13" i="1"/>
  <c r="F13" i="1" s="1"/>
  <c r="L13" i="1" l="1"/>
  <c r="B14" i="1" s="1"/>
  <c r="J13" i="1"/>
  <c r="E52" i="1"/>
  <c r="F52" i="1" s="1"/>
  <c r="E48" i="1"/>
  <c r="F48" i="1" s="1"/>
  <c r="E44" i="1"/>
  <c r="F44" i="1" s="1"/>
  <c r="E42" i="1"/>
  <c r="F42" i="1" s="1"/>
  <c r="E38" i="1"/>
  <c r="F38" i="1" s="1"/>
  <c r="E34" i="1"/>
  <c r="F34" i="1" s="1"/>
  <c r="E30" i="1"/>
  <c r="F30" i="1" s="1"/>
  <c r="E49" i="1"/>
  <c r="F49" i="1" s="1"/>
  <c r="E45" i="1"/>
  <c r="F45" i="1" s="1"/>
  <c r="E43" i="1"/>
  <c r="E35" i="1"/>
  <c r="F35" i="1" s="1"/>
  <c r="E31" i="1"/>
  <c r="E27" i="1"/>
  <c r="E28" i="1"/>
  <c r="F28" i="1" s="1"/>
  <c r="E29" i="1"/>
  <c r="F43" i="1"/>
  <c r="F25" i="1"/>
  <c r="F31" i="1"/>
  <c r="E32" i="1"/>
  <c r="F32" i="1" s="1"/>
  <c r="E33" i="1"/>
  <c r="F36" i="1"/>
  <c r="F46" i="1"/>
  <c r="D29" i="1"/>
  <c r="F29" i="1" s="1"/>
  <c r="D33" i="1"/>
  <c r="F33" i="1" s="1"/>
  <c r="D37" i="1"/>
  <c r="F37" i="1" s="1"/>
  <c r="D41" i="1"/>
  <c r="F41" i="1" s="1"/>
  <c r="D47" i="1"/>
  <c r="F47" i="1" s="1"/>
  <c r="E39" i="1" l="1"/>
  <c r="F39" i="1" s="1"/>
  <c r="J14" i="1"/>
  <c r="L14" i="1" s="1"/>
  <c r="B15" i="1" s="1"/>
  <c r="E53" i="1"/>
  <c r="F53" i="1" s="1"/>
  <c r="F27" i="1"/>
  <c r="J15" i="1" l="1"/>
  <c r="L15" i="1" l="1"/>
  <c r="B16" i="1" s="1"/>
  <c r="J16" i="1" l="1"/>
  <c r="L16" i="1"/>
  <c r="B17" i="1" s="1"/>
  <c r="J17" i="1" l="1"/>
  <c r="L17" i="1"/>
  <c r="B18" i="1" s="1"/>
  <c r="J18" i="1" l="1"/>
  <c r="L18" i="1" s="1"/>
  <c r="B19" i="1" s="1"/>
  <c r="J19" i="1" l="1"/>
  <c r="L19" i="1"/>
  <c r="B20" i="1" s="1"/>
  <c r="J20" i="1" l="1"/>
  <c r="L20" i="1" s="1"/>
  <c r="B21" i="1" s="1"/>
  <c r="J21" i="1" l="1"/>
  <c r="L21" i="1"/>
  <c r="B22" i="1" s="1"/>
  <c r="J22" i="1" l="1"/>
  <c r="L22" i="1" s="1"/>
  <c r="B23" i="1" s="1"/>
  <c r="J23" i="1" l="1"/>
  <c r="L23" i="1"/>
  <c r="B24" i="1" s="1"/>
  <c r="J24" i="1" l="1"/>
  <c r="J25" i="1" s="1"/>
  <c r="L24" i="1"/>
  <c r="L25" i="1" l="1"/>
  <c r="B27" i="1"/>
  <c r="J27" i="1" l="1"/>
  <c r="L27" i="1" l="1"/>
  <c r="B28" i="1" s="1"/>
  <c r="J28" i="1" l="1"/>
  <c r="L28" i="1" l="1"/>
  <c r="B29" i="1" s="1"/>
  <c r="J29" i="1" l="1"/>
  <c r="L29" i="1"/>
  <c r="B30" i="1" s="1"/>
  <c r="J30" i="1" l="1"/>
  <c r="L30" i="1" s="1"/>
  <c r="B31" i="1" s="1"/>
  <c r="J31" i="1" l="1"/>
  <c r="L31" i="1" s="1"/>
  <c r="B32" i="1" s="1"/>
  <c r="J32" i="1" l="1"/>
  <c r="L32" i="1" s="1"/>
  <c r="B33" i="1" s="1"/>
  <c r="J33" i="1" l="1"/>
  <c r="L33" i="1"/>
  <c r="B34" i="1" s="1"/>
  <c r="J34" i="1" l="1"/>
  <c r="L34" i="1" s="1"/>
  <c r="B35" i="1" s="1"/>
  <c r="J35" i="1" l="1"/>
  <c r="L35" i="1" s="1"/>
  <c r="B36" i="1" s="1"/>
  <c r="J36" i="1" l="1"/>
  <c r="L36" i="1" s="1"/>
  <c r="B37" i="1" s="1"/>
  <c r="J37" i="1" l="1"/>
  <c r="L37" i="1"/>
  <c r="B38" i="1" s="1"/>
  <c r="J38" i="1" l="1"/>
  <c r="J39" i="1" s="1"/>
  <c r="L38" i="1" l="1"/>
  <c r="B41" i="1" l="1"/>
  <c r="L39" i="1"/>
  <c r="J41" i="1" l="1"/>
  <c r="L41" i="1"/>
  <c r="B42" i="1" s="1"/>
  <c r="J42" i="1" l="1"/>
  <c r="L42" i="1" l="1"/>
  <c r="B43" i="1" s="1"/>
  <c r="J43" i="1" l="1"/>
  <c r="L43" i="1" l="1"/>
  <c r="B44" i="1" s="1"/>
  <c r="J44" i="1" l="1"/>
  <c r="L44" i="1" s="1"/>
  <c r="B45" i="1" s="1"/>
  <c r="J45" i="1" l="1"/>
  <c r="L45" i="1" s="1"/>
  <c r="B46" i="1" s="1"/>
  <c r="J46" i="1" l="1"/>
  <c r="L46" i="1" s="1"/>
  <c r="B47" i="1" s="1"/>
  <c r="J47" i="1" l="1"/>
  <c r="L47" i="1"/>
  <c r="B48" i="1" s="1"/>
  <c r="J48" i="1" l="1"/>
  <c r="L48" i="1" s="1"/>
  <c r="B49" i="1" s="1"/>
  <c r="J49" i="1" l="1"/>
  <c r="L49" i="1" s="1"/>
  <c r="B50" i="1" s="1"/>
  <c r="J50" i="1" l="1"/>
  <c r="L50" i="1"/>
  <c r="B51" i="1" s="1"/>
  <c r="J51" i="1" l="1"/>
  <c r="L51" i="1"/>
  <c r="B52" i="1" s="1"/>
  <c r="J52" i="1" l="1"/>
  <c r="J53" i="1" s="1"/>
  <c r="L52" i="1" l="1"/>
  <c r="L53" i="1" s="1"/>
</calcChain>
</file>

<file path=xl/sharedStrings.xml><?xml version="1.0" encoding="utf-8"?>
<sst xmlns="http://schemas.openxmlformats.org/spreadsheetml/2006/main" count="26" uniqueCount="21">
  <si>
    <t>Rocky Mountain Power</t>
  </si>
  <si>
    <t>Estimated Federal Tax Impact Deferral and Amortization Table</t>
  </si>
  <si>
    <t>State of Utah</t>
  </si>
  <si>
    <t>$ - Thousands</t>
  </si>
  <si>
    <t xml:space="preserve"> </t>
  </si>
  <si>
    <t>Deferral</t>
  </si>
  <si>
    <t>Less Refund</t>
  </si>
  <si>
    <r>
      <t xml:space="preserve">Carrying Charge Rate </t>
    </r>
    <r>
      <rPr>
        <vertAlign val="superscript"/>
        <sz val="10"/>
        <color theme="1"/>
        <rFont val="Arial"/>
        <family val="2"/>
      </rPr>
      <t>1</t>
    </r>
  </si>
  <si>
    <t>Beginning Balance</t>
  </si>
  <si>
    <t>Current Tax &amp; ARAM</t>
  </si>
  <si>
    <t>Offset</t>
  </si>
  <si>
    <t>Total Deferred</t>
  </si>
  <si>
    <t>Refund</t>
  </si>
  <si>
    <t>Carrying Charge</t>
  </si>
  <si>
    <t>Ending Balance</t>
  </si>
  <si>
    <t>Ref</t>
  </si>
  <si>
    <t>(2)</t>
  </si>
  <si>
    <t>Total</t>
  </si>
  <si>
    <t>(1)</t>
  </si>
  <si>
    <t>Beginning April 1, 2018, the carrying charge rate decreased from 4.19% to 4.09% per Docket No. 18-035-T01.</t>
  </si>
  <si>
    <t>Currently, tariff schedule 197 is refunding $61.0m effective May 1, 2018 per the Commission's April 27, 2018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</si>
</sst>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3333FF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2" applyFont="1" applyAlignment="1">
      <alignment horizontal="centerContinuous"/>
    </xf>
    <xf numFmtId="0" fontId="4" fillId="0" borderId="0" xfId="2" applyFont="1" applyAlignment="1">
      <alignment horizontal="left"/>
    </xf>
    <xf numFmtId="0" fontId="2" fillId="0" borderId="0" xfId="2"/>
    <xf numFmtId="0" fontId="5" fillId="0" borderId="0" xfId="2" applyFont="1"/>
    <xf numFmtId="0" fontId="5" fillId="0" borderId="0" xfId="2" applyFont="1" applyAlignment="1">
      <alignment horizontal="right"/>
    </xf>
    <xf numFmtId="10" fontId="6" fillId="0" borderId="0" xfId="3" applyNumberFormat="1" applyFont="1" applyAlignment="1">
      <alignment horizontal="center"/>
    </xf>
    <xf numFmtId="0" fontId="2" fillId="0" borderId="0" xfId="2" applyAlignment="1">
      <alignment horizontal="right"/>
    </xf>
    <xf numFmtId="0" fontId="5" fillId="0" borderId="0" xfId="2" applyFont="1" applyAlignment="1">
      <alignment wrapText="1"/>
    </xf>
    <xf numFmtId="0" fontId="5" fillId="0" borderId="0" xfId="2" applyFont="1" applyBorder="1" applyAlignment="1">
      <alignment horizontal="center" wrapText="1"/>
    </xf>
    <xf numFmtId="0" fontId="5" fillId="0" borderId="0" xfId="2" applyFont="1" applyBorder="1"/>
    <xf numFmtId="0" fontId="5" fillId="0" borderId="1" xfId="2" applyFont="1" applyBorder="1" applyAlignment="1">
      <alignment horizontal="centerContinuous"/>
    </xf>
    <xf numFmtId="0" fontId="5" fillId="0" borderId="2" xfId="2" applyFont="1" applyBorder="1" applyAlignment="1">
      <alignment horizontal="centerContinuous"/>
    </xf>
    <xf numFmtId="0" fontId="5" fillId="0" borderId="3" xfId="2" applyFont="1" applyBorder="1" applyAlignment="1">
      <alignment horizontal="centerContinuous"/>
    </xf>
    <xf numFmtId="0" fontId="5" fillId="0" borderId="0" xfId="2" applyFont="1" applyBorder="1" applyAlignment="1">
      <alignment horizontal="left"/>
    </xf>
    <xf numFmtId="0" fontId="5" fillId="0" borderId="4" xfId="2" applyFont="1" applyBorder="1" applyAlignment="1">
      <alignment horizontal="centerContinuous"/>
    </xf>
    <xf numFmtId="0" fontId="5" fillId="0" borderId="0" xfId="2" applyFont="1" applyBorder="1" applyAlignment="1">
      <alignment wrapText="1"/>
    </xf>
    <xf numFmtId="0" fontId="2" fillId="0" borderId="0" xfId="2" applyAlignment="1">
      <alignment wrapText="1"/>
    </xf>
    <xf numFmtId="0" fontId="5" fillId="0" borderId="5" xfId="2" applyFont="1" applyBorder="1" applyAlignment="1">
      <alignment horizontal="centerContinuous"/>
    </xf>
    <xf numFmtId="0" fontId="5" fillId="0" borderId="0" xfId="2" applyFont="1" applyBorder="1" applyAlignment="1">
      <alignment horizontal="centerContinuous"/>
    </xf>
    <xf numFmtId="10" fontId="8" fillId="0" borderId="4" xfId="2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Border="1" applyAlignment="1">
      <alignment horizontal="left" wrapText="1"/>
    </xf>
    <xf numFmtId="0" fontId="8" fillId="0" borderId="0" xfId="2" quotePrefix="1" applyFont="1" applyBorder="1" applyAlignment="1">
      <alignment horizontal="center"/>
    </xf>
    <xf numFmtId="0" fontId="9" fillId="0" borderId="0" xfId="2" applyFont="1" applyBorder="1" applyAlignment="1">
      <alignment horizontal="center" wrapText="1"/>
    </xf>
    <xf numFmtId="0" fontId="5" fillId="0" borderId="0" xfId="2" applyFont="1" applyBorder="1" applyAlignment="1">
      <alignment horizontal="right"/>
    </xf>
    <xf numFmtId="164" fontId="8" fillId="0" borderId="0" xfId="2" applyNumberFormat="1" applyFont="1"/>
    <xf numFmtId="165" fontId="8" fillId="0" borderId="0" xfId="4" applyNumberFormat="1" applyFont="1" applyFill="1" applyBorder="1"/>
    <xf numFmtId="165" fontId="5" fillId="0" borderId="0" xfId="4" applyNumberFormat="1" applyFont="1" applyBorder="1"/>
    <xf numFmtId="165" fontId="5" fillId="0" borderId="0" xfId="4" applyNumberFormat="1" applyFont="1" applyBorder="1" applyAlignment="1">
      <alignment horizontal="right"/>
    </xf>
    <xf numFmtId="165" fontId="8" fillId="0" borderId="0" xfId="4" applyNumberFormat="1" applyFont="1" applyFill="1" applyBorder="1" applyAlignment="1"/>
    <xf numFmtId="0" fontId="10" fillId="0" borderId="0" xfId="2" quotePrefix="1" applyFont="1" applyBorder="1" applyAlignment="1">
      <alignment horizontal="center"/>
    </xf>
    <xf numFmtId="166" fontId="5" fillId="0" borderId="0" xfId="5" applyNumberFormat="1" applyFont="1" applyBorder="1"/>
    <xf numFmtId="166" fontId="8" fillId="0" borderId="0" xfId="5" applyNumberFormat="1" applyFont="1" applyFill="1" applyBorder="1" applyAlignment="1"/>
    <xf numFmtId="166" fontId="5" fillId="0" borderId="0" xfId="5" applyNumberFormat="1" applyFont="1" applyBorder="1" applyAlignment="1">
      <alignment horizontal="right"/>
    </xf>
    <xf numFmtId="5" fontId="2" fillId="0" borderId="0" xfId="2" applyNumberFormat="1"/>
    <xf numFmtId="164" fontId="8" fillId="0" borderId="0" xfId="2" applyNumberFormat="1" applyFont="1" applyBorder="1"/>
    <xf numFmtId="164" fontId="11" fillId="0" borderId="0" xfId="2" applyNumberFormat="1" applyFont="1" applyBorder="1" applyAlignment="1">
      <alignment horizontal="right"/>
    </xf>
    <xf numFmtId="5" fontId="11" fillId="0" borderId="5" xfId="2" applyNumberFormat="1" applyFont="1" applyFill="1" applyBorder="1"/>
    <xf numFmtId="0" fontId="11" fillId="0" borderId="5" xfId="2" applyFont="1" applyFill="1" applyBorder="1"/>
    <xf numFmtId="165" fontId="11" fillId="0" borderId="5" xfId="4" applyNumberFormat="1" applyFont="1" applyFill="1" applyBorder="1"/>
    <xf numFmtId="165" fontId="11" fillId="0" borderId="5" xfId="4" applyNumberFormat="1" applyFont="1" applyFill="1" applyBorder="1" applyAlignment="1">
      <alignment horizontal="right"/>
    </xf>
    <xf numFmtId="165" fontId="11" fillId="0" borderId="5" xfId="4" applyNumberFormat="1" applyFont="1" applyFill="1" applyBorder="1" applyAlignment="1"/>
    <xf numFmtId="164" fontId="10" fillId="0" borderId="0" xfId="2" applyNumberFormat="1" applyFont="1" applyBorder="1"/>
    <xf numFmtId="37" fontId="5" fillId="0" borderId="0" xfId="2" applyNumberFormat="1" applyFont="1" applyBorder="1"/>
    <xf numFmtId="37" fontId="8" fillId="0" borderId="0" xfId="2" applyNumberFormat="1" applyFont="1" applyFill="1" applyBorder="1"/>
    <xf numFmtId="166" fontId="8" fillId="0" borderId="0" xfId="5" applyNumberFormat="1" applyFont="1" applyFill="1" applyBorder="1"/>
    <xf numFmtId="167" fontId="2" fillId="0" borderId="0" xfId="1" applyNumberFormat="1" applyFont="1"/>
    <xf numFmtId="166" fontId="5" fillId="0" borderId="0" xfId="5" applyNumberFormat="1" applyFont="1"/>
    <xf numFmtId="0" fontId="8" fillId="0" borderId="0" xfId="2" quotePrefix="1" applyFont="1" applyAlignment="1">
      <alignment horizontal="center"/>
    </xf>
  </cellXfs>
  <cellStyles count="6">
    <cellStyle name="Comma 3" xfId="5"/>
    <cellStyle name="Currency 2" xfId="4"/>
    <cellStyle name="Normal" xfId="0" builtinId="0"/>
    <cellStyle name="Normal 2" xfId="2"/>
    <cellStyle name="Percent" xfId="1" builtinId="5"/>
    <cellStyle name="Percent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P3\ClientFiles\ExcelWKS\MidAmericanFlexPlan%201-30-04%20NNG%20APBO%20fix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BySide"/>
      <sheetName val="AccountingDetail"/>
      <sheetName val="Pension Allocation"/>
      <sheetName val="Nonunion Ret Welfare Alloc"/>
      <sheetName val="Not Applicable"/>
      <sheetName val="ContribDetail"/>
      <sheetName val="QuarterlyDetail"/>
      <sheetName val="STable"/>
      <sheetName val="Notes"/>
      <sheetName val="Home"/>
      <sheetName val="Summary"/>
      <sheetName val="3way"/>
      <sheetName val="Monthly"/>
      <sheetName val="ADJ"/>
      <sheetName val="S"/>
      <sheetName val="S1"/>
      <sheetName val="S2"/>
      <sheetName val="S3"/>
      <sheetName val="S4"/>
      <sheetName val="WORKD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view="pageBreakPreview" zoomScaleNormal="100" zoomScaleSheetLayoutView="100" workbookViewId="0">
      <pane ySplit="12" topLeftCell="A13" activePane="bottomLeft" state="frozen"/>
      <selection pane="bottomLeft" activeCell="A2" sqref="A2"/>
    </sheetView>
  </sheetViews>
  <sheetFormatPr defaultRowHeight="15" x14ac:dyDescent="0.25"/>
  <cols>
    <col min="1" max="1" width="8.5703125" style="3" customWidth="1"/>
    <col min="2" max="2" width="16.42578125" style="3" customWidth="1"/>
    <col min="3" max="3" width="1.42578125" style="3" customWidth="1"/>
    <col min="4" max="4" width="16.42578125" style="3" customWidth="1"/>
    <col min="5" max="6" width="16.42578125" style="3" hidden="1" customWidth="1"/>
    <col min="7" max="7" width="1.42578125" style="3" customWidth="1"/>
    <col min="8" max="8" width="20" style="3" customWidth="1"/>
    <col min="9" max="9" width="1.42578125" style="3" customWidth="1"/>
    <col min="10" max="10" width="21.42578125" style="3" bestFit="1" customWidth="1"/>
    <col min="11" max="11" width="1.42578125" style="3" customWidth="1"/>
    <col min="12" max="12" width="16.42578125" style="3" customWidth="1"/>
    <col min="13" max="13" width="5" style="3" customWidth="1"/>
    <col min="14" max="15" width="12.7109375" style="3" customWidth="1"/>
    <col min="16" max="16" width="9.140625" style="3"/>
    <col min="17" max="17" width="9.28515625" style="3" bestFit="1" customWidth="1"/>
    <col min="18" max="18" width="19.85546875" style="3" bestFit="1" customWidth="1"/>
    <col min="19" max="19" width="12.28515625" style="3" customWidth="1"/>
    <col min="20" max="20" width="13.42578125" style="3" bestFit="1" customWidth="1"/>
    <col min="21" max="16384" width="9.140625" style="3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6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1:16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</row>
    <row r="4" spans="1:16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</row>
    <row r="5" spans="1:16" x14ac:dyDescent="0.25">
      <c r="A5" s="4"/>
      <c r="B5" s="4"/>
      <c r="C5" s="4"/>
      <c r="D5" s="4"/>
      <c r="E5" s="4"/>
      <c r="F5" s="4"/>
      <c r="G5" s="4"/>
      <c r="H5" s="4"/>
      <c r="I5" s="5"/>
      <c r="J5" s="6"/>
      <c r="K5" s="5"/>
      <c r="L5" s="4"/>
      <c r="M5" s="4"/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6"/>
      <c r="K6" s="5"/>
      <c r="L6" s="4"/>
      <c r="M6" s="4"/>
      <c r="P6" s="7"/>
    </row>
    <row r="7" spans="1:16" x14ac:dyDescent="0.25">
      <c r="A7" s="4" t="s">
        <v>4</v>
      </c>
      <c r="B7" s="4"/>
      <c r="C7" s="4"/>
      <c r="D7" s="4"/>
      <c r="E7" s="4"/>
      <c r="F7" s="4"/>
      <c r="G7" s="4"/>
      <c r="H7" s="4"/>
      <c r="I7" s="5"/>
      <c r="K7" s="5"/>
      <c r="L7" s="4"/>
      <c r="M7" s="4"/>
    </row>
    <row r="8" spans="1:16" x14ac:dyDescent="0.25">
      <c r="A8" s="4"/>
      <c r="B8" s="4"/>
      <c r="C8" s="4"/>
      <c r="D8" s="4"/>
      <c r="E8" s="4"/>
      <c r="F8" s="4"/>
      <c r="G8" s="4"/>
      <c r="H8" s="4"/>
      <c r="I8" s="5"/>
      <c r="J8" s="6"/>
      <c r="K8" s="5"/>
      <c r="L8" s="4"/>
      <c r="M8" s="4"/>
    </row>
    <row r="9" spans="1:16" s="17" customFormat="1" x14ac:dyDescent="0.25">
      <c r="A9" s="8"/>
      <c r="B9" s="9" t="s">
        <v>4</v>
      </c>
      <c r="C9" s="10"/>
      <c r="D9" s="11" t="s">
        <v>5</v>
      </c>
      <c r="E9" s="12"/>
      <c r="F9" s="13"/>
      <c r="G9" s="14"/>
      <c r="H9" s="15" t="s">
        <v>6</v>
      </c>
      <c r="I9" s="5"/>
      <c r="J9" s="15" t="s">
        <v>7</v>
      </c>
      <c r="K9" s="5"/>
      <c r="L9" s="4"/>
      <c r="M9" s="16"/>
    </row>
    <row r="10" spans="1:16" s="17" customFormat="1" x14ac:dyDescent="0.25">
      <c r="A10" s="8"/>
      <c r="B10" s="9"/>
      <c r="C10" s="10"/>
      <c r="D10" s="18"/>
      <c r="E10" s="19"/>
      <c r="F10" s="19"/>
      <c r="G10" s="14"/>
      <c r="H10" s="19"/>
      <c r="I10" s="5"/>
      <c r="J10" s="20">
        <v>4.19E-2</v>
      </c>
      <c r="K10" s="5"/>
      <c r="L10" s="4"/>
      <c r="M10" s="16"/>
    </row>
    <row r="11" spans="1:16" s="17" customFormat="1" x14ac:dyDescent="0.25">
      <c r="A11" s="21"/>
      <c r="B11" s="22"/>
      <c r="C11" s="14"/>
      <c r="D11" s="22"/>
      <c r="E11" s="22"/>
      <c r="F11" s="22"/>
      <c r="G11" s="22"/>
      <c r="H11" s="22"/>
      <c r="I11" s="14"/>
      <c r="J11" s="20">
        <v>4.0899999999999999E-2</v>
      </c>
      <c r="K11" s="14"/>
      <c r="L11" s="22"/>
      <c r="M11" s="23"/>
    </row>
    <row r="12" spans="1:16" s="17" customFormat="1" ht="30" customHeight="1" x14ac:dyDescent="0.25">
      <c r="A12" s="8"/>
      <c r="B12" s="24" t="s">
        <v>8</v>
      </c>
      <c r="C12" s="10"/>
      <c r="D12" s="24" t="s">
        <v>9</v>
      </c>
      <c r="E12" s="24" t="s">
        <v>10</v>
      </c>
      <c r="F12" s="24" t="s">
        <v>11</v>
      </c>
      <c r="G12" s="24"/>
      <c r="H12" s="24" t="s">
        <v>12</v>
      </c>
      <c r="I12" s="25"/>
      <c r="J12" s="24" t="s">
        <v>13</v>
      </c>
      <c r="K12" s="25"/>
      <c r="L12" s="24" t="s">
        <v>14</v>
      </c>
      <c r="M12" s="24" t="s">
        <v>15</v>
      </c>
    </row>
    <row r="13" spans="1:16" x14ac:dyDescent="0.25">
      <c r="A13" s="26">
        <v>43101</v>
      </c>
      <c r="B13" s="27">
        <v>0</v>
      </c>
      <c r="C13" s="28"/>
      <c r="D13" s="27">
        <f>$D$25/12</f>
        <v>7691.9526782068579</v>
      </c>
      <c r="E13" s="27">
        <v>0</v>
      </c>
      <c r="F13" s="28">
        <f t="shared" ref="F13:F25" si="0">SUM(D13:E13)</f>
        <v>7691.9526782068579</v>
      </c>
      <c r="G13" s="28"/>
      <c r="H13" s="28">
        <v>0</v>
      </c>
      <c r="I13" s="29"/>
      <c r="J13" s="30">
        <f>(B13+(F13+H13)/2)*($J$10/12)</f>
        <v>13.42886738403614</v>
      </c>
      <c r="K13" s="29"/>
      <c r="L13" s="28">
        <f>B13+F13+H13+J13</f>
        <v>7705.3815455908943</v>
      </c>
      <c r="M13" s="31"/>
    </row>
    <row r="14" spans="1:16" x14ac:dyDescent="0.25">
      <c r="A14" s="26">
        <v>43132</v>
      </c>
      <c r="B14" s="32">
        <f t="shared" ref="B14:B24" si="1">+L13</f>
        <v>7705.3815455908943</v>
      </c>
      <c r="C14" s="32"/>
      <c r="D14" s="33">
        <f t="shared" ref="D14:D24" si="2">$D$25/12</f>
        <v>7691.9526782068579</v>
      </c>
      <c r="E14" s="33">
        <v>0</v>
      </c>
      <c r="F14" s="33">
        <f t="shared" si="0"/>
        <v>7691.9526782068579</v>
      </c>
      <c r="G14" s="32"/>
      <c r="H14" s="33">
        <v>0</v>
      </c>
      <c r="I14" s="34"/>
      <c r="J14" s="33">
        <f t="shared" ref="J14:J15" si="3">(B14+(F14+H14)/2)*($J$10/12)</f>
        <v>40.333491280724346</v>
      </c>
      <c r="K14" s="34"/>
      <c r="L14" s="33">
        <f t="shared" ref="L14:L24" si="4">B14+F14+H14+J14</f>
        <v>15437.667715078476</v>
      </c>
      <c r="M14" s="31"/>
    </row>
    <row r="15" spans="1:16" x14ac:dyDescent="0.25">
      <c r="A15" s="26">
        <v>43160</v>
      </c>
      <c r="B15" s="32">
        <f t="shared" si="1"/>
        <v>15437.667715078476</v>
      </c>
      <c r="C15" s="32"/>
      <c r="D15" s="33">
        <f t="shared" si="2"/>
        <v>7691.9526782068579</v>
      </c>
      <c r="E15" s="33">
        <v>0</v>
      </c>
      <c r="F15" s="33">
        <f t="shared" si="0"/>
        <v>7691.9526782068579</v>
      </c>
      <c r="G15" s="32"/>
      <c r="H15" s="33">
        <v>0</v>
      </c>
      <c r="I15" s="34"/>
      <c r="J15" s="33">
        <f t="shared" si="3"/>
        <v>67.332057155851828</v>
      </c>
      <c r="K15" s="34"/>
      <c r="L15" s="33">
        <f t="shared" si="4"/>
        <v>23196.952450441186</v>
      </c>
      <c r="M15" s="31"/>
    </row>
    <row r="16" spans="1:16" x14ac:dyDescent="0.25">
      <c r="A16" s="26">
        <v>43191</v>
      </c>
      <c r="B16" s="32">
        <f t="shared" si="1"/>
        <v>23196.952450441186</v>
      </c>
      <c r="C16" s="32"/>
      <c r="D16" s="33">
        <f t="shared" si="2"/>
        <v>7691.9526782068579</v>
      </c>
      <c r="E16" s="33">
        <v>0</v>
      </c>
      <c r="F16" s="33">
        <f t="shared" si="0"/>
        <v>7691.9526782068579</v>
      </c>
      <c r="G16" s="32"/>
      <c r="H16" s="33">
        <v>0</v>
      </c>
      <c r="I16" s="34"/>
      <c r="J16" s="33">
        <f>(B16+(F16+H16)/2)*($J$11/12)</f>
        <v>92.171315624364553</v>
      </c>
      <c r="K16" s="34"/>
      <c r="L16" s="33">
        <f t="shared" si="4"/>
        <v>30981.076444272407</v>
      </c>
      <c r="M16" s="31"/>
    </row>
    <row r="17" spans="1:14" x14ac:dyDescent="0.25">
      <c r="A17" s="26">
        <v>43221</v>
      </c>
      <c r="B17" s="32">
        <f t="shared" si="1"/>
        <v>30981.076444272407</v>
      </c>
      <c r="C17" s="32"/>
      <c r="D17" s="33">
        <f t="shared" si="2"/>
        <v>7691.9526782068579</v>
      </c>
      <c r="E17" s="33">
        <v>0</v>
      </c>
      <c r="F17" s="33">
        <f t="shared" si="0"/>
        <v>7691.9526782068579</v>
      </c>
      <c r="G17" s="32"/>
      <c r="H17" s="33">
        <f>$H$25/8</f>
        <v>-7625</v>
      </c>
      <c r="I17" s="34"/>
      <c r="J17" s="33">
        <f>(B17+(F17+H17)/2)*($J$11/12)</f>
        <v>105.70793407000596</v>
      </c>
      <c r="K17" s="34"/>
      <c r="L17" s="33">
        <f t="shared" si="4"/>
        <v>31153.737056549275</v>
      </c>
      <c r="M17" s="23" t="s">
        <v>16</v>
      </c>
    </row>
    <row r="18" spans="1:14" x14ac:dyDescent="0.25">
      <c r="A18" s="26">
        <v>43252</v>
      </c>
      <c r="B18" s="32">
        <f t="shared" si="1"/>
        <v>31153.737056549275</v>
      </c>
      <c r="C18" s="32"/>
      <c r="D18" s="33">
        <f t="shared" si="2"/>
        <v>7691.9526782068579</v>
      </c>
      <c r="E18" s="33">
        <v>0</v>
      </c>
      <c r="F18" s="33">
        <f t="shared" si="0"/>
        <v>7691.9526782068579</v>
      </c>
      <c r="G18" s="32"/>
      <c r="H18" s="33">
        <f t="shared" ref="H18:H24" si="5">$H$25/8</f>
        <v>-7625</v>
      </c>
      <c r="I18" s="34"/>
      <c r="J18" s="33">
        <f t="shared" ref="J18:J24" si="6">(B18+(F18+H18)/2)*($J$11/12)</f>
        <v>106.29641899018296</v>
      </c>
      <c r="K18" s="34"/>
      <c r="L18" s="33">
        <f t="shared" si="4"/>
        <v>31326.986153746315</v>
      </c>
      <c r="M18" s="31"/>
    </row>
    <row r="19" spans="1:14" x14ac:dyDescent="0.25">
      <c r="A19" s="26">
        <v>43282</v>
      </c>
      <c r="B19" s="32">
        <f t="shared" si="1"/>
        <v>31326.986153746315</v>
      </c>
      <c r="C19" s="32"/>
      <c r="D19" s="33">
        <f t="shared" si="2"/>
        <v>7691.9526782068579</v>
      </c>
      <c r="E19" s="33">
        <v>0</v>
      </c>
      <c r="F19" s="33">
        <f t="shared" si="0"/>
        <v>7691.9526782068579</v>
      </c>
      <c r="G19" s="32"/>
      <c r="H19" s="33">
        <f t="shared" si="5"/>
        <v>-7625</v>
      </c>
      <c r="I19" s="34"/>
      <c r="J19" s="33">
        <f t="shared" si="6"/>
        <v>106.88690966312953</v>
      </c>
      <c r="K19" s="34"/>
      <c r="L19" s="33">
        <f t="shared" si="4"/>
        <v>31500.8257416163</v>
      </c>
      <c r="M19" s="31"/>
    </row>
    <row r="20" spans="1:14" x14ac:dyDescent="0.25">
      <c r="A20" s="26">
        <v>43313</v>
      </c>
      <c r="B20" s="32">
        <f t="shared" si="1"/>
        <v>31500.8257416163</v>
      </c>
      <c r="C20" s="32"/>
      <c r="D20" s="33">
        <f t="shared" si="2"/>
        <v>7691.9526782068579</v>
      </c>
      <c r="E20" s="33">
        <v>0</v>
      </c>
      <c r="F20" s="33">
        <f t="shared" si="0"/>
        <v>7691.9526782068579</v>
      </c>
      <c r="G20" s="32"/>
      <c r="H20" s="33">
        <f t="shared" si="5"/>
        <v>-7625</v>
      </c>
      <c r="I20" s="34"/>
      <c r="J20" s="33">
        <f t="shared" si="6"/>
        <v>107.47941292511973</v>
      </c>
      <c r="K20" s="34"/>
      <c r="L20" s="33">
        <f t="shared" si="4"/>
        <v>31675.257832748281</v>
      </c>
      <c r="M20" s="31"/>
      <c r="N20" s="35"/>
    </row>
    <row r="21" spans="1:14" x14ac:dyDescent="0.25">
      <c r="A21" s="26">
        <v>43344</v>
      </c>
      <c r="B21" s="32">
        <f t="shared" si="1"/>
        <v>31675.257832748281</v>
      </c>
      <c r="C21" s="32"/>
      <c r="D21" s="33">
        <f t="shared" si="2"/>
        <v>7691.9526782068579</v>
      </c>
      <c r="E21" s="33">
        <v>0</v>
      </c>
      <c r="F21" s="33">
        <f t="shared" si="0"/>
        <v>7691.9526782068579</v>
      </c>
      <c r="G21" s="32"/>
      <c r="H21" s="33">
        <f t="shared" si="5"/>
        <v>-7625</v>
      </c>
      <c r="I21" s="34"/>
      <c r="J21" s="33">
        <f t="shared" si="6"/>
        <v>108.07393563572791</v>
      </c>
      <c r="K21" s="34"/>
      <c r="L21" s="33">
        <f t="shared" si="4"/>
        <v>31850.284446590867</v>
      </c>
      <c r="M21" s="31"/>
      <c r="N21" s="35"/>
    </row>
    <row r="22" spans="1:14" x14ac:dyDescent="0.25">
      <c r="A22" s="26">
        <v>43374</v>
      </c>
      <c r="B22" s="32">
        <f t="shared" si="1"/>
        <v>31850.284446590867</v>
      </c>
      <c r="C22" s="32"/>
      <c r="D22" s="33">
        <f t="shared" si="2"/>
        <v>7691.9526782068579</v>
      </c>
      <c r="E22" s="33">
        <v>0</v>
      </c>
      <c r="F22" s="33">
        <f t="shared" si="0"/>
        <v>7691.9526782068579</v>
      </c>
      <c r="G22" s="32"/>
      <c r="H22" s="33">
        <f t="shared" si="5"/>
        <v>-7625</v>
      </c>
      <c r="I22" s="34"/>
      <c r="J22" s="33">
        <f t="shared" si="6"/>
        <v>108.67048467790805</v>
      </c>
      <c r="K22" s="34"/>
      <c r="L22" s="33">
        <f t="shared" si="4"/>
        <v>32025.907609475635</v>
      </c>
      <c r="M22" s="31"/>
      <c r="N22" s="35"/>
    </row>
    <row r="23" spans="1:14" x14ac:dyDescent="0.25">
      <c r="A23" s="26">
        <v>43405</v>
      </c>
      <c r="B23" s="32">
        <f t="shared" si="1"/>
        <v>32025.907609475635</v>
      </c>
      <c r="C23" s="32"/>
      <c r="D23" s="33">
        <f t="shared" si="2"/>
        <v>7691.9526782068579</v>
      </c>
      <c r="E23" s="33">
        <v>0</v>
      </c>
      <c r="F23" s="33">
        <f t="shared" si="0"/>
        <v>7691.9526782068579</v>
      </c>
      <c r="G23" s="32"/>
      <c r="H23" s="33">
        <f t="shared" si="5"/>
        <v>-7625</v>
      </c>
      <c r="I23" s="34"/>
      <c r="J23" s="33">
        <f t="shared" si="6"/>
        <v>109.26906695807364</v>
      </c>
      <c r="K23" s="34"/>
      <c r="L23" s="33">
        <f t="shared" si="4"/>
        <v>32202.129354640569</v>
      </c>
      <c r="M23" s="31"/>
      <c r="N23" s="35"/>
    </row>
    <row r="24" spans="1:14" x14ac:dyDescent="0.25">
      <c r="A24" s="36">
        <v>43435</v>
      </c>
      <c r="B24" s="32">
        <f t="shared" si="1"/>
        <v>32202.129354640569</v>
      </c>
      <c r="C24" s="32"/>
      <c r="D24" s="33">
        <f t="shared" si="2"/>
        <v>7691.9526782068579</v>
      </c>
      <c r="E24" s="33">
        <v>0</v>
      </c>
      <c r="F24" s="33">
        <f t="shared" si="0"/>
        <v>7691.9526782068579</v>
      </c>
      <c r="G24" s="32"/>
      <c r="H24" s="33">
        <f t="shared" si="5"/>
        <v>-7625</v>
      </c>
      <c r="I24" s="34"/>
      <c r="J24" s="33">
        <f t="shared" si="6"/>
        <v>109.86968940617744</v>
      </c>
      <c r="K24" s="34"/>
      <c r="L24" s="33">
        <f t="shared" si="4"/>
        <v>32378.951722253605</v>
      </c>
      <c r="M24" s="31"/>
      <c r="N24" s="35"/>
    </row>
    <row r="25" spans="1:14" x14ac:dyDescent="0.25">
      <c r="A25" s="37" t="s">
        <v>17</v>
      </c>
      <c r="B25" s="38"/>
      <c r="C25" s="39"/>
      <c r="D25" s="40">
        <f>92303.4321384823</f>
        <v>92303.432138482298</v>
      </c>
      <c r="E25" s="40">
        <f>SUM(E13:E24)</f>
        <v>0</v>
      </c>
      <c r="F25" s="40">
        <f t="shared" si="0"/>
        <v>92303.432138482298</v>
      </c>
      <c r="G25" s="40"/>
      <c r="H25" s="40">
        <v>-61000</v>
      </c>
      <c r="I25" s="41"/>
      <c r="J25" s="42">
        <f>SUM(J13:J24)</f>
        <v>1075.519583771302</v>
      </c>
      <c r="K25" s="41"/>
      <c r="L25" s="40">
        <f>L24</f>
        <v>32378.951722253605</v>
      </c>
      <c r="M25" s="31"/>
      <c r="N25" s="35"/>
    </row>
    <row r="26" spans="1:14" x14ac:dyDescent="0.25">
      <c r="A26" s="43"/>
      <c r="B26" s="44"/>
      <c r="C26" s="10"/>
      <c r="D26" s="32"/>
      <c r="E26" s="45"/>
      <c r="F26" s="44"/>
      <c r="G26" s="44"/>
      <c r="H26" s="32"/>
      <c r="I26" s="25"/>
      <c r="J26" s="33"/>
      <c r="K26" s="25"/>
      <c r="L26" s="32"/>
      <c r="M26" s="31"/>
    </row>
    <row r="27" spans="1:14" x14ac:dyDescent="0.25">
      <c r="A27" s="26">
        <v>43466</v>
      </c>
      <c r="B27" s="27">
        <f>L24</f>
        <v>32378.951722253605</v>
      </c>
      <c r="C27" s="28"/>
      <c r="D27" s="27">
        <f>$D$25/12</f>
        <v>7691.9526782068579</v>
      </c>
      <c r="E27" s="27">
        <f>$E$25/12</f>
        <v>0</v>
      </c>
      <c r="F27" s="28">
        <f t="shared" ref="F27:F39" si="7">SUM(D27:E27)</f>
        <v>7691.9526782068579</v>
      </c>
      <c r="G27" s="28"/>
      <c r="H27" s="28">
        <f t="shared" ref="H27:H30" si="8">$H$25/12</f>
        <v>-5083.333333333333</v>
      </c>
      <c r="I27" s="29"/>
      <c r="J27" s="30">
        <f t="shared" ref="J27:J38" si="9">(B27+(F27+H27)/2)*($J$11/12)</f>
        <v>114.80378258690298</v>
      </c>
      <c r="K27" s="29"/>
      <c r="L27" s="28">
        <f t="shared" ref="L27:L38" si="10">B27+F27+H27+J27</f>
        <v>35102.374849714033</v>
      </c>
      <c r="M27" s="23"/>
    </row>
    <row r="28" spans="1:14" x14ac:dyDescent="0.25">
      <c r="A28" s="26">
        <v>43497</v>
      </c>
      <c r="B28" s="33">
        <f t="shared" ref="B28:B38" si="11">+L27</f>
        <v>35102.374849714033</v>
      </c>
      <c r="C28" s="32"/>
      <c r="D28" s="33">
        <f t="shared" ref="D28:D38" si="12">$D$25/12</f>
        <v>7691.9526782068579</v>
      </c>
      <c r="E28" s="33">
        <f t="shared" ref="E28:E38" si="13">$E$25/12</f>
        <v>0</v>
      </c>
      <c r="F28" s="33">
        <f t="shared" si="7"/>
        <v>7691.9526782068579</v>
      </c>
      <c r="G28" s="32"/>
      <c r="H28" s="33">
        <f t="shared" si="8"/>
        <v>-5083.333333333333</v>
      </c>
      <c r="I28" s="34"/>
      <c r="J28" s="33">
        <f t="shared" si="9"/>
        <v>124.0861164129973</v>
      </c>
      <c r="K28" s="34"/>
      <c r="L28" s="32">
        <f t="shared" si="10"/>
        <v>37835.080311000551</v>
      </c>
      <c r="M28" s="31"/>
    </row>
    <row r="29" spans="1:14" x14ac:dyDescent="0.25">
      <c r="A29" s="26">
        <v>43525</v>
      </c>
      <c r="B29" s="33">
        <f t="shared" si="11"/>
        <v>37835.080311000551</v>
      </c>
      <c r="C29" s="32"/>
      <c r="D29" s="33">
        <f t="shared" si="12"/>
        <v>7691.9526782068579</v>
      </c>
      <c r="E29" s="33">
        <f t="shared" si="13"/>
        <v>0</v>
      </c>
      <c r="F29" s="33">
        <f t="shared" si="7"/>
        <v>7691.9526782068579</v>
      </c>
      <c r="G29" s="32"/>
      <c r="H29" s="33">
        <f t="shared" si="8"/>
        <v>-5083.333333333333</v>
      </c>
      <c r="I29" s="34"/>
      <c r="J29" s="33">
        <f t="shared" si="9"/>
        <v>133.40008752688217</v>
      </c>
      <c r="K29" s="34"/>
      <c r="L29" s="32">
        <f t="shared" si="10"/>
        <v>40577.099743400955</v>
      </c>
      <c r="M29" s="31"/>
    </row>
    <row r="30" spans="1:14" x14ac:dyDescent="0.25">
      <c r="A30" s="26">
        <v>43556</v>
      </c>
      <c r="B30" s="33">
        <f t="shared" si="11"/>
        <v>40577.099743400955</v>
      </c>
      <c r="C30" s="32"/>
      <c r="D30" s="33">
        <f t="shared" si="12"/>
        <v>7691.9526782068579</v>
      </c>
      <c r="E30" s="33">
        <f t="shared" si="13"/>
        <v>0</v>
      </c>
      <c r="F30" s="33">
        <f t="shared" si="7"/>
        <v>7691.9526782068579</v>
      </c>
      <c r="G30" s="32"/>
      <c r="H30" s="33">
        <f t="shared" si="8"/>
        <v>-5083.333333333333</v>
      </c>
      <c r="I30" s="34"/>
      <c r="J30" s="33">
        <f t="shared" si="9"/>
        <v>142.74580375898023</v>
      </c>
      <c r="K30" s="34"/>
      <c r="L30" s="32">
        <f t="shared" si="10"/>
        <v>43328.464892033458</v>
      </c>
      <c r="M30" s="31"/>
    </row>
    <row r="31" spans="1:14" x14ac:dyDescent="0.25">
      <c r="A31" s="26">
        <v>43586</v>
      </c>
      <c r="B31" s="33">
        <f t="shared" si="11"/>
        <v>43328.464892033458</v>
      </c>
      <c r="C31" s="32"/>
      <c r="D31" s="33">
        <f t="shared" si="12"/>
        <v>7691.9526782068579</v>
      </c>
      <c r="E31" s="33">
        <f t="shared" si="13"/>
        <v>0</v>
      </c>
      <c r="F31" s="33">
        <f t="shared" si="7"/>
        <v>7691.9526782068579</v>
      </c>
      <c r="G31" s="32"/>
      <c r="H31" s="32">
        <f>$H$25/12</f>
        <v>-5083.333333333333</v>
      </c>
      <c r="I31" s="34"/>
      <c r="J31" s="33">
        <f t="shared" si="9"/>
        <v>152.12337330723599</v>
      </c>
      <c r="K31" s="34"/>
      <c r="L31" s="32">
        <f t="shared" si="10"/>
        <v>46089.207610214216</v>
      </c>
    </row>
    <row r="32" spans="1:14" x14ac:dyDescent="0.25">
      <c r="A32" s="26">
        <v>43617</v>
      </c>
      <c r="B32" s="33">
        <f t="shared" si="11"/>
        <v>46089.207610214216</v>
      </c>
      <c r="C32" s="32"/>
      <c r="D32" s="33">
        <f t="shared" si="12"/>
        <v>7691.9526782068579</v>
      </c>
      <c r="E32" s="33">
        <f t="shared" si="13"/>
        <v>0</v>
      </c>
      <c r="F32" s="33">
        <f t="shared" si="7"/>
        <v>7691.9526782068579</v>
      </c>
      <c r="G32" s="32"/>
      <c r="H32" s="32">
        <f t="shared" ref="H32:H38" si="14">$H$25/12</f>
        <v>-5083.333333333333</v>
      </c>
      <c r="I32" s="34"/>
      <c r="J32" s="33">
        <f t="shared" si="9"/>
        <v>161.53290473836876</v>
      </c>
      <c r="K32" s="34"/>
      <c r="L32" s="32">
        <f t="shared" si="10"/>
        <v>48859.359859826109</v>
      </c>
      <c r="M32" s="31"/>
    </row>
    <row r="33" spans="1:21" x14ac:dyDescent="0.25">
      <c r="A33" s="26">
        <v>43647</v>
      </c>
      <c r="B33" s="33">
        <f t="shared" si="11"/>
        <v>48859.359859826109</v>
      </c>
      <c r="C33" s="32"/>
      <c r="D33" s="33">
        <f t="shared" si="12"/>
        <v>7691.9526782068579</v>
      </c>
      <c r="E33" s="33">
        <f t="shared" si="13"/>
        <v>0</v>
      </c>
      <c r="F33" s="33">
        <f t="shared" si="7"/>
        <v>7691.9526782068579</v>
      </c>
      <c r="G33" s="32"/>
      <c r="H33" s="32">
        <f t="shared" si="14"/>
        <v>-5083.333333333333</v>
      </c>
      <c r="I33" s="34"/>
      <c r="J33" s="33">
        <f t="shared" si="9"/>
        <v>170.97450698912928</v>
      </c>
      <c r="K33" s="34"/>
      <c r="L33" s="32">
        <f t="shared" si="10"/>
        <v>51638.953711688759</v>
      </c>
      <c r="M33" s="31"/>
    </row>
    <row r="34" spans="1:21" x14ac:dyDescent="0.25">
      <c r="A34" s="26">
        <v>43678</v>
      </c>
      <c r="B34" s="33">
        <f t="shared" si="11"/>
        <v>51638.953711688759</v>
      </c>
      <c r="C34" s="32"/>
      <c r="D34" s="33">
        <f t="shared" si="12"/>
        <v>7691.9526782068579</v>
      </c>
      <c r="E34" s="33">
        <f t="shared" si="13"/>
        <v>0</v>
      </c>
      <c r="F34" s="33">
        <f t="shared" si="7"/>
        <v>7691.9526782068579</v>
      </c>
      <c r="G34" s="32"/>
      <c r="H34" s="32">
        <f t="shared" si="14"/>
        <v>-5083.333333333333</v>
      </c>
      <c r="I34" s="34"/>
      <c r="J34" s="33">
        <f t="shared" si="9"/>
        <v>180.44828936756113</v>
      </c>
      <c r="K34" s="34"/>
      <c r="L34" s="32">
        <f t="shared" si="10"/>
        <v>54428.021345929839</v>
      </c>
      <c r="M34" s="31"/>
      <c r="N34" s="35"/>
    </row>
    <row r="35" spans="1:21" x14ac:dyDescent="0.25">
      <c r="A35" s="26">
        <v>43709</v>
      </c>
      <c r="B35" s="33">
        <f t="shared" si="11"/>
        <v>54428.021345929839</v>
      </c>
      <c r="C35" s="32"/>
      <c r="D35" s="33">
        <f t="shared" si="12"/>
        <v>7691.9526782068579</v>
      </c>
      <c r="E35" s="33">
        <f t="shared" si="13"/>
        <v>0</v>
      </c>
      <c r="F35" s="33">
        <f t="shared" si="7"/>
        <v>7691.9526782068579</v>
      </c>
      <c r="G35" s="32"/>
      <c r="H35" s="32">
        <f t="shared" si="14"/>
        <v>-5083.333333333333</v>
      </c>
      <c r="I35" s="34"/>
      <c r="J35" s="33">
        <f t="shared" si="9"/>
        <v>189.95436155426617</v>
      </c>
      <c r="K35" s="34"/>
      <c r="L35" s="32">
        <f t="shared" si="10"/>
        <v>57226.595052357625</v>
      </c>
      <c r="M35" s="31"/>
      <c r="N35" s="35"/>
    </row>
    <row r="36" spans="1:21" x14ac:dyDescent="0.25">
      <c r="A36" s="26">
        <v>43739</v>
      </c>
      <c r="B36" s="33">
        <f t="shared" si="11"/>
        <v>57226.595052357625</v>
      </c>
      <c r="C36" s="32"/>
      <c r="D36" s="33">
        <f t="shared" si="12"/>
        <v>7691.9526782068579</v>
      </c>
      <c r="E36" s="33">
        <f t="shared" si="13"/>
        <v>0</v>
      </c>
      <c r="F36" s="33">
        <f t="shared" si="7"/>
        <v>7691.9526782068579</v>
      </c>
      <c r="G36" s="32"/>
      <c r="H36" s="32">
        <f t="shared" si="14"/>
        <v>-5083.333333333333</v>
      </c>
      <c r="I36" s="34"/>
      <c r="J36" s="33">
        <f t="shared" si="9"/>
        <v>199.4928336036742</v>
      </c>
      <c r="K36" s="34"/>
      <c r="L36" s="32">
        <f t="shared" si="10"/>
        <v>60034.707230834822</v>
      </c>
      <c r="M36" s="31"/>
      <c r="N36" s="35"/>
    </row>
    <row r="37" spans="1:21" x14ac:dyDescent="0.25">
      <c r="A37" s="26">
        <v>43770</v>
      </c>
      <c r="B37" s="33">
        <f t="shared" si="11"/>
        <v>60034.707230834822</v>
      </c>
      <c r="C37" s="32"/>
      <c r="D37" s="33">
        <f t="shared" si="12"/>
        <v>7691.9526782068579</v>
      </c>
      <c r="E37" s="33">
        <f t="shared" si="13"/>
        <v>0</v>
      </c>
      <c r="F37" s="33">
        <f t="shared" si="7"/>
        <v>7691.9526782068579</v>
      </c>
      <c r="G37" s="32"/>
      <c r="H37" s="32">
        <f t="shared" si="14"/>
        <v>-5083.333333333333</v>
      </c>
      <c r="I37" s="34"/>
      <c r="J37" s="33">
        <f t="shared" si="9"/>
        <v>209.06381594531732</v>
      </c>
      <c r="K37" s="34"/>
      <c r="L37" s="32">
        <f t="shared" si="10"/>
        <v>62852.390391653666</v>
      </c>
      <c r="M37" s="31"/>
      <c r="N37" s="35"/>
    </row>
    <row r="38" spans="1:21" x14ac:dyDescent="0.25">
      <c r="A38" s="36">
        <v>43800</v>
      </c>
      <c r="B38" s="33">
        <f t="shared" si="11"/>
        <v>62852.390391653666</v>
      </c>
      <c r="C38" s="32"/>
      <c r="D38" s="33">
        <f t="shared" si="12"/>
        <v>7691.9526782068579</v>
      </c>
      <c r="E38" s="33">
        <f t="shared" si="13"/>
        <v>0</v>
      </c>
      <c r="F38" s="33">
        <f t="shared" si="7"/>
        <v>7691.9526782068579</v>
      </c>
      <c r="G38" s="32"/>
      <c r="H38" s="32">
        <f t="shared" si="14"/>
        <v>-5083.333333333333</v>
      </c>
      <c r="I38" s="34"/>
      <c r="J38" s="33">
        <f t="shared" si="9"/>
        <v>218.66741938510819</v>
      </c>
      <c r="K38" s="34"/>
      <c r="L38" s="32">
        <f t="shared" si="10"/>
        <v>65679.677155912301</v>
      </c>
      <c r="M38" s="23"/>
      <c r="N38" s="35"/>
    </row>
    <row r="39" spans="1:21" x14ac:dyDescent="0.25">
      <c r="A39" s="37" t="s">
        <v>17</v>
      </c>
      <c r="B39" s="38"/>
      <c r="C39" s="39"/>
      <c r="D39" s="40">
        <f>D25</f>
        <v>92303.432138482298</v>
      </c>
      <c r="E39" s="40">
        <f>SUM(E27:E38)</f>
        <v>0</v>
      </c>
      <c r="F39" s="40">
        <f t="shared" si="7"/>
        <v>92303.432138482298</v>
      </c>
      <c r="G39" s="40"/>
      <c r="H39" s="40">
        <f>H25</f>
        <v>-61000</v>
      </c>
      <c r="I39" s="41"/>
      <c r="J39" s="42">
        <f>SUM(J27:J38)</f>
        <v>1997.2932951764237</v>
      </c>
      <c r="K39" s="41"/>
      <c r="L39" s="40">
        <f>L38</f>
        <v>65679.677155912301</v>
      </c>
      <c r="M39" s="31"/>
      <c r="N39" s="35"/>
    </row>
    <row r="40" spans="1:21" x14ac:dyDescent="0.25">
      <c r="A40" s="43"/>
      <c r="B40" s="44"/>
      <c r="C40" s="10"/>
      <c r="D40" s="32"/>
      <c r="E40" s="45"/>
      <c r="F40" s="44"/>
      <c r="G40" s="44"/>
      <c r="H40" s="32"/>
      <c r="I40" s="25"/>
      <c r="J40" s="33"/>
      <c r="K40" s="25"/>
      <c r="L40" s="32"/>
      <c r="M40" s="31"/>
    </row>
    <row r="41" spans="1:21" x14ac:dyDescent="0.25">
      <c r="A41" s="26">
        <v>43831</v>
      </c>
      <c r="B41" s="27">
        <f>L38</f>
        <v>65679.677155912301</v>
      </c>
      <c r="C41" s="28"/>
      <c r="D41" s="27">
        <f>$D$25/12</f>
        <v>7691.9526782068579</v>
      </c>
      <c r="E41" s="27">
        <f>$E$25/12</f>
        <v>0</v>
      </c>
      <c r="F41" s="28">
        <f t="shared" ref="F41:F53" si="15">SUM(D41:E41)</f>
        <v>7691.9526782068579</v>
      </c>
      <c r="G41" s="28"/>
      <c r="H41" s="28">
        <f t="shared" ref="H41:H52" si="16">$H$25/12</f>
        <v>-5083.333333333333</v>
      </c>
      <c r="I41" s="29"/>
      <c r="J41" s="30">
        <f t="shared" ref="J41:J52" si="17">(B41+(F41+H41)/2)*($J$11/12)</f>
        <v>228.30375510662304</v>
      </c>
      <c r="K41" s="29"/>
      <c r="L41" s="28">
        <f t="shared" ref="L41:L52" si="18">B41+F41+H41+J41</f>
        <v>68516.600255892452</v>
      </c>
      <c r="M41" s="31"/>
    </row>
    <row r="42" spans="1:21" x14ac:dyDescent="0.25">
      <c r="A42" s="26">
        <v>43862</v>
      </c>
      <c r="B42" s="32">
        <f t="shared" ref="B42:B52" si="19">+L41</f>
        <v>68516.600255892452</v>
      </c>
      <c r="C42" s="32"/>
      <c r="D42" s="32">
        <f t="shared" ref="D42:D52" si="20">$D$25/12</f>
        <v>7691.9526782068579</v>
      </c>
      <c r="E42" s="46">
        <f t="shared" ref="E42:E52" si="21">$E$25/12</f>
        <v>0</v>
      </c>
      <c r="F42" s="32">
        <f t="shared" si="15"/>
        <v>7691.9526782068579</v>
      </c>
      <c r="G42" s="32"/>
      <c r="H42" s="33">
        <f t="shared" si="16"/>
        <v>-5083.333333333333</v>
      </c>
      <c r="I42" s="34"/>
      <c r="J42" s="33">
        <f t="shared" si="17"/>
        <v>237.97293467238873</v>
      </c>
      <c r="K42" s="34"/>
      <c r="L42" s="32">
        <f t="shared" si="18"/>
        <v>71363.192535438371</v>
      </c>
      <c r="M42" s="31"/>
    </row>
    <row r="43" spans="1:21" x14ac:dyDescent="0.25">
      <c r="A43" s="26">
        <v>43891</v>
      </c>
      <c r="B43" s="32">
        <f t="shared" si="19"/>
        <v>71363.192535438371</v>
      </c>
      <c r="C43" s="32"/>
      <c r="D43" s="32">
        <f t="shared" si="20"/>
        <v>7691.9526782068579</v>
      </c>
      <c r="E43" s="46">
        <f t="shared" si="21"/>
        <v>0</v>
      </c>
      <c r="F43" s="32">
        <f t="shared" si="15"/>
        <v>7691.9526782068579</v>
      </c>
      <c r="G43" s="32"/>
      <c r="H43" s="33">
        <f t="shared" si="16"/>
        <v>-5083.333333333333</v>
      </c>
      <c r="I43" s="34"/>
      <c r="J43" s="33">
        <f t="shared" si="17"/>
        <v>247.67507002517439</v>
      </c>
      <c r="K43" s="34"/>
      <c r="L43" s="32">
        <f t="shared" si="18"/>
        <v>74219.486950337072</v>
      </c>
      <c r="M43" s="31"/>
      <c r="T43" s="47"/>
      <c r="U43" s="47"/>
    </row>
    <row r="44" spans="1:21" x14ac:dyDescent="0.25">
      <c r="A44" s="26">
        <v>43922</v>
      </c>
      <c r="B44" s="32">
        <f t="shared" si="19"/>
        <v>74219.486950337072</v>
      </c>
      <c r="C44" s="32"/>
      <c r="D44" s="32">
        <f t="shared" si="20"/>
        <v>7691.9526782068579</v>
      </c>
      <c r="E44" s="46">
        <f t="shared" si="21"/>
        <v>0</v>
      </c>
      <c r="F44" s="32">
        <f t="shared" si="15"/>
        <v>7691.9526782068579</v>
      </c>
      <c r="G44" s="32"/>
      <c r="H44" s="33">
        <f t="shared" si="16"/>
        <v>-5083.333333333333</v>
      </c>
      <c r="I44" s="34"/>
      <c r="J44" s="33">
        <f t="shared" si="17"/>
        <v>257.41027348928748</v>
      </c>
      <c r="K44" s="34"/>
      <c r="L44" s="32">
        <f t="shared" si="18"/>
        <v>77085.516568699881</v>
      </c>
      <c r="M44" s="31"/>
    </row>
    <row r="45" spans="1:21" x14ac:dyDescent="0.25">
      <c r="A45" s="26">
        <v>43952</v>
      </c>
      <c r="B45" s="32">
        <f t="shared" si="19"/>
        <v>77085.516568699881</v>
      </c>
      <c r="C45" s="32"/>
      <c r="D45" s="32">
        <f t="shared" si="20"/>
        <v>7691.9526782068579</v>
      </c>
      <c r="E45" s="46">
        <f t="shared" si="21"/>
        <v>0</v>
      </c>
      <c r="F45" s="32">
        <f t="shared" si="15"/>
        <v>7691.9526782068579</v>
      </c>
      <c r="G45" s="32"/>
      <c r="H45" s="32">
        <f t="shared" si="16"/>
        <v>-5083.333333333333</v>
      </c>
      <c r="I45" s="34"/>
      <c r="J45" s="33">
        <f t="shared" si="17"/>
        <v>267.17865777187404</v>
      </c>
      <c r="K45" s="34"/>
      <c r="L45" s="32">
        <f t="shared" si="18"/>
        <v>79961.314571345283</v>
      </c>
    </row>
    <row r="46" spans="1:21" x14ac:dyDescent="0.25">
      <c r="A46" s="26">
        <v>43983</v>
      </c>
      <c r="B46" s="32">
        <f t="shared" si="19"/>
        <v>79961.314571345283</v>
      </c>
      <c r="C46" s="32"/>
      <c r="D46" s="32">
        <f t="shared" si="20"/>
        <v>7691.9526782068579</v>
      </c>
      <c r="E46" s="46">
        <f t="shared" si="21"/>
        <v>0</v>
      </c>
      <c r="F46" s="32">
        <f t="shared" si="15"/>
        <v>7691.9526782068579</v>
      </c>
      <c r="G46" s="32"/>
      <c r="H46" s="32">
        <f t="shared" si="16"/>
        <v>-5083.333333333333</v>
      </c>
      <c r="I46" s="34"/>
      <c r="J46" s="33">
        <f t="shared" si="17"/>
        <v>276.9803359642238</v>
      </c>
      <c r="K46" s="34"/>
      <c r="L46" s="32">
        <f t="shared" si="18"/>
        <v>82846.914252183036</v>
      </c>
      <c r="M46" s="31"/>
    </row>
    <row r="47" spans="1:21" x14ac:dyDescent="0.25">
      <c r="A47" s="26">
        <v>44013</v>
      </c>
      <c r="B47" s="32">
        <f t="shared" si="19"/>
        <v>82846.914252183036</v>
      </c>
      <c r="C47" s="32"/>
      <c r="D47" s="32">
        <f t="shared" si="20"/>
        <v>7691.9526782068579</v>
      </c>
      <c r="E47" s="46">
        <f t="shared" si="21"/>
        <v>0</v>
      </c>
      <c r="F47" s="32">
        <f t="shared" si="15"/>
        <v>7691.9526782068579</v>
      </c>
      <c r="G47" s="32"/>
      <c r="H47" s="32">
        <f t="shared" si="16"/>
        <v>-5083.333333333333</v>
      </c>
      <c r="I47" s="34"/>
      <c r="J47" s="33">
        <f t="shared" si="17"/>
        <v>286.81542154307914</v>
      </c>
      <c r="K47" s="34"/>
      <c r="L47" s="32">
        <f t="shared" si="18"/>
        <v>85742.349018599649</v>
      </c>
      <c r="M47" s="31"/>
    </row>
    <row r="48" spans="1:21" x14ac:dyDescent="0.25">
      <c r="A48" s="26">
        <v>44044</v>
      </c>
      <c r="B48" s="32">
        <f t="shared" si="19"/>
        <v>85742.349018599649</v>
      </c>
      <c r="C48" s="32"/>
      <c r="D48" s="32">
        <f t="shared" si="20"/>
        <v>7691.9526782068579</v>
      </c>
      <c r="E48" s="46">
        <f t="shared" si="21"/>
        <v>0</v>
      </c>
      <c r="F48" s="32">
        <f t="shared" si="15"/>
        <v>7691.9526782068579</v>
      </c>
      <c r="G48" s="32"/>
      <c r="H48" s="32">
        <f t="shared" si="16"/>
        <v>-5083.333333333333</v>
      </c>
      <c r="I48" s="34"/>
      <c r="J48" s="33">
        <f t="shared" si="17"/>
        <v>296.68402837194907</v>
      </c>
      <c r="K48" s="34"/>
      <c r="L48" s="32">
        <f t="shared" si="18"/>
        <v>88647.652391845128</v>
      </c>
      <c r="M48" s="31"/>
      <c r="N48" s="35"/>
    </row>
    <row r="49" spans="1:14" x14ac:dyDescent="0.25">
      <c r="A49" s="26">
        <v>44075</v>
      </c>
      <c r="B49" s="32">
        <f t="shared" si="19"/>
        <v>88647.652391845128</v>
      </c>
      <c r="C49" s="32"/>
      <c r="D49" s="32">
        <f t="shared" si="20"/>
        <v>7691.9526782068579</v>
      </c>
      <c r="E49" s="46">
        <f t="shared" si="21"/>
        <v>0</v>
      </c>
      <c r="F49" s="32">
        <f t="shared" si="15"/>
        <v>7691.9526782068579</v>
      </c>
      <c r="G49" s="32"/>
      <c r="H49" s="32">
        <f t="shared" si="16"/>
        <v>-5083.333333333333</v>
      </c>
      <c r="I49" s="34"/>
      <c r="J49" s="33">
        <f t="shared" si="17"/>
        <v>306.58627070242744</v>
      </c>
      <c r="K49" s="34"/>
      <c r="L49" s="32">
        <f t="shared" si="18"/>
        <v>91562.858007421077</v>
      </c>
      <c r="M49" s="31"/>
      <c r="N49" s="35"/>
    </row>
    <row r="50" spans="1:14" x14ac:dyDescent="0.25">
      <c r="A50" s="26">
        <v>44105</v>
      </c>
      <c r="B50" s="32">
        <f t="shared" si="19"/>
        <v>91562.858007421077</v>
      </c>
      <c r="C50" s="32"/>
      <c r="D50" s="32">
        <f t="shared" si="20"/>
        <v>7691.9526782068579</v>
      </c>
      <c r="E50" s="46">
        <f t="shared" si="21"/>
        <v>0</v>
      </c>
      <c r="F50" s="32">
        <f t="shared" si="15"/>
        <v>7691.9526782068579</v>
      </c>
      <c r="G50" s="32"/>
      <c r="H50" s="32">
        <f t="shared" si="16"/>
        <v>-5083.333333333333</v>
      </c>
      <c r="I50" s="34"/>
      <c r="J50" s="33">
        <f t="shared" si="17"/>
        <v>316.52226317551543</v>
      </c>
      <c r="K50" s="34"/>
      <c r="L50" s="32">
        <f t="shared" si="18"/>
        <v>94487.999615470122</v>
      </c>
      <c r="M50" s="31"/>
      <c r="N50" s="35"/>
    </row>
    <row r="51" spans="1:14" x14ac:dyDescent="0.25">
      <c r="A51" s="26">
        <v>44136</v>
      </c>
      <c r="B51" s="32">
        <f t="shared" si="19"/>
        <v>94487.999615470122</v>
      </c>
      <c r="C51" s="32"/>
      <c r="D51" s="32">
        <f t="shared" si="20"/>
        <v>7691.9526782068579</v>
      </c>
      <c r="E51" s="46">
        <f t="shared" si="21"/>
        <v>0</v>
      </c>
      <c r="F51" s="32">
        <f t="shared" si="15"/>
        <v>7691.9526782068579</v>
      </c>
      <c r="G51" s="32"/>
      <c r="H51" s="32">
        <f t="shared" si="16"/>
        <v>-5083.333333333333</v>
      </c>
      <c r="I51" s="34"/>
      <c r="J51" s="33">
        <f t="shared" si="17"/>
        <v>326.49212082294929</v>
      </c>
      <c r="K51" s="34"/>
      <c r="L51" s="32">
        <f t="shared" si="18"/>
        <v>97423.1110811666</v>
      </c>
      <c r="M51" s="31"/>
      <c r="N51" s="35"/>
    </row>
    <row r="52" spans="1:14" x14ac:dyDescent="0.25">
      <c r="A52" s="36">
        <v>44166</v>
      </c>
      <c r="B52" s="32">
        <f t="shared" si="19"/>
        <v>97423.1110811666</v>
      </c>
      <c r="C52" s="32"/>
      <c r="D52" s="32">
        <f t="shared" si="20"/>
        <v>7691.9526782068579</v>
      </c>
      <c r="E52" s="46">
        <f t="shared" si="21"/>
        <v>0</v>
      </c>
      <c r="F52" s="32">
        <f t="shared" si="15"/>
        <v>7691.9526782068579</v>
      </c>
      <c r="G52" s="32"/>
      <c r="H52" s="32">
        <f t="shared" si="16"/>
        <v>-5083.333333333333</v>
      </c>
      <c r="I52" s="34"/>
      <c r="J52" s="33">
        <f t="shared" si="17"/>
        <v>336.49595906853142</v>
      </c>
      <c r="K52" s="34"/>
      <c r="L52" s="32">
        <f t="shared" si="18"/>
        <v>100368.22638510866</v>
      </c>
      <c r="M52" s="23"/>
      <c r="N52" s="35"/>
    </row>
    <row r="53" spans="1:14" x14ac:dyDescent="0.25">
      <c r="A53" s="37" t="s">
        <v>17</v>
      </c>
      <c r="B53" s="38"/>
      <c r="C53" s="39"/>
      <c r="D53" s="40">
        <f>D25</f>
        <v>92303.432138482298</v>
      </c>
      <c r="E53" s="40">
        <f>SUM(E41:E52)</f>
        <v>0</v>
      </c>
      <c r="F53" s="40">
        <f t="shared" si="15"/>
        <v>92303.432138482298</v>
      </c>
      <c r="G53" s="40"/>
      <c r="H53" s="40">
        <f>H25</f>
        <v>-61000</v>
      </c>
      <c r="I53" s="41"/>
      <c r="J53" s="42">
        <f>SUM(J41:J52)</f>
        <v>3385.1170907140231</v>
      </c>
      <c r="K53" s="41"/>
      <c r="L53" s="40">
        <f>L52</f>
        <v>100368.22638510866</v>
      </c>
      <c r="M53" s="31"/>
      <c r="N53" s="35"/>
    </row>
    <row r="54" spans="1:14" x14ac:dyDescent="0.25">
      <c r="A54" s="43"/>
      <c r="B54" s="44"/>
      <c r="C54" s="10"/>
      <c r="D54" s="32"/>
      <c r="E54" s="45"/>
      <c r="F54" s="44"/>
      <c r="G54" s="44"/>
      <c r="H54" s="32"/>
      <c r="I54" s="25"/>
      <c r="J54" s="33"/>
      <c r="K54" s="25"/>
      <c r="L54" s="32"/>
      <c r="M54" s="31"/>
    </row>
    <row r="55" spans="1:14" x14ac:dyDescent="0.25">
      <c r="A55" s="4"/>
      <c r="B55" s="4"/>
      <c r="C55" s="4"/>
      <c r="D55" s="48" t="s">
        <v>4</v>
      </c>
      <c r="E55" s="4"/>
      <c r="F55" s="4"/>
      <c r="G55" s="4"/>
      <c r="H55" s="4"/>
      <c r="I55" s="4"/>
      <c r="J55" s="4"/>
      <c r="K55" s="4"/>
      <c r="L55" s="4"/>
      <c r="M55" s="4"/>
    </row>
    <row r="56" spans="1:14" x14ac:dyDescent="0.25">
      <c r="A56" s="49" t="s">
        <v>18</v>
      </c>
      <c r="B56" s="4" t="s">
        <v>19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4" x14ac:dyDescent="0.25">
      <c r="A57" s="49" t="s">
        <v>16</v>
      </c>
      <c r="B57" s="4" t="s">
        <v>20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</sheetData>
  <printOptions horizontalCentered="1"/>
  <pageMargins left="0.5" right="0.5" top="0.75" bottom="0.75" header="0.55000000000000004" footer="0.3"/>
  <pageSetup scale="81" orientation="portrait" cellComments="asDisplayed" r:id="rId1"/>
  <headerFooter>
    <oddHeader>&amp;RExhibit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SRM-2</vt:lpstr>
      <vt:lpstr>'Exhibit SRM-2'!Print_Area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2018-07-10T18:11:19Z</dcterms:created>
  <dcterms:modified xsi:type="dcterms:W3CDTF">2018-07-10T21:02:41Z</dcterms:modified>
  <cp:contentStatus/>
</cp:coreProperties>
</file>