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35"/>
  </bookViews>
  <sheets>
    <sheet name="Proposed Surcharge" sheetId="1" r:id="rId1"/>
  </sheets>
  <externalReferences>
    <externalReference r:id="rId2"/>
  </externalReferences>
  <definedNames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localSheetId="0" hidden="1">[1]Inputs!#REF!</definedName>
    <definedName name="__123Graph_D" hidden="1">[1]Inputs!#REF!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localSheetId="0" hidden="1">0</definedName>
    <definedName name="_Order1" hidden="1">255</definedName>
    <definedName name="_Order2" hidden="1">0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copy" localSheetId="0" hidden="1">#REF!</definedName>
    <definedName name="copy" hidden="1">#REF!</definedName>
    <definedName name="dsd" localSheetId="0" hidden="1">[1]Inputs!#REF!</definedName>
    <definedName name="dsd" hidden="1">[1]Inputs!#REF!</definedName>
    <definedName name="DUDE" localSheetId="0" hidden="1">#REF!</definedName>
    <definedName name="DUDE" hidden="1">#REF!</definedName>
    <definedName name="limcount" hidden="1">1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wbID" hidden="1">"45EQYSCWE9WJMGB34OOD1BOQZ"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0" i="1" s="1"/>
  <c r="C34" i="1"/>
  <c r="H23" i="1"/>
  <c r="I23" i="1" s="1"/>
  <c r="H22" i="1"/>
  <c r="I22" i="1" s="1"/>
  <c r="E22" i="1"/>
  <c r="L22" i="1"/>
  <c r="E21" i="1"/>
  <c r="E20" i="1"/>
  <c r="E19" i="1"/>
  <c r="E18" i="1"/>
  <c r="E17" i="1"/>
  <c r="E16" i="1"/>
  <c r="H15" i="1"/>
  <c r="I15" i="1" s="1"/>
  <c r="E15" i="1"/>
  <c r="L15" i="1"/>
  <c r="H14" i="1"/>
  <c r="I14" i="1" s="1"/>
  <c r="E13" i="1"/>
  <c r="E12" i="1"/>
  <c r="B25" i="1"/>
  <c r="E11" i="1"/>
  <c r="C25" i="1"/>
  <c r="B9" i="1"/>
  <c r="E25" i="1" l="1"/>
  <c r="H34" i="1" s="1"/>
  <c r="H30" i="1" s="1"/>
  <c r="H25" i="1" s="1"/>
  <c r="L14" i="1"/>
  <c r="L23" i="1"/>
  <c r="C9" i="1"/>
  <c r="E14" i="1"/>
  <c r="E23" i="1"/>
  <c r="D9" i="1"/>
  <c r="E10" i="1" s="1"/>
  <c r="I11" i="1" l="1"/>
  <c r="K25" i="1"/>
  <c r="I25" i="1"/>
  <c r="E9" i="1"/>
  <c r="G9" i="1"/>
  <c r="H10" i="1" s="1"/>
  <c r="I21" i="1" l="1"/>
  <c r="H21" i="1" s="1"/>
  <c r="G21" i="1" s="1"/>
  <c r="L21" i="1" s="1"/>
  <c r="I17" i="1"/>
  <c r="H17" i="1" s="1"/>
  <c r="G17" i="1" s="1"/>
  <c r="L17" i="1" s="1"/>
  <c r="I18" i="1"/>
  <c r="H18" i="1" s="1"/>
  <c r="G18" i="1" s="1"/>
  <c r="L18" i="1" s="1"/>
  <c r="I12" i="1"/>
  <c r="H12" i="1" s="1"/>
  <c r="G12" i="1" s="1"/>
  <c r="L12" i="1" s="1"/>
  <c r="I19" i="1"/>
  <c r="H19" i="1" s="1"/>
  <c r="G19" i="1" s="1"/>
  <c r="L19" i="1" s="1"/>
  <c r="I13" i="1"/>
  <c r="H13" i="1" s="1"/>
  <c r="G13" i="1" s="1"/>
  <c r="L13" i="1" s="1"/>
  <c r="I20" i="1"/>
  <c r="H20" i="1" s="1"/>
  <c r="G20" i="1" s="1"/>
  <c r="L20" i="1" s="1"/>
  <c r="I16" i="1"/>
  <c r="H16" i="1" s="1"/>
  <c r="G16" i="1" s="1"/>
  <c r="L16" i="1" s="1"/>
  <c r="H11" i="1"/>
  <c r="G11" i="1" s="1"/>
  <c r="L11" i="1" s="1"/>
  <c r="L25" i="1" s="1"/>
  <c r="H9" i="1"/>
  <c r="I10" i="1" l="1"/>
  <c r="I9" i="1"/>
</calcChain>
</file>

<file path=xl/sharedStrings.xml><?xml version="1.0" encoding="utf-8"?>
<sst xmlns="http://schemas.openxmlformats.org/spreadsheetml/2006/main" count="51" uniqueCount="44">
  <si>
    <t>Rocky Mountain Power - State of Utah</t>
  </si>
  <si>
    <t>Proposed Changes to Low Income Lifeline Program</t>
  </si>
  <si>
    <t>Actuals 12 Months Ending December 2016</t>
  </si>
  <si>
    <t>Average</t>
  </si>
  <si>
    <t>Present</t>
  </si>
  <si>
    <t>Current Sch 91</t>
  </si>
  <si>
    <t>Proposed Sch 91 - $50 CAP</t>
  </si>
  <si>
    <t>No. of</t>
  </si>
  <si>
    <t>Revenue *</t>
  </si>
  <si>
    <t>Rate</t>
  </si>
  <si>
    <t>Revenue</t>
  </si>
  <si>
    <t>Target Revenue</t>
  </si>
  <si>
    <t>Change</t>
  </si>
  <si>
    <t>Schedule</t>
  </si>
  <si>
    <t>Customer</t>
  </si>
  <si>
    <t>($000)</t>
  </si>
  <si>
    <t>$/month</t>
  </si>
  <si>
    <t>$</t>
  </si>
  <si>
    <t>%</t>
  </si>
  <si>
    <t>Schedules. 1 &amp; 2</t>
  </si>
  <si>
    <t>Schedules 6, 6A &amp; 6B</t>
  </si>
  <si>
    <t>Schedule 7</t>
  </si>
  <si>
    <t>Schedule 8</t>
  </si>
  <si>
    <t>Schedules 9&amp; 9A</t>
  </si>
  <si>
    <t>Schedule 10</t>
  </si>
  <si>
    <t>Schedule 11</t>
  </si>
  <si>
    <t>Schedule 12</t>
  </si>
  <si>
    <t>Schedule 15</t>
  </si>
  <si>
    <t>Schedule 21</t>
  </si>
  <si>
    <t>Schedule 23</t>
  </si>
  <si>
    <t>Schedule 31</t>
  </si>
  <si>
    <t>Special Contracts</t>
  </si>
  <si>
    <t>Total</t>
  </si>
  <si>
    <t>Percentage of Current Collections</t>
  </si>
  <si>
    <t>Surcharge Available to Recipients</t>
  </si>
  <si>
    <t>Customers</t>
  </si>
  <si>
    <t>Credits</t>
  </si>
  <si>
    <t>Price</t>
  </si>
  <si>
    <t>Present Collection Level</t>
  </si>
  <si>
    <t>Proposed Collection Level</t>
  </si>
  <si>
    <t>Actual Sch 3</t>
  </si>
  <si>
    <t>Proposed Avg Sch 3</t>
  </si>
  <si>
    <t>*Actual 305 revenues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</si>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</sst>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_);\(0\)"/>
    <numFmt numFmtId="165" formatCode="_(* #,##0_);_(* \(#,##0\);_(* &quot;-&quot;??_);_(@_)"/>
    <numFmt numFmtId="166" formatCode="&quot;$&quot;#,##0"/>
    <numFmt numFmtId="167" formatCode="0.000%"/>
    <numFmt numFmtId="168" formatCode="0.0%"/>
    <numFmt numFmtId="169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4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</cellStyleXfs>
  <cellXfs count="72">
    <xf numFmtId="0" fontId="0" fillId="0" borderId="0" xfId="0"/>
    <xf numFmtId="0" fontId="3" fillId="0" borderId="0" xfId="4"/>
    <xf numFmtId="17" fontId="4" fillId="0" borderId="0" xfId="5" quotePrefix="1" applyNumberFormat="1" applyFont="1"/>
    <xf numFmtId="0" fontId="3" fillId="0" borderId="0" xfId="5"/>
    <xf numFmtId="0" fontId="5" fillId="0" borderId="0" xfId="5" applyFont="1"/>
    <xf numFmtId="0" fontId="5" fillId="0" borderId="0" xfId="5" applyFont="1" applyAlignment="1">
      <alignment horizontal="center"/>
    </xf>
    <xf numFmtId="0" fontId="5" fillId="0" borderId="0" xfId="5" applyFont="1" applyBorder="1" applyAlignment="1">
      <alignment horizontal="center"/>
    </xf>
    <xf numFmtId="0" fontId="5" fillId="0" borderId="1" xfId="5" applyFont="1" applyBorder="1" applyAlignment="1">
      <alignment horizontal="centerContinuous"/>
    </xf>
    <xf numFmtId="0" fontId="5" fillId="0" borderId="2" xfId="5" applyFont="1" applyBorder="1" applyAlignment="1">
      <alignment horizontal="centerContinuous"/>
    </xf>
    <xf numFmtId="0" fontId="5" fillId="0" borderId="1" xfId="5" applyFont="1" applyBorder="1" applyAlignment="1">
      <alignment horizontal="center"/>
    </xf>
    <xf numFmtId="6" fontId="5" fillId="0" borderId="1" xfId="5" quotePrefix="1" applyNumberFormat="1" applyFont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164" fontId="5" fillId="0" borderId="0" xfId="5" applyNumberFormat="1" applyFont="1" applyAlignment="1">
      <alignment horizontal="center"/>
    </xf>
    <xf numFmtId="164" fontId="5" fillId="0" borderId="0" xfId="5" applyNumberFormat="1" applyFont="1" applyBorder="1" applyAlignment="1">
      <alignment horizontal="center"/>
    </xf>
    <xf numFmtId="6" fontId="5" fillId="0" borderId="0" xfId="5" quotePrefix="1" applyNumberFormat="1" applyFont="1" applyBorder="1" applyAlignment="1">
      <alignment horizontal="center"/>
    </xf>
    <xf numFmtId="0" fontId="5" fillId="0" borderId="0" xfId="5" quotePrefix="1" applyFont="1" applyBorder="1" applyAlignment="1">
      <alignment horizontal="center"/>
    </xf>
    <xf numFmtId="165" fontId="3" fillId="0" borderId="0" xfId="5" applyNumberFormat="1"/>
    <xf numFmtId="166" fontId="3" fillId="0" borderId="0" xfId="1" applyNumberFormat="1" applyFont="1"/>
    <xf numFmtId="7" fontId="3" fillId="0" borderId="0" xfId="5" applyNumberFormat="1"/>
    <xf numFmtId="9" fontId="3" fillId="0" borderId="0" xfId="2" applyFont="1"/>
    <xf numFmtId="10" fontId="6" fillId="0" borderId="0" xfId="1" applyNumberFormat="1" applyFont="1"/>
    <xf numFmtId="167" fontId="3" fillId="0" borderId="0" xfId="4" applyNumberFormat="1"/>
    <xf numFmtId="9" fontId="0" fillId="0" borderId="0" xfId="2" applyFont="1"/>
    <xf numFmtId="10" fontId="3" fillId="0" borderId="0" xfId="1" applyNumberFormat="1" applyFont="1"/>
    <xf numFmtId="7" fontId="7" fillId="0" borderId="0" xfId="5" applyNumberFormat="1" applyFont="1"/>
    <xf numFmtId="166" fontId="7" fillId="0" borderId="0" xfId="1" applyNumberFormat="1" applyFont="1"/>
    <xf numFmtId="10" fontId="7" fillId="0" borderId="0" xfId="1" applyNumberFormat="1" applyFont="1"/>
    <xf numFmtId="0" fontId="5" fillId="0" borderId="1" xfId="5" applyFont="1" applyBorder="1"/>
    <xf numFmtId="165" fontId="3" fillId="0" borderId="1" xfId="5" applyNumberFormat="1" applyFont="1" applyBorder="1"/>
    <xf numFmtId="7" fontId="3" fillId="0" borderId="1" xfId="5" applyNumberFormat="1" applyFont="1" applyBorder="1"/>
    <xf numFmtId="166" fontId="3" fillId="0" borderId="1" xfId="1" applyNumberFormat="1" applyFont="1" applyBorder="1"/>
    <xf numFmtId="7" fontId="3" fillId="0" borderId="1" xfId="5" applyNumberFormat="1" applyBorder="1"/>
    <xf numFmtId="10" fontId="3" fillId="0" borderId="1" xfId="1" applyNumberFormat="1" applyFont="1" applyBorder="1"/>
    <xf numFmtId="166" fontId="3" fillId="0" borderId="0" xfId="4" applyNumberFormat="1"/>
    <xf numFmtId="5" fontId="3" fillId="0" borderId="0" xfId="4" applyNumberFormat="1"/>
    <xf numFmtId="0" fontId="3" fillId="0" borderId="0" xfId="5" applyFont="1"/>
    <xf numFmtId="0" fontId="0" fillId="0" borderId="0" xfId="5" applyFont="1" applyAlignment="1">
      <alignment horizontal="left"/>
    </xf>
    <xf numFmtId="168" fontId="3" fillId="0" borderId="0" xfId="2" applyNumberFormat="1" applyFont="1"/>
    <xf numFmtId="166" fontId="5" fillId="0" borderId="0" xfId="1" applyNumberFormat="1" applyFont="1"/>
    <xf numFmtId="0" fontId="5" fillId="0" borderId="0" xfId="4" applyFont="1"/>
    <xf numFmtId="169" fontId="5" fillId="0" borderId="0" xfId="1" applyNumberFormat="1" applyFont="1"/>
    <xf numFmtId="0" fontId="5" fillId="0" borderId="3" xfId="5" applyFont="1" applyBorder="1"/>
    <xf numFmtId="0" fontId="5" fillId="0" borderId="4" xfId="5" applyFont="1" applyBorder="1"/>
    <xf numFmtId="166" fontId="5" fillId="0" borderId="4" xfId="1" applyNumberFormat="1" applyFont="1" applyBorder="1" applyAlignment="1">
      <alignment wrapText="1"/>
    </xf>
    <xf numFmtId="0" fontId="5" fillId="0" borderId="4" xfId="4" applyFont="1" applyBorder="1"/>
    <xf numFmtId="166" fontId="5" fillId="0" borderId="5" xfId="1" applyNumberFormat="1" applyFont="1" applyBorder="1" applyAlignment="1">
      <alignment wrapText="1"/>
    </xf>
    <xf numFmtId="0" fontId="8" fillId="0" borderId="6" xfId="5" applyFont="1" applyBorder="1"/>
    <xf numFmtId="165" fontId="8" fillId="0" borderId="0" xfId="5" applyNumberFormat="1" applyFont="1" applyBorder="1"/>
    <xf numFmtId="5" fontId="8" fillId="0" borderId="0" xfId="5" applyNumberFormat="1" applyFont="1" applyBorder="1"/>
    <xf numFmtId="7" fontId="9" fillId="0" borderId="0" xfId="5" applyNumberFormat="1" applyFont="1" applyBorder="1"/>
    <xf numFmtId="0" fontId="8" fillId="0" borderId="0" xfId="4" applyFont="1" applyBorder="1"/>
    <xf numFmtId="7" fontId="8" fillId="0" borderId="0" xfId="5" applyNumberFormat="1" applyFont="1" applyBorder="1"/>
    <xf numFmtId="0" fontId="8" fillId="0" borderId="7" xfId="4" applyFont="1" applyBorder="1"/>
    <xf numFmtId="166" fontId="8" fillId="0" borderId="0" xfId="1" applyNumberFormat="1" applyFont="1"/>
    <xf numFmtId="0" fontId="8" fillId="0" borderId="0" xfId="4" applyFont="1"/>
    <xf numFmtId="0" fontId="8" fillId="0" borderId="8" xfId="5" applyFont="1" applyBorder="1"/>
    <xf numFmtId="165" fontId="8" fillId="0" borderId="1" xfId="5" applyNumberFormat="1" applyFont="1" applyBorder="1"/>
    <xf numFmtId="5" fontId="8" fillId="0" borderId="1" xfId="5" applyNumberFormat="1" applyFont="1" applyBorder="1"/>
    <xf numFmtId="7" fontId="9" fillId="0" borderId="1" xfId="5" applyNumberFormat="1" applyFont="1" applyBorder="1"/>
    <xf numFmtId="6" fontId="8" fillId="0" borderId="1" xfId="1" applyNumberFormat="1" applyFont="1" applyBorder="1"/>
    <xf numFmtId="0" fontId="8" fillId="0" borderId="1" xfId="4" applyFont="1" applyBorder="1"/>
    <xf numFmtId="7" fontId="8" fillId="0" borderId="1" xfId="5" applyNumberFormat="1" applyFont="1" applyBorder="1"/>
    <xf numFmtId="6" fontId="8" fillId="0" borderId="9" xfId="1" applyNumberFormat="1" applyFont="1" applyBorder="1"/>
    <xf numFmtId="0" fontId="5" fillId="0" borderId="0" xfId="5" applyFont="1" applyBorder="1"/>
    <xf numFmtId="0" fontId="3" fillId="0" borderId="0" xfId="5" applyBorder="1"/>
    <xf numFmtId="166" fontId="3" fillId="0" borderId="0" xfId="1" applyNumberFormat="1" applyFont="1" applyBorder="1"/>
    <xf numFmtId="0" fontId="0" fillId="0" borderId="0" xfId="5" quotePrefix="1" applyFont="1"/>
    <xf numFmtId="0" fontId="3" fillId="0" borderId="0" xfId="5" quotePrefix="1" applyFont="1"/>
    <xf numFmtId="0" fontId="3" fillId="0" borderId="0" xfId="5" applyFont="1" applyAlignment="1">
      <alignment horizontal="left"/>
    </xf>
    <xf numFmtId="169" fontId="3" fillId="0" borderId="0" xfId="1" applyNumberFormat="1" applyFont="1"/>
    <xf numFmtId="166" fontId="10" fillId="0" borderId="0" xfId="1" applyNumberFormat="1" applyFont="1"/>
    <xf numFmtId="0" fontId="2" fillId="0" borderId="0" xfId="3" applyFont="1" applyAlignment="1">
      <alignment horizontal="center"/>
    </xf>
  </cellXfs>
  <cellStyles count="6">
    <cellStyle name="Currency" xfId="1" builtinId="4"/>
    <cellStyle name="Normal" xfId="0" builtinId="0"/>
    <cellStyle name="Normal 2" xfId="4"/>
    <cellStyle name="Normal_Low Income Acct August2006 (2)" xfId="3"/>
    <cellStyle name="Normal_Utah low income 2000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view="pageBreakPreview" zoomScaleNormal="80" zoomScaleSheetLayoutView="100" workbookViewId="0">
      <selection sqref="A1:L1"/>
    </sheetView>
  </sheetViews>
  <sheetFormatPr defaultRowHeight="12.75" x14ac:dyDescent="0.2"/>
  <cols>
    <col min="1" max="1" width="22.5703125" style="1" customWidth="1"/>
    <col min="2" max="2" width="11.140625" style="1" bestFit="1" customWidth="1"/>
    <col min="3" max="3" width="12.140625" style="1" bestFit="1" customWidth="1"/>
    <col min="4" max="4" width="10" style="1" bestFit="1" customWidth="1"/>
    <col min="5" max="5" width="14.42578125" style="1" bestFit="1" customWidth="1"/>
    <col min="6" max="6" width="1.7109375" style="1" bestFit="1" customWidth="1"/>
    <col min="7" max="7" width="12.7109375" style="1" customWidth="1"/>
    <col min="8" max="8" width="17.5703125" style="1" bestFit="1" customWidth="1"/>
    <col min="9" max="9" width="8.7109375" style="1" bestFit="1" customWidth="1"/>
    <col min="10" max="10" width="3.140625" style="1" customWidth="1"/>
    <col min="11" max="11" width="9.140625" style="1"/>
    <col min="12" max="12" width="10.7109375" style="1" bestFit="1" customWidth="1"/>
    <col min="13" max="16384" width="9.140625" style="1"/>
  </cols>
  <sheetData>
    <row r="1" spans="1:14" ht="18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4" ht="18" x14ac:dyDescent="0.2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8" x14ac:dyDescent="0.25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4" ht="15.75" x14ac:dyDescent="0.25">
      <c r="A4" s="2"/>
      <c r="B4" s="3"/>
      <c r="C4" s="3"/>
      <c r="D4" s="3"/>
      <c r="E4" s="3"/>
      <c r="G4" s="3"/>
      <c r="H4" s="3"/>
      <c r="I4" s="3"/>
    </row>
    <row r="5" spans="1:14" x14ac:dyDescent="0.2">
      <c r="A5" s="4"/>
      <c r="B5" s="5"/>
      <c r="C5" s="5"/>
      <c r="D5" s="6"/>
      <c r="E5" s="6"/>
      <c r="G5" s="6"/>
      <c r="H5" s="6"/>
      <c r="I5" s="6"/>
    </row>
    <row r="6" spans="1:14" x14ac:dyDescent="0.2">
      <c r="B6" s="5" t="s">
        <v>3</v>
      </c>
      <c r="C6" s="5" t="s">
        <v>4</v>
      </c>
      <c r="D6" s="7" t="s">
        <v>5</v>
      </c>
      <c r="E6" s="7"/>
      <c r="F6" s="5"/>
      <c r="G6" s="7" t="s">
        <v>6</v>
      </c>
      <c r="H6" s="7"/>
      <c r="I6" s="7"/>
    </row>
    <row r="7" spans="1:14" x14ac:dyDescent="0.2">
      <c r="A7" s="4"/>
      <c r="B7" s="5" t="s">
        <v>7</v>
      </c>
      <c r="C7" s="5" t="s">
        <v>8</v>
      </c>
      <c r="D7" s="6" t="s">
        <v>9</v>
      </c>
      <c r="E7" s="8" t="s">
        <v>10</v>
      </c>
      <c r="F7" s="5"/>
      <c r="G7" s="6" t="s">
        <v>9</v>
      </c>
      <c r="H7" s="7" t="s">
        <v>11</v>
      </c>
      <c r="I7" s="7"/>
      <c r="K7" s="7" t="s">
        <v>12</v>
      </c>
      <c r="L7" s="7" t="s">
        <v>10</v>
      </c>
    </row>
    <row r="8" spans="1:14" x14ac:dyDescent="0.2">
      <c r="A8" s="9" t="s">
        <v>13</v>
      </c>
      <c r="B8" s="9" t="s">
        <v>14</v>
      </c>
      <c r="C8" s="10" t="s">
        <v>15</v>
      </c>
      <c r="D8" s="9" t="s">
        <v>16</v>
      </c>
      <c r="E8" s="9" t="s">
        <v>17</v>
      </c>
      <c r="F8" s="11"/>
      <c r="G8" s="9" t="s">
        <v>16</v>
      </c>
      <c r="H8" s="9" t="s">
        <v>17</v>
      </c>
      <c r="I8" s="9" t="s">
        <v>18</v>
      </c>
      <c r="K8" s="9" t="s">
        <v>17</v>
      </c>
      <c r="L8" s="9" t="s">
        <v>17</v>
      </c>
    </row>
    <row r="9" spans="1:14" x14ac:dyDescent="0.2">
      <c r="A9" s="12">
        <v>1</v>
      </c>
      <c r="B9" s="13">
        <f>A9+1</f>
        <v>2</v>
      </c>
      <c r="C9" s="13">
        <f>MAX($A9:B9)+1</f>
        <v>3</v>
      </c>
      <c r="D9" s="13">
        <f>MAX($A9:C9)+1</f>
        <v>4</v>
      </c>
      <c r="E9" s="13">
        <f>MAX($A9:D9)+1</f>
        <v>5</v>
      </c>
      <c r="F9" s="11"/>
      <c r="G9" s="13">
        <f>MAX($A9:F9)+1</f>
        <v>6</v>
      </c>
      <c r="H9" s="13">
        <f>MAX($A9:G9)+1</f>
        <v>7</v>
      </c>
      <c r="I9" s="13">
        <f>MAX($A9:H9)+1</f>
        <v>8</v>
      </c>
      <c r="K9" s="13">
        <v>9</v>
      </c>
      <c r="L9" s="13">
        <v>10</v>
      </c>
    </row>
    <row r="10" spans="1:14" x14ac:dyDescent="0.2">
      <c r="A10" s="4"/>
      <c r="B10" s="6"/>
      <c r="C10" s="14"/>
      <c r="D10" s="6"/>
      <c r="E10" s="15" t="str">
        <f>$B9&amp;"x"&amp;D9</f>
        <v>2x4</v>
      </c>
      <c r="F10" s="11"/>
      <c r="G10" s="6"/>
      <c r="H10" s="15" t="str">
        <f>$B9&amp;"x"&amp;G9</f>
        <v>2x6</v>
      </c>
      <c r="I10" s="15" t="str">
        <f>H9&amp;"/"&amp;$C9</f>
        <v>7/3</v>
      </c>
    </row>
    <row r="11" spans="1:14" ht="24" customHeight="1" x14ac:dyDescent="0.25">
      <c r="A11" s="4" t="s">
        <v>19</v>
      </c>
      <c r="B11" s="16">
        <v>746550.66666666663</v>
      </c>
      <c r="C11" s="17">
        <v>723449.71839000005</v>
      </c>
      <c r="D11" s="18">
        <v>0.2</v>
      </c>
      <c r="E11" s="17">
        <f t="shared" ref="E11:E23" si="0">D11*B11*12</f>
        <v>1791721.6</v>
      </c>
      <c r="F11" s="19"/>
      <c r="G11" s="18">
        <f>MIN(50,ROUND(H11/(B11*12),2))</f>
        <v>0.16</v>
      </c>
      <c r="H11" s="17">
        <f>C11*I11*1000</f>
        <v>1416147.9214901191</v>
      </c>
      <c r="I11" s="20">
        <f>(H25-H14-H15-H22-H23)/SUM(C11:C13,C16:C21)/1000</f>
        <v>1.9574932237746709E-3</v>
      </c>
      <c r="J11" s="18"/>
      <c r="K11" s="21"/>
      <c r="L11" s="17">
        <f>G11*B11*12</f>
        <v>1433377.2799999998</v>
      </c>
      <c r="N11" s="22"/>
    </row>
    <row r="12" spans="1:14" ht="15" x14ac:dyDescent="0.25">
      <c r="A12" s="4" t="s">
        <v>20</v>
      </c>
      <c r="B12" s="16">
        <v>15759.58333333333</v>
      </c>
      <c r="C12" s="17">
        <v>541323.87656</v>
      </c>
      <c r="D12" s="18">
        <v>7.57</v>
      </c>
      <c r="E12" s="17">
        <f t="shared" si="0"/>
        <v>1431600.5499999998</v>
      </c>
      <c r="F12" s="19"/>
      <c r="G12" s="18">
        <f>MIN(50,ROUND(H12/(B12*12),2))</f>
        <v>5.6</v>
      </c>
      <c r="H12" s="17">
        <f>C12*I12*1000</f>
        <v>1059637.8202336363</v>
      </c>
      <c r="I12" s="23">
        <f>$I$11</f>
        <v>1.9574932237746709E-3</v>
      </c>
      <c r="J12" s="18"/>
      <c r="K12" s="21"/>
      <c r="L12" s="17">
        <f t="shared" ref="L12:L23" si="1">G12*B12*12</f>
        <v>1059043.9999999998</v>
      </c>
      <c r="N12" s="22"/>
    </row>
    <row r="13" spans="1:14" ht="15" x14ac:dyDescent="0.25">
      <c r="A13" s="4" t="s">
        <v>21</v>
      </c>
      <c r="B13" s="16">
        <v>7348.0833333333339</v>
      </c>
      <c r="C13" s="17">
        <v>2812.9737500000001</v>
      </c>
      <c r="D13" s="18">
        <v>0.08</v>
      </c>
      <c r="E13" s="17">
        <f t="shared" si="0"/>
        <v>7054.16</v>
      </c>
      <c r="F13" s="19"/>
      <c r="G13" s="18">
        <f>MIN(50,ROUND(H13/(B13*12),2))</f>
        <v>0.06</v>
      </c>
      <c r="H13" s="17">
        <f>C13*I13*1000</f>
        <v>5506.3770542810253</v>
      </c>
      <c r="I13" s="23">
        <f>$I$11</f>
        <v>1.9574932237746709E-3</v>
      </c>
      <c r="J13" s="18"/>
      <c r="K13" s="21"/>
      <c r="L13" s="17">
        <f t="shared" si="1"/>
        <v>5290.6200000000008</v>
      </c>
      <c r="N13" s="22"/>
    </row>
    <row r="14" spans="1:14" ht="15" x14ac:dyDescent="0.25">
      <c r="A14" s="4" t="s">
        <v>22</v>
      </c>
      <c r="B14" s="16">
        <v>244.75000000000034</v>
      </c>
      <c r="C14" s="17">
        <v>150372.19118999995</v>
      </c>
      <c r="D14" s="18">
        <v>50</v>
      </c>
      <c r="E14" s="17">
        <f t="shared" si="0"/>
        <v>146850.0000000002</v>
      </c>
      <c r="F14" s="19"/>
      <c r="G14" s="24">
        <v>50</v>
      </c>
      <c r="H14" s="25">
        <f>G14*B14*12</f>
        <v>146850.0000000002</v>
      </c>
      <c r="I14" s="26">
        <f>H14/($C14*1000)</f>
        <v>9.7657684468034807E-4</v>
      </c>
      <c r="J14" s="24"/>
      <c r="K14" s="21"/>
      <c r="L14" s="17">
        <f t="shared" si="1"/>
        <v>146850.0000000002</v>
      </c>
      <c r="N14" s="22"/>
    </row>
    <row r="15" spans="1:14" ht="15" x14ac:dyDescent="0.25">
      <c r="A15" s="4" t="s">
        <v>23</v>
      </c>
      <c r="B15" s="16">
        <v>166.74999999999963</v>
      </c>
      <c r="C15" s="17">
        <v>267978.42799</v>
      </c>
      <c r="D15" s="18">
        <v>50</v>
      </c>
      <c r="E15" s="17">
        <f t="shared" si="0"/>
        <v>100049.99999999978</v>
      </c>
      <c r="F15" s="19"/>
      <c r="G15" s="24">
        <v>50</v>
      </c>
      <c r="H15" s="25">
        <f>G15*B15*12</f>
        <v>100049.99999999978</v>
      </c>
      <c r="I15" s="26">
        <f>H15/($C15*1000)</f>
        <v>3.7335094750139098E-4</v>
      </c>
      <c r="J15" s="24"/>
      <c r="K15" s="21"/>
      <c r="L15" s="17">
        <f t="shared" si="1"/>
        <v>100049.99999999978</v>
      </c>
      <c r="N15" s="22"/>
    </row>
    <row r="16" spans="1:14" ht="15" x14ac:dyDescent="0.25">
      <c r="A16" s="4" t="s">
        <v>24</v>
      </c>
      <c r="B16" s="16">
        <v>3187.7499999999964</v>
      </c>
      <c r="C16" s="17">
        <v>18953.96629</v>
      </c>
      <c r="D16" s="18">
        <v>1.05</v>
      </c>
      <c r="E16" s="17">
        <f t="shared" si="0"/>
        <v>40165.649999999951</v>
      </c>
      <c r="F16" s="19"/>
      <c r="G16" s="18">
        <f t="shared" ref="G16:G21" si="2">MIN(50,ROUND(H16/(B16*12),2))</f>
        <v>0.97</v>
      </c>
      <c r="H16" s="17">
        <f t="shared" ref="H16:H21" si="3">C16*I16*1000</f>
        <v>37102.260576328539</v>
      </c>
      <c r="I16" s="23">
        <f t="shared" ref="I16:I21" si="4">$I$11</f>
        <v>1.9574932237746709E-3</v>
      </c>
      <c r="J16" s="18"/>
      <c r="K16" s="21"/>
      <c r="L16" s="17">
        <f t="shared" si="1"/>
        <v>37105.409999999953</v>
      </c>
      <c r="N16" s="22"/>
    </row>
    <row r="17" spans="1:14" ht="15" x14ac:dyDescent="0.25">
      <c r="A17" s="4" t="s">
        <v>25</v>
      </c>
      <c r="B17" s="16">
        <v>754.16666666666697</v>
      </c>
      <c r="C17" s="17">
        <v>4564.0641500000002</v>
      </c>
      <c r="D17" s="18">
        <v>1.37</v>
      </c>
      <c r="E17" s="17">
        <f t="shared" si="0"/>
        <v>12398.500000000007</v>
      </c>
      <c r="F17" s="19"/>
      <c r="G17" s="18">
        <f t="shared" si="2"/>
        <v>0.99</v>
      </c>
      <c r="H17" s="17">
        <f t="shared" si="3"/>
        <v>8934.1246464979031</v>
      </c>
      <c r="I17" s="23">
        <f t="shared" si="4"/>
        <v>1.9574932237746709E-3</v>
      </c>
      <c r="J17" s="18"/>
      <c r="K17" s="21"/>
      <c r="L17" s="17">
        <f t="shared" si="1"/>
        <v>8959.5000000000036</v>
      </c>
      <c r="N17" s="22"/>
    </row>
    <row r="18" spans="1:14" ht="15" x14ac:dyDescent="0.25">
      <c r="A18" s="4" t="s">
        <v>26</v>
      </c>
      <c r="B18" s="16">
        <v>1055.666666666667</v>
      </c>
      <c r="C18" s="17">
        <v>4078.8048399999998</v>
      </c>
      <c r="D18" s="18">
        <v>1.1000000000000001</v>
      </c>
      <c r="E18" s="17">
        <f t="shared" si="0"/>
        <v>13934.800000000007</v>
      </c>
      <c r="F18" s="19"/>
      <c r="G18" s="18">
        <f t="shared" si="2"/>
        <v>0.63</v>
      </c>
      <c r="H18" s="17">
        <f t="shared" si="3"/>
        <v>7984.2328353993307</v>
      </c>
      <c r="I18" s="23">
        <f t="shared" si="4"/>
        <v>1.9574932237746709E-3</v>
      </c>
      <c r="J18" s="18"/>
      <c r="K18" s="21"/>
      <c r="L18" s="17">
        <f t="shared" si="1"/>
        <v>7980.840000000002</v>
      </c>
      <c r="N18" s="22"/>
    </row>
    <row r="19" spans="1:14" ht="15" x14ac:dyDescent="0.25">
      <c r="A19" s="4" t="s">
        <v>27</v>
      </c>
      <c r="B19" s="16">
        <v>3214.2500000000032</v>
      </c>
      <c r="C19" s="17">
        <v>2018.40815</v>
      </c>
      <c r="D19" s="18">
        <v>0.14000000000000001</v>
      </c>
      <c r="E19" s="17">
        <f t="shared" si="0"/>
        <v>5399.940000000006</v>
      </c>
      <c r="F19" s="19"/>
      <c r="G19" s="18">
        <f t="shared" si="2"/>
        <v>0.1</v>
      </c>
      <c r="H19" s="17">
        <f t="shared" si="3"/>
        <v>3951.0202764365695</v>
      </c>
      <c r="I19" s="23">
        <f t="shared" si="4"/>
        <v>1.9574932237746709E-3</v>
      </c>
      <c r="J19" s="18"/>
      <c r="K19" s="21"/>
      <c r="L19" s="17">
        <f t="shared" si="1"/>
        <v>3857.100000000004</v>
      </c>
      <c r="N19" s="22"/>
    </row>
    <row r="20" spans="1:14" ht="15" x14ac:dyDescent="0.25">
      <c r="A20" s="4" t="s">
        <v>28</v>
      </c>
      <c r="B20" s="16">
        <v>4.0833333333333304</v>
      </c>
      <c r="C20" s="17">
        <v>324.70596999999998</v>
      </c>
      <c r="D20" s="18">
        <v>20.86</v>
      </c>
      <c r="E20" s="17">
        <f t="shared" si="0"/>
        <v>1022.1399999999992</v>
      </c>
      <c r="F20" s="19"/>
      <c r="G20" s="18">
        <f t="shared" si="2"/>
        <v>12.97</v>
      </c>
      <c r="H20" s="17">
        <f t="shared" si="3"/>
        <v>635.60973599418162</v>
      </c>
      <c r="I20" s="23">
        <f t="shared" si="4"/>
        <v>1.9574932237746709E-3</v>
      </c>
      <c r="J20" s="18"/>
      <c r="K20" s="21"/>
      <c r="L20" s="17">
        <f t="shared" si="1"/>
        <v>635.52999999999952</v>
      </c>
      <c r="N20" s="22"/>
    </row>
    <row r="21" spans="1:14" ht="15" x14ac:dyDescent="0.25">
      <c r="A21" s="4" t="s">
        <v>29</v>
      </c>
      <c r="B21" s="16">
        <v>87359.999999999985</v>
      </c>
      <c r="C21" s="17">
        <v>138985.85824</v>
      </c>
      <c r="D21" s="18">
        <v>0.37</v>
      </c>
      <c r="E21" s="17">
        <f t="shared" si="0"/>
        <v>387878.39999999991</v>
      </c>
      <c r="F21" s="19"/>
      <c r="G21" s="18">
        <f t="shared" si="2"/>
        <v>0.26</v>
      </c>
      <c r="H21" s="17">
        <f t="shared" si="3"/>
        <v>272063.875705307</v>
      </c>
      <c r="I21" s="23">
        <f t="shared" si="4"/>
        <v>1.9574932237746709E-3</v>
      </c>
      <c r="J21" s="18"/>
      <c r="K21" s="21"/>
      <c r="L21" s="17">
        <f t="shared" si="1"/>
        <v>272563.19999999995</v>
      </c>
      <c r="N21" s="22"/>
    </row>
    <row r="22" spans="1:14" ht="15" x14ac:dyDescent="0.25">
      <c r="A22" s="4" t="s">
        <v>30</v>
      </c>
      <c r="B22" s="16">
        <v>7.5833333333333393</v>
      </c>
      <c r="C22" s="17">
        <v>14697.165950000001</v>
      </c>
      <c r="D22" s="18">
        <v>50</v>
      </c>
      <c r="E22" s="17">
        <f t="shared" si="0"/>
        <v>4550.0000000000036</v>
      </c>
      <c r="F22" s="19"/>
      <c r="G22" s="24">
        <v>50</v>
      </c>
      <c r="H22" s="25">
        <f>G22*B22*12</f>
        <v>4550.0000000000036</v>
      </c>
      <c r="I22" s="26">
        <f>H22/($C22*1000)</f>
        <v>3.0958349490501627E-4</v>
      </c>
      <c r="J22" s="24"/>
      <c r="K22" s="21"/>
      <c r="L22" s="17">
        <f t="shared" si="1"/>
        <v>4550.0000000000036</v>
      </c>
      <c r="N22" s="22"/>
    </row>
    <row r="23" spans="1:14" ht="15" x14ac:dyDescent="0.25">
      <c r="A23" s="4" t="s">
        <v>31</v>
      </c>
      <c r="B23" s="16">
        <v>3</v>
      </c>
      <c r="C23" s="17">
        <v>125347.84060999998</v>
      </c>
      <c r="D23" s="18">
        <v>50</v>
      </c>
      <c r="E23" s="17">
        <f t="shared" si="0"/>
        <v>1800</v>
      </c>
      <c r="F23" s="19"/>
      <c r="G23" s="24">
        <v>50</v>
      </c>
      <c r="H23" s="25">
        <f>G23*B23*12</f>
        <v>1800</v>
      </c>
      <c r="I23" s="26">
        <f>H23/($C23*1000)</f>
        <v>1.4360039959526832E-5</v>
      </c>
      <c r="J23" s="24"/>
      <c r="K23" s="21"/>
      <c r="L23" s="17">
        <f t="shared" si="1"/>
        <v>1800</v>
      </c>
      <c r="N23" s="22"/>
    </row>
    <row r="24" spans="1:14" ht="5.25" customHeight="1" x14ac:dyDescent="0.2">
      <c r="A24" s="27"/>
      <c r="B24" s="28"/>
      <c r="C24" s="28"/>
      <c r="D24" s="29"/>
      <c r="E24" s="30"/>
      <c r="F24" s="19"/>
      <c r="G24" s="31"/>
      <c r="H24" s="30"/>
      <c r="I24" s="32"/>
      <c r="K24" s="30"/>
      <c r="L24" s="32"/>
    </row>
    <row r="25" spans="1:14" x14ac:dyDescent="0.2">
      <c r="A25" s="4" t="s">
        <v>32</v>
      </c>
      <c r="B25" s="16">
        <f>SUM(B11:B24)</f>
        <v>865656.33333333337</v>
      </c>
      <c r="C25" s="17">
        <f>SUM(C11:C24)</f>
        <v>1994908.00208</v>
      </c>
      <c r="D25" s="3"/>
      <c r="E25" s="17">
        <f>SUM(E11:E24)</f>
        <v>3944425.7399999998</v>
      </c>
      <c r="G25" s="3"/>
      <c r="H25" s="17">
        <f>H30</f>
        <v>3065213.2425539996</v>
      </c>
      <c r="I25" s="23">
        <f>H25/($C25*1000)</f>
        <v>1.536518596024499E-3</v>
      </c>
      <c r="K25" s="17">
        <f>H25-E25</f>
        <v>-879212.49744600011</v>
      </c>
      <c r="L25" s="17">
        <f>SUM(L11:L22)</f>
        <v>3080263.4799999995</v>
      </c>
    </row>
    <row r="26" spans="1:14" x14ac:dyDescent="0.2">
      <c r="A26" s="4"/>
      <c r="B26" s="16"/>
      <c r="C26" s="17"/>
      <c r="D26" s="3"/>
      <c r="E26" s="17"/>
      <c r="G26" s="3"/>
      <c r="H26" s="17"/>
      <c r="I26" s="23"/>
      <c r="K26" s="33"/>
      <c r="L26" s="34"/>
    </row>
    <row r="27" spans="1:14" ht="15" x14ac:dyDescent="0.25">
      <c r="A27" s="35"/>
      <c r="B27" s="3"/>
      <c r="C27" s="3"/>
      <c r="D27" s="36" t="s">
        <v>33</v>
      </c>
      <c r="E27" s="17"/>
      <c r="G27" s="3"/>
      <c r="H27" s="37">
        <v>0.77710000000000001</v>
      </c>
      <c r="I27" s="17"/>
    </row>
    <row r="28" spans="1:14" ht="15" x14ac:dyDescent="0.25">
      <c r="A28" s="35"/>
      <c r="B28" s="3"/>
      <c r="C28" s="3"/>
      <c r="D28" s="36"/>
      <c r="E28" s="17"/>
      <c r="G28" s="3"/>
      <c r="H28" s="37"/>
      <c r="I28" s="17"/>
    </row>
    <row r="29" spans="1:14" x14ac:dyDescent="0.2">
      <c r="A29" s="4"/>
      <c r="B29" s="16"/>
      <c r="C29" s="17"/>
      <c r="D29" s="3"/>
      <c r="E29" s="17"/>
      <c r="G29" s="3"/>
      <c r="H29" s="17"/>
      <c r="I29" s="23"/>
      <c r="K29" s="33"/>
      <c r="L29" s="34"/>
    </row>
    <row r="30" spans="1:14" s="39" customFormat="1" x14ac:dyDescent="0.2">
      <c r="A30" s="4" t="s">
        <v>34</v>
      </c>
      <c r="B30" s="4"/>
      <c r="C30" s="4"/>
      <c r="D30" s="4"/>
      <c r="E30" s="38">
        <f>-E34</f>
        <v>3806661.5999999996</v>
      </c>
      <c r="G30" s="4"/>
      <c r="H30" s="40">
        <f>-H34</f>
        <v>3065213.2425539996</v>
      </c>
      <c r="I30" s="38"/>
    </row>
    <row r="31" spans="1:14" s="39" customFormat="1" x14ac:dyDescent="0.2">
      <c r="A31" s="4"/>
      <c r="B31" s="4"/>
      <c r="C31" s="4"/>
      <c r="D31" s="4"/>
      <c r="E31" s="38"/>
      <c r="G31" s="4"/>
      <c r="H31" s="40"/>
      <c r="I31" s="38"/>
    </row>
    <row r="32" spans="1:14" s="39" customFormat="1" ht="38.25" x14ac:dyDescent="0.2">
      <c r="A32" s="41"/>
      <c r="B32" s="42" t="s">
        <v>35</v>
      </c>
      <c r="C32" s="42" t="s">
        <v>36</v>
      </c>
      <c r="D32" s="42" t="s">
        <v>37</v>
      </c>
      <c r="E32" s="43" t="s">
        <v>38</v>
      </c>
      <c r="F32" s="44"/>
      <c r="G32" s="42" t="s">
        <v>37</v>
      </c>
      <c r="H32" s="45" t="s">
        <v>39</v>
      </c>
      <c r="I32" s="38"/>
    </row>
    <row r="33" spans="1:9" s="54" customFormat="1" x14ac:dyDescent="0.2">
      <c r="A33" s="46" t="s">
        <v>40</v>
      </c>
      <c r="B33" s="47">
        <v>24397.083333333299</v>
      </c>
      <c r="C33" s="48">
        <v>19706.783810000001</v>
      </c>
      <c r="D33" s="49">
        <v>-12.6</v>
      </c>
      <c r="E33" s="50"/>
      <c r="F33" s="50"/>
      <c r="G33" s="51">
        <v>-12.6</v>
      </c>
      <c r="H33" s="52"/>
      <c r="I33" s="53"/>
    </row>
    <row r="34" spans="1:9" s="54" customFormat="1" x14ac:dyDescent="0.2">
      <c r="A34" s="55" t="s">
        <v>41</v>
      </c>
      <c r="B34" s="56">
        <v>25176.333333333332</v>
      </c>
      <c r="C34" s="57">
        <f>C33/B33*B34</f>
        <v>20336.22426704684</v>
      </c>
      <c r="D34" s="58"/>
      <c r="E34" s="59">
        <f>$B34*D33*12</f>
        <v>-3806661.5999999996</v>
      </c>
      <c r="F34" s="60"/>
      <c r="G34" s="61"/>
      <c r="H34" s="62">
        <f>E25*-H27</f>
        <v>-3065213.2425539996</v>
      </c>
      <c r="I34" s="53"/>
    </row>
    <row r="35" spans="1:9" x14ac:dyDescent="0.2">
      <c r="A35" s="63"/>
      <c r="B35" s="64"/>
      <c r="C35" s="64"/>
      <c r="D35" s="64"/>
      <c r="E35" s="65"/>
      <c r="G35" s="64"/>
      <c r="H35" s="65"/>
      <c r="I35" s="65"/>
    </row>
    <row r="36" spans="1:9" ht="15" customHeight="1" x14ac:dyDescent="0.25">
      <c r="A36" s="66" t="s">
        <v>42</v>
      </c>
      <c r="B36" s="3"/>
      <c r="C36" s="3"/>
      <c r="D36" s="3"/>
      <c r="E36" s="17"/>
      <c r="G36" s="3"/>
      <c r="H36" s="17"/>
      <c r="I36" s="17"/>
    </row>
    <row r="37" spans="1:9" x14ac:dyDescent="0.2">
      <c r="A37" s="35"/>
      <c r="B37" s="3"/>
      <c r="C37" s="3"/>
      <c r="D37" s="3"/>
      <c r="E37" s="17"/>
      <c r="F37" s="1" t="s">
        <v>43</v>
      </c>
      <c r="G37" s="3"/>
      <c r="H37" s="17"/>
      <c r="I37" s="17"/>
    </row>
    <row r="38" spans="1:9" x14ac:dyDescent="0.2">
      <c r="A38" s="67"/>
      <c r="B38" s="3"/>
      <c r="C38" s="3"/>
      <c r="D38" s="3"/>
      <c r="E38" s="3"/>
      <c r="G38" s="3"/>
      <c r="H38" s="3"/>
      <c r="I38" s="3"/>
    </row>
    <row r="39" spans="1:9" x14ac:dyDescent="0.2">
      <c r="A39" s="35"/>
      <c r="B39" s="17"/>
      <c r="C39" s="17"/>
      <c r="D39" s="3"/>
      <c r="E39" s="3"/>
      <c r="G39" s="3"/>
      <c r="H39" s="3"/>
      <c r="I39" s="3"/>
    </row>
    <row r="40" spans="1:9" x14ac:dyDescent="0.2">
      <c r="A40" s="68"/>
      <c r="B40" s="16"/>
      <c r="C40" s="16"/>
      <c r="D40" s="3"/>
      <c r="E40" s="3"/>
      <c r="G40" s="3"/>
      <c r="H40" s="3"/>
      <c r="I40" s="3"/>
    </row>
    <row r="41" spans="1:9" x14ac:dyDescent="0.2">
      <c r="A41" s="35"/>
      <c r="B41" s="69"/>
      <c r="C41" s="69"/>
      <c r="D41" s="3"/>
      <c r="E41" s="3"/>
      <c r="G41" s="3"/>
      <c r="H41" s="3"/>
      <c r="I41" s="3"/>
    </row>
    <row r="42" spans="1:9" x14ac:dyDescent="0.2">
      <c r="A42" s="35"/>
      <c r="B42" s="17"/>
      <c r="C42" s="17"/>
      <c r="D42" s="3"/>
      <c r="E42" s="3"/>
      <c r="G42" s="3"/>
      <c r="H42" s="3"/>
      <c r="I42" s="3"/>
    </row>
    <row r="43" spans="1:9" x14ac:dyDescent="0.2">
      <c r="A43" s="35"/>
      <c r="B43" s="17"/>
      <c r="C43" s="17"/>
      <c r="D43" s="3"/>
      <c r="E43" s="3"/>
      <c r="G43" s="3"/>
      <c r="H43" s="3"/>
      <c r="I43" s="3"/>
    </row>
    <row r="44" spans="1:9" x14ac:dyDescent="0.2">
      <c r="A44" s="35"/>
      <c r="B44" s="17"/>
      <c r="C44" s="17"/>
      <c r="D44" s="3"/>
      <c r="E44" s="3"/>
      <c r="G44" s="3"/>
      <c r="H44" s="3"/>
      <c r="I44" s="3"/>
    </row>
    <row r="45" spans="1:9" x14ac:dyDescent="0.2">
      <c r="A45" s="68"/>
      <c r="B45" s="16"/>
      <c r="C45" s="16"/>
      <c r="D45" s="3"/>
      <c r="E45" s="3"/>
      <c r="G45" s="3"/>
      <c r="H45" s="3"/>
      <c r="I45" s="3"/>
    </row>
    <row r="46" spans="1:9" x14ac:dyDescent="0.2">
      <c r="A46" s="35"/>
      <c r="B46" s="69"/>
      <c r="C46" s="69"/>
      <c r="D46" s="3"/>
      <c r="E46" s="3"/>
      <c r="G46" s="3"/>
      <c r="H46" s="3"/>
      <c r="I46" s="3"/>
    </row>
    <row r="47" spans="1:9" x14ac:dyDescent="0.2">
      <c r="A47" s="35"/>
      <c r="B47" s="17"/>
      <c r="C47" s="17"/>
      <c r="D47" s="3"/>
      <c r="E47" s="3"/>
      <c r="G47" s="3"/>
      <c r="H47" s="3"/>
      <c r="I47" s="3"/>
    </row>
    <row r="48" spans="1:9" x14ac:dyDescent="0.2">
      <c r="A48" s="35"/>
      <c r="B48" s="70"/>
      <c r="C48" s="70"/>
      <c r="D48" s="3"/>
      <c r="E48" s="3"/>
      <c r="G48" s="3"/>
      <c r="H48" s="3"/>
      <c r="I48" s="3"/>
    </row>
    <row r="49" spans="1:9" x14ac:dyDescent="0.2">
      <c r="A49" s="35"/>
      <c r="B49" s="17"/>
      <c r="C49" s="17"/>
      <c r="D49" s="3"/>
      <c r="E49" s="3"/>
      <c r="G49" s="3"/>
      <c r="H49" s="3"/>
      <c r="I49" s="3"/>
    </row>
    <row r="50" spans="1:9" x14ac:dyDescent="0.2">
      <c r="A50" s="3"/>
      <c r="B50" s="3"/>
      <c r="C50" s="3"/>
      <c r="D50" s="3"/>
      <c r="E50" s="3"/>
      <c r="G50" s="3"/>
      <c r="H50" s="3"/>
      <c r="I50" s="3"/>
    </row>
    <row r="51" spans="1:9" x14ac:dyDescent="0.2">
      <c r="A51" s="4"/>
      <c r="B51" s="3"/>
      <c r="C51" s="3"/>
      <c r="D51" s="3"/>
      <c r="E51" s="3"/>
      <c r="G51" s="3"/>
      <c r="H51" s="3"/>
      <c r="I51" s="3"/>
    </row>
    <row r="52" spans="1:9" x14ac:dyDescent="0.2">
      <c r="A52" s="4"/>
      <c r="B52" s="3"/>
      <c r="C52" s="3"/>
      <c r="D52" s="3"/>
      <c r="E52" s="3"/>
      <c r="G52" s="3"/>
      <c r="H52" s="3"/>
      <c r="I52" s="3"/>
    </row>
    <row r="53" spans="1:9" x14ac:dyDescent="0.2">
      <c r="A53" s="4"/>
      <c r="B53" s="3"/>
      <c r="C53" s="3"/>
      <c r="D53" s="3"/>
      <c r="E53" s="3"/>
      <c r="G53" s="3"/>
      <c r="H53" s="3"/>
      <c r="I53" s="3"/>
    </row>
    <row r="54" spans="1:9" x14ac:dyDescent="0.2">
      <c r="A54" s="4"/>
      <c r="B54" s="3"/>
      <c r="C54" s="3"/>
      <c r="D54" s="3"/>
      <c r="E54" s="3"/>
      <c r="G54" s="3"/>
      <c r="H54" s="3"/>
      <c r="I54" s="3"/>
    </row>
    <row r="55" spans="1:9" x14ac:dyDescent="0.2">
      <c r="A55" s="4"/>
      <c r="B55" s="3"/>
      <c r="C55" s="3"/>
      <c r="D55" s="3"/>
      <c r="E55" s="3"/>
      <c r="G55" s="3"/>
      <c r="H55" s="3"/>
      <c r="I55" s="3"/>
    </row>
    <row r="56" spans="1:9" x14ac:dyDescent="0.2">
      <c r="A56" s="4"/>
      <c r="B56" s="3"/>
      <c r="C56" s="3"/>
      <c r="D56" s="3"/>
      <c r="E56" s="3"/>
      <c r="G56" s="3"/>
      <c r="H56" s="3"/>
      <c r="I56" s="3"/>
    </row>
    <row r="57" spans="1:9" x14ac:dyDescent="0.2">
      <c r="A57" s="4"/>
      <c r="B57" s="3"/>
      <c r="C57" s="3"/>
      <c r="D57" s="3"/>
      <c r="E57" s="3"/>
      <c r="G57" s="3"/>
      <c r="H57" s="3"/>
      <c r="I57" s="3"/>
    </row>
  </sheetData>
  <mergeCells count="3">
    <mergeCell ref="A1:L1"/>
    <mergeCell ref="A2:L2"/>
    <mergeCell ref="A3:L3"/>
  </mergeCells>
  <printOptions horizontalCentered="1"/>
  <pageMargins left="0.25" right="0.25" top="1" bottom="1" header="0.5" footer="0.5"/>
  <pageSetup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 Surcharge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2017-02-23T19:41:47Z</dcterms:created>
  <dcterms:modified xsi:type="dcterms:W3CDTF">2017-02-24T22:27:19Z</dcterms:modified>
  <cp:contentStatus/>
</cp:coreProperties>
</file>