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3\"/>
    </mc:Choice>
  </mc:AlternateContent>
  <bookViews>
    <workbookView xWindow="0" yWindow="0" windowWidth="28800" windowHeight="11835"/>
  </bookViews>
  <sheets>
    <sheet name="Rev. Estimated Account Impact" sheetId="1" r:id="rId1"/>
  </sheets>
  <externalReferences>
    <externalReference r:id="rId2"/>
    <externalReference r:id="rId3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copy" localSheetId="0" hidden="1">#REF!</definedName>
    <definedName name="copy" hidden="1">#REF!</definedName>
    <definedName name="dsd" localSheetId="0" hidden="1">[1]Inputs!#REF!</definedName>
    <definedName name="dsd" hidden="1">[1]Inputs!#REF!</definedName>
    <definedName name="DUDE" localSheetId="0" hidden="1">#REF!</definedName>
    <definedName name="DUDE" hidden="1">#REF!</definedName>
    <definedName name="limcount" hidden="1">1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wbID" hidden="1">"45EQYSCWE9WJMGB34OOD1BOQZ"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6" i="1" l="1"/>
  <c r="H236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184" i="1"/>
  <c r="D236" i="1" s="1"/>
  <c r="E146" i="1"/>
  <c r="E75" i="1"/>
  <c r="G66" i="1"/>
  <c r="G65" i="1"/>
  <c r="G236" i="1" s="1"/>
  <c r="J60" i="1"/>
  <c r="N11" i="1"/>
  <c r="J11" i="1" s="1"/>
  <c r="M11" i="1"/>
  <c r="A1" i="1"/>
  <c r="K11" i="1" l="1"/>
  <c r="E236" i="1"/>
  <c r="C12" i="1" l="1"/>
  <c r="M12" i="1"/>
  <c r="N12" i="1" s="1"/>
  <c r="J12" i="1" s="1"/>
  <c r="K12" i="1" l="1"/>
  <c r="M13" i="1" l="1"/>
  <c r="N13" i="1" s="1"/>
  <c r="J13" i="1" s="1"/>
  <c r="C13" i="1"/>
  <c r="K13" i="1" l="1"/>
  <c r="C14" i="1" l="1"/>
  <c r="M14" i="1"/>
  <c r="N14" i="1" s="1"/>
  <c r="J14" i="1" s="1"/>
  <c r="K14" i="1" l="1"/>
  <c r="M15" i="1" l="1"/>
  <c r="N15" i="1" s="1"/>
  <c r="J15" i="1" s="1"/>
  <c r="C15" i="1"/>
  <c r="K15" i="1" s="1"/>
  <c r="C16" i="1" l="1"/>
  <c r="M16" i="1"/>
  <c r="N16" i="1" s="1"/>
  <c r="J16" i="1" s="1"/>
  <c r="K16" i="1" l="1"/>
  <c r="M17" i="1" l="1"/>
  <c r="N17" i="1" s="1"/>
  <c r="J17" i="1" s="1"/>
  <c r="C17" i="1"/>
  <c r="K17" i="1" s="1"/>
  <c r="C18" i="1" l="1"/>
  <c r="M18" i="1"/>
  <c r="N18" i="1" s="1"/>
  <c r="J18" i="1" s="1"/>
  <c r="K18" i="1" l="1"/>
  <c r="M19" i="1" l="1"/>
  <c r="N19" i="1" s="1"/>
  <c r="J19" i="1" s="1"/>
  <c r="C19" i="1"/>
  <c r="K19" i="1" s="1"/>
  <c r="C20" i="1" l="1"/>
  <c r="M20" i="1"/>
  <c r="N20" i="1" s="1"/>
  <c r="J20" i="1" s="1"/>
  <c r="K20" i="1" l="1"/>
  <c r="M21" i="1" l="1"/>
  <c r="N21" i="1" s="1"/>
  <c r="J21" i="1" s="1"/>
  <c r="C21" i="1"/>
  <c r="K21" i="1" l="1"/>
  <c r="C22" i="1" l="1"/>
  <c r="M22" i="1"/>
  <c r="N22" i="1" s="1"/>
  <c r="J22" i="1" s="1"/>
  <c r="K22" i="1" l="1"/>
  <c r="M23" i="1" l="1"/>
  <c r="N23" i="1" s="1"/>
  <c r="J23" i="1" s="1"/>
  <c r="C23" i="1"/>
  <c r="K23" i="1" s="1"/>
  <c r="C24" i="1" l="1"/>
  <c r="M24" i="1"/>
  <c r="N24" i="1" s="1"/>
  <c r="J24" i="1" s="1"/>
  <c r="K24" i="1" l="1"/>
  <c r="M25" i="1" l="1"/>
  <c r="N25" i="1" s="1"/>
  <c r="J25" i="1" s="1"/>
  <c r="C25" i="1"/>
  <c r="K25" i="1" s="1"/>
  <c r="C26" i="1" l="1"/>
  <c r="M26" i="1"/>
  <c r="N26" i="1" s="1"/>
  <c r="J26" i="1" s="1"/>
  <c r="K26" i="1" l="1"/>
  <c r="M27" i="1" l="1"/>
  <c r="N27" i="1" s="1"/>
  <c r="J27" i="1" s="1"/>
  <c r="C27" i="1"/>
  <c r="K27" i="1" s="1"/>
  <c r="C28" i="1" l="1"/>
  <c r="M28" i="1"/>
  <c r="N28" i="1" s="1"/>
  <c r="J28" i="1" s="1"/>
  <c r="K28" i="1" l="1"/>
  <c r="M29" i="1" l="1"/>
  <c r="N29" i="1" s="1"/>
  <c r="J29" i="1" s="1"/>
  <c r="C29" i="1"/>
  <c r="K29" i="1" s="1"/>
  <c r="C30" i="1" l="1"/>
  <c r="M30" i="1"/>
  <c r="N30" i="1" s="1"/>
  <c r="J30" i="1" s="1"/>
  <c r="K30" i="1" l="1"/>
  <c r="M31" i="1" l="1"/>
  <c r="N31" i="1" s="1"/>
  <c r="J31" i="1" s="1"/>
  <c r="C31" i="1"/>
  <c r="K31" i="1" s="1"/>
  <c r="C32" i="1" l="1"/>
  <c r="M32" i="1"/>
  <c r="N32" i="1" s="1"/>
  <c r="J32" i="1" s="1"/>
  <c r="K32" i="1" l="1"/>
  <c r="M33" i="1" l="1"/>
  <c r="N33" i="1" s="1"/>
  <c r="J33" i="1" s="1"/>
  <c r="C33" i="1"/>
  <c r="K33" i="1" s="1"/>
  <c r="C34" i="1" l="1"/>
  <c r="M34" i="1"/>
  <c r="N34" i="1" s="1"/>
  <c r="J34" i="1" s="1"/>
  <c r="K34" i="1" l="1"/>
  <c r="M35" i="1" l="1"/>
  <c r="N35" i="1" s="1"/>
  <c r="J35" i="1" s="1"/>
  <c r="C35" i="1"/>
  <c r="K35" i="1" s="1"/>
  <c r="C36" i="1" l="1"/>
  <c r="M36" i="1"/>
  <c r="N36" i="1" s="1"/>
  <c r="J36" i="1" s="1"/>
  <c r="K36" i="1" l="1"/>
  <c r="M37" i="1" l="1"/>
  <c r="N37" i="1" s="1"/>
  <c r="J37" i="1" s="1"/>
  <c r="C37" i="1"/>
  <c r="K37" i="1" s="1"/>
  <c r="M38" i="1" l="1"/>
  <c r="N38" i="1" s="1"/>
  <c r="J38" i="1" s="1"/>
  <c r="C38" i="1"/>
  <c r="K38" i="1" s="1"/>
  <c r="M39" i="1" l="1"/>
  <c r="N39" i="1" s="1"/>
  <c r="J39" i="1" s="1"/>
  <c r="C39" i="1"/>
  <c r="K39" i="1" s="1"/>
  <c r="M40" i="1" l="1"/>
  <c r="N40" i="1" s="1"/>
  <c r="J40" i="1" s="1"/>
  <c r="Q39" i="1"/>
  <c r="C40" i="1"/>
  <c r="K40" i="1" s="1"/>
  <c r="M41" i="1" l="1"/>
  <c r="N41" i="1" s="1"/>
  <c r="J41" i="1" s="1"/>
  <c r="C41" i="1"/>
  <c r="K41" i="1" s="1"/>
  <c r="Q40" i="1"/>
  <c r="M42" i="1" l="1"/>
  <c r="N42" i="1" s="1"/>
  <c r="J42" i="1" s="1"/>
  <c r="Q41" i="1"/>
  <c r="C42" i="1"/>
  <c r="K42" i="1" s="1"/>
  <c r="Q42" i="1" l="1"/>
  <c r="C43" i="1"/>
  <c r="M43" i="1"/>
  <c r="N43" i="1" s="1"/>
  <c r="J43" i="1" s="1"/>
  <c r="K43" i="1" l="1"/>
  <c r="M44" i="1" l="1"/>
  <c r="N44" i="1" s="1"/>
  <c r="J44" i="1" s="1"/>
  <c r="Q43" i="1"/>
  <c r="C44" i="1"/>
  <c r="K44" i="1" s="1"/>
  <c r="C45" i="1" l="1"/>
  <c r="M45" i="1"/>
  <c r="N45" i="1" s="1"/>
  <c r="J45" i="1" s="1"/>
  <c r="Q44" i="1"/>
  <c r="K45" i="1" l="1"/>
  <c r="M46" i="1" l="1"/>
  <c r="N46" i="1" s="1"/>
  <c r="J46" i="1" s="1"/>
  <c r="Q45" i="1"/>
  <c r="C46" i="1"/>
  <c r="K46" i="1" s="1"/>
  <c r="M47" i="1" l="1"/>
  <c r="N47" i="1" s="1"/>
  <c r="J47" i="1" s="1"/>
  <c r="Q46" i="1"/>
  <c r="C47" i="1"/>
  <c r="K47" i="1" s="1"/>
  <c r="M48" i="1" l="1"/>
  <c r="N48" i="1" s="1"/>
  <c r="J48" i="1" s="1"/>
  <c r="Q47" i="1"/>
  <c r="C48" i="1"/>
  <c r="K48" i="1" s="1"/>
  <c r="M49" i="1" l="1"/>
  <c r="N49" i="1" s="1"/>
  <c r="J49" i="1" s="1"/>
  <c r="Q48" i="1"/>
  <c r="C49" i="1"/>
  <c r="K49" i="1" s="1"/>
  <c r="M50" i="1" l="1"/>
  <c r="N50" i="1" s="1"/>
  <c r="J50" i="1" s="1"/>
  <c r="Q49" i="1"/>
  <c r="C50" i="1"/>
  <c r="K50" i="1" s="1"/>
  <c r="M51" i="1" l="1"/>
  <c r="N51" i="1" s="1"/>
  <c r="J51" i="1" s="1"/>
  <c r="Q50" i="1"/>
  <c r="C51" i="1"/>
  <c r="K51" i="1" s="1"/>
  <c r="M52" i="1" l="1"/>
  <c r="N52" i="1" s="1"/>
  <c r="J52" i="1" s="1"/>
  <c r="Q51" i="1"/>
  <c r="C52" i="1"/>
  <c r="K52" i="1" s="1"/>
  <c r="M53" i="1" l="1"/>
  <c r="N53" i="1" s="1"/>
  <c r="J53" i="1" s="1"/>
  <c r="Q52" i="1"/>
  <c r="C53" i="1"/>
  <c r="K53" i="1" s="1"/>
  <c r="M54" i="1" l="1"/>
  <c r="N54" i="1" s="1"/>
  <c r="J54" i="1" s="1"/>
  <c r="Q53" i="1"/>
  <c r="C54" i="1"/>
  <c r="K54" i="1" s="1"/>
  <c r="M55" i="1" l="1"/>
  <c r="N55" i="1" s="1"/>
  <c r="J55" i="1" s="1"/>
  <c r="Q54" i="1"/>
  <c r="C55" i="1"/>
  <c r="K55" i="1" s="1"/>
  <c r="M56" i="1" l="1"/>
  <c r="N56" i="1" s="1"/>
  <c r="J56" i="1" s="1"/>
  <c r="Q55" i="1"/>
  <c r="C56" i="1"/>
  <c r="K56" i="1" l="1"/>
  <c r="M57" i="1" l="1"/>
  <c r="N57" i="1" s="1"/>
  <c r="J57" i="1" s="1"/>
  <c r="Q56" i="1"/>
  <c r="C57" i="1"/>
  <c r="K57" i="1" s="1"/>
  <c r="Q57" i="1" l="1"/>
  <c r="C58" i="1"/>
  <c r="K58" i="1" s="1"/>
  <c r="M58" i="1"/>
  <c r="N58" i="1" s="1"/>
  <c r="C59" i="1" l="1"/>
  <c r="K59" i="1" s="1"/>
  <c r="M59" i="1"/>
  <c r="N59" i="1" s="1"/>
  <c r="Q58" i="1"/>
  <c r="M60" i="1" l="1"/>
  <c r="N60" i="1" s="1"/>
  <c r="Q59" i="1"/>
  <c r="C60" i="1"/>
  <c r="K60" i="1" s="1"/>
  <c r="Q60" i="1" l="1"/>
  <c r="M61" i="1"/>
  <c r="N61" i="1" s="1"/>
  <c r="C61" i="1"/>
  <c r="K61" i="1" s="1"/>
  <c r="C62" i="1" l="1"/>
  <c r="K62" i="1" s="1"/>
  <c r="M62" i="1"/>
  <c r="N62" i="1" s="1"/>
  <c r="Q61" i="1"/>
  <c r="Q62" i="1" l="1"/>
  <c r="C63" i="1"/>
  <c r="K63" i="1" s="1"/>
  <c r="M63" i="1"/>
  <c r="N63" i="1" s="1"/>
  <c r="M64" i="1" l="1"/>
  <c r="N64" i="1" s="1"/>
  <c r="C64" i="1"/>
  <c r="K64" i="1" s="1"/>
  <c r="Q63" i="1"/>
  <c r="M65" i="1" l="1"/>
  <c r="N65" i="1" s="1"/>
  <c r="Q64" i="1"/>
  <c r="C65" i="1"/>
  <c r="K65" i="1" s="1"/>
  <c r="M66" i="1" l="1"/>
  <c r="N66" i="1" s="1"/>
  <c r="Q65" i="1"/>
  <c r="C66" i="1"/>
  <c r="K66" i="1" s="1"/>
  <c r="M67" i="1" l="1"/>
  <c r="N67" i="1" s="1"/>
  <c r="J67" i="1" s="1"/>
  <c r="Q66" i="1"/>
  <c r="C67" i="1"/>
  <c r="K67" i="1" s="1"/>
  <c r="M68" i="1" l="1"/>
  <c r="N68" i="1" s="1"/>
  <c r="J68" i="1" s="1"/>
  <c r="Q67" i="1"/>
  <c r="C68" i="1"/>
  <c r="K68" i="1" s="1"/>
  <c r="M69" i="1" l="1"/>
  <c r="N69" i="1" s="1"/>
  <c r="J69" i="1" s="1"/>
  <c r="Q68" i="1"/>
  <c r="C69" i="1"/>
  <c r="K69" i="1" s="1"/>
  <c r="M70" i="1" l="1"/>
  <c r="N70" i="1" s="1"/>
  <c r="J70" i="1" s="1"/>
  <c r="Q69" i="1"/>
  <c r="C70" i="1"/>
  <c r="K70" i="1" l="1"/>
  <c r="M71" i="1" l="1"/>
  <c r="N71" i="1" s="1"/>
  <c r="J71" i="1" s="1"/>
  <c r="Q70" i="1"/>
  <c r="C71" i="1"/>
  <c r="K71" i="1" s="1"/>
  <c r="M72" i="1" l="1"/>
  <c r="N72" i="1" s="1"/>
  <c r="J72" i="1" s="1"/>
  <c r="Q71" i="1"/>
  <c r="C72" i="1"/>
  <c r="K72" i="1" l="1"/>
  <c r="M73" i="1" l="1"/>
  <c r="N73" i="1" s="1"/>
  <c r="J73" i="1" s="1"/>
  <c r="Q72" i="1"/>
  <c r="C73" i="1"/>
  <c r="K73" i="1" s="1"/>
  <c r="M74" i="1" l="1"/>
  <c r="N74" i="1" s="1"/>
  <c r="J74" i="1" s="1"/>
  <c r="Q73" i="1"/>
  <c r="C74" i="1"/>
  <c r="K74" i="1" s="1"/>
  <c r="Q74" i="1" l="1"/>
  <c r="M75" i="1"/>
  <c r="N75" i="1" s="1"/>
  <c r="J75" i="1" s="1"/>
  <c r="C75" i="1"/>
  <c r="K75" i="1" l="1"/>
  <c r="C76" i="1" l="1"/>
  <c r="M76" i="1"/>
  <c r="N76" i="1" s="1"/>
  <c r="J76" i="1" s="1"/>
  <c r="Q75" i="1"/>
  <c r="K76" i="1" l="1"/>
  <c r="C77" i="1" l="1"/>
  <c r="Q76" i="1"/>
  <c r="M77" i="1"/>
  <c r="N77" i="1" s="1"/>
  <c r="J77" i="1" s="1"/>
  <c r="K77" i="1" l="1"/>
  <c r="C78" i="1" l="1"/>
  <c r="Q77" i="1"/>
  <c r="M78" i="1"/>
  <c r="N78" i="1" s="1"/>
  <c r="J78" i="1" s="1"/>
  <c r="K78" i="1" l="1"/>
  <c r="C79" i="1" l="1"/>
  <c r="M79" i="1"/>
  <c r="N79" i="1" s="1"/>
  <c r="J79" i="1" s="1"/>
  <c r="Q78" i="1"/>
  <c r="K79" i="1" l="1"/>
  <c r="C80" i="1" l="1"/>
  <c r="M80" i="1"/>
  <c r="N80" i="1" s="1"/>
  <c r="J80" i="1" s="1"/>
  <c r="Q79" i="1"/>
  <c r="K80" i="1" l="1"/>
  <c r="C81" i="1" l="1"/>
  <c r="Q80" i="1"/>
  <c r="M81" i="1"/>
  <c r="N81" i="1" s="1"/>
  <c r="J81" i="1" s="1"/>
  <c r="K81" i="1" l="1"/>
  <c r="C82" i="1" l="1"/>
  <c r="Q81" i="1"/>
  <c r="M82" i="1"/>
  <c r="N82" i="1" s="1"/>
  <c r="J82" i="1" s="1"/>
  <c r="K82" i="1" l="1"/>
  <c r="C83" i="1" l="1"/>
  <c r="M83" i="1"/>
  <c r="N83" i="1" s="1"/>
  <c r="J83" i="1" s="1"/>
  <c r="Q82" i="1"/>
  <c r="K83" i="1" l="1"/>
  <c r="C84" i="1" l="1"/>
  <c r="M84" i="1"/>
  <c r="N84" i="1" s="1"/>
  <c r="J84" i="1" s="1"/>
  <c r="Q83" i="1"/>
  <c r="K84" i="1" l="1"/>
  <c r="C85" i="1" l="1"/>
  <c r="Q84" i="1"/>
  <c r="M85" i="1"/>
  <c r="N85" i="1" s="1"/>
  <c r="J85" i="1" s="1"/>
  <c r="K85" i="1" l="1"/>
  <c r="C86" i="1" l="1"/>
  <c r="Q85" i="1"/>
  <c r="M86" i="1"/>
  <c r="N86" i="1" s="1"/>
  <c r="J86" i="1" s="1"/>
  <c r="K86" i="1" l="1"/>
  <c r="C87" i="1" l="1"/>
  <c r="M87" i="1"/>
  <c r="N87" i="1" s="1"/>
  <c r="J87" i="1" s="1"/>
  <c r="Q86" i="1"/>
  <c r="K87" i="1" l="1"/>
  <c r="C88" i="1" l="1"/>
  <c r="M88" i="1"/>
  <c r="N88" i="1" s="1"/>
  <c r="J88" i="1" s="1"/>
  <c r="Q87" i="1"/>
  <c r="K88" i="1" l="1"/>
  <c r="C89" i="1" l="1"/>
  <c r="Q88" i="1"/>
  <c r="M89" i="1"/>
  <c r="N89" i="1" s="1"/>
  <c r="J89" i="1" s="1"/>
  <c r="K89" i="1" l="1"/>
  <c r="C90" i="1" l="1"/>
  <c r="Q89" i="1"/>
  <c r="M90" i="1"/>
  <c r="N90" i="1" s="1"/>
  <c r="J90" i="1" s="1"/>
  <c r="K90" i="1" l="1"/>
  <c r="C91" i="1" l="1"/>
  <c r="M91" i="1"/>
  <c r="N91" i="1" s="1"/>
  <c r="J91" i="1" s="1"/>
  <c r="Q90" i="1"/>
  <c r="K91" i="1" l="1"/>
  <c r="C92" i="1" l="1"/>
  <c r="M92" i="1"/>
  <c r="N92" i="1" s="1"/>
  <c r="J92" i="1" s="1"/>
  <c r="Q91" i="1"/>
  <c r="K92" i="1" l="1"/>
  <c r="C93" i="1" l="1"/>
  <c r="Q92" i="1"/>
  <c r="M93" i="1"/>
  <c r="N93" i="1" s="1"/>
  <c r="J93" i="1" s="1"/>
  <c r="K93" i="1" l="1"/>
  <c r="C94" i="1" l="1"/>
  <c r="Q93" i="1"/>
  <c r="M94" i="1"/>
  <c r="N94" i="1" s="1"/>
  <c r="J94" i="1" s="1"/>
  <c r="K94" i="1" l="1"/>
  <c r="C95" i="1" l="1"/>
  <c r="M95" i="1"/>
  <c r="N95" i="1" s="1"/>
  <c r="J95" i="1" s="1"/>
  <c r="Q94" i="1"/>
  <c r="K95" i="1" l="1"/>
  <c r="C96" i="1" l="1"/>
  <c r="M96" i="1"/>
  <c r="N96" i="1" s="1"/>
  <c r="J96" i="1" s="1"/>
  <c r="Q95" i="1"/>
  <c r="K96" i="1" l="1"/>
  <c r="C97" i="1" l="1"/>
  <c r="Q96" i="1"/>
  <c r="M97" i="1"/>
  <c r="N97" i="1" s="1"/>
  <c r="J97" i="1" s="1"/>
  <c r="K97" i="1" l="1"/>
  <c r="C98" i="1" l="1"/>
  <c r="Q97" i="1"/>
  <c r="M98" i="1"/>
  <c r="N98" i="1" s="1"/>
  <c r="J98" i="1" s="1"/>
  <c r="K98" i="1" l="1"/>
  <c r="C99" i="1" l="1"/>
  <c r="M99" i="1"/>
  <c r="N99" i="1" s="1"/>
  <c r="J99" i="1" s="1"/>
  <c r="Q98" i="1"/>
  <c r="K99" i="1" l="1"/>
  <c r="C100" i="1" l="1"/>
  <c r="M100" i="1"/>
  <c r="N100" i="1" s="1"/>
  <c r="J100" i="1" s="1"/>
  <c r="Q99" i="1"/>
  <c r="K100" i="1" l="1"/>
  <c r="C101" i="1" l="1"/>
  <c r="Q100" i="1"/>
  <c r="M101" i="1"/>
  <c r="N101" i="1" s="1"/>
  <c r="J101" i="1" s="1"/>
  <c r="K101" i="1" l="1"/>
  <c r="C102" i="1" l="1"/>
  <c r="Q101" i="1"/>
  <c r="M102" i="1"/>
  <c r="N102" i="1" s="1"/>
  <c r="J102" i="1" s="1"/>
  <c r="K102" i="1" l="1"/>
  <c r="C103" i="1" l="1"/>
  <c r="M103" i="1"/>
  <c r="N103" i="1" s="1"/>
  <c r="J103" i="1" s="1"/>
  <c r="Q102" i="1"/>
  <c r="K103" i="1" l="1"/>
  <c r="C104" i="1" l="1"/>
  <c r="M104" i="1"/>
  <c r="N104" i="1" s="1"/>
  <c r="J104" i="1" s="1"/>
  <c r="Q103" i="1"/>
  <c r="K104" i="1" l="1"/>
  <c r="C105" i="1" l="1"/>
  <c r="Q104" i="1"/>
  <c r="M105" i="1"/>
  <c r="N105" i="1" s="1"/>
  <c r="J105" i="1" s="1"/>
  <c r="K105" i="1" l="1"/>
  <c r="C106" i="1" l="1"/>
  <c r="Q105" i="1"/>
  <c r="M106" i="1"/>
  <c r="N106" i="1" s="1"/>
  <c r="J106" i="1" s="1"/>
  <c r="K106" i="1" l="1"/>
  <c r="C107" i="1" l="1"/>
  <c r="M107" i="1"/>
  <c r="N107" i="1" s="1"/>
  <c r="J107" i="1" s="1"/>
  <c r="Q106" i="1"/>
  <c r="K107" i="1" l="1"/>
  <c r="C108" i="1" l="1"/>
  <c r="M108" i="1"/>
  <c r="N108" i="1" s="1"/>
  <c r="J108" i="1" s="1"/>
  <c r="Q107" i="1"/>
  <c r="K108" i="1" l="1"/>
  <c r="C109" i="1" l="1"/>
  <c r="Q108" i="1"/>
  <c r="M109" i="1"/>
  <c r="N109" i="1" s="1"/>
  <c r="J109" i="1" s="1"/>
  <c r="K109" i="1" l="1"/>
  <c r="C110" i="1" l="1"/>
  <c r="Q109" i="1"/>
  <c r="M110" i="1"/>
  <c r="N110" i="1" s="1"/>
  <c r="J110" i="1" s="1"/>
  <c r="K110" i="1" l="1"/>
  <c r="C111" i="1" l="1"/>
  <c r="M111" i="1"/>
  <c r="N111" i="1" s="1"/>
  <c r="J111" i="1" s="1"/>
  <c r="Q110" i="1"/>
  <c r="K111" i="1" l="1"/>
  <c r="C112" i="1" l="1"/>
  <c r="M112" i="1"/>
  <c r="N112" i="1" s="1"/>
  <c r="J112" i="1" s="1"/>
  <c r="Q111" i="1"/>
  <c r="K112" i="1" l="1"/>
  <c r="C113" i="1" l="1"/>
  <c r="Q112" i="1"/>
  <c r="M113" i="1"/>
  <c r="N113" i="1" s="1"/>
  <c r="J113" i="1" s="1"/>
  <c r="K113" i="1" l="1"/>
  <c r="C114" i="1" l="1"/>
  <c r="Q113" i="1"/>
  <c r="M114" i="1"/>
  <c r="N114" i="1" s="1"/>
  <c r="J114" i="1" s="1"/>
  <c r="K114" i="1" l="1"/>
  <c r="Q114" i="1" l="1"/>
  <c r="M115" i="1"/>
  <c r="N115" i="1" s="1"/>
  <c r="J115" i="1" s="1"/>
  <c r="C115" i="1"/>
  <c r="K115" i="1" l="1"/>
  <c r="C116" i="1" l="1"/>
  <c r="M116" i="1"/>
  <c r="N116" i="1" s="1"/>
  <c r="J116" i="1" s="1"/>
  <c r="Q115" i="1"/>
  <c r="K116" i="1" l="1"/>
  <c r="C117" i="1" l="1"/>
  <c r="M117" i="1"/>
  <c r="N117" i="1" s="1"/>
  <c r="J117" i="1" s="1"/>
  <c r="Q116" i="1"/>
  <c r="K117" i="1" l="1"/>
  <c r="C118" i="1" l="1"/>
  <c r="Q117" i="1"/>
  <c r="M118" i="1"/>
  <c r="N118" i="1" s="1"/>
  <c r="J118" i="1" s="1"/>
  <c r="K118" i="1" l="1"/>
  <c r="Q118" i="1" l="1"/>
  <c r="M119" i="1"/>
  <c r="N119" i="1" s="1"/>
  <c r="J119" i="1" s="1"/>
  <c r="C119" i="1"/>
  <c r="K119" i="1" l="1"/>
  <c r="C120" i="1" l="1"/>
  <c r="M120" i="1"/>
  <c r="N120" i="1" s="1"/>
  <c r="J120" i="1" s="1"/>
  <c r="Q119" i="1"/>
  <c r="K120" i="1" l="1"/>
  <c r="C121" i="1" l="1"/>
  <c r="M121" i="1"/>
  <c r="N121" i="1" s="1"/>
  <c r="J121" i="1" s="1"/>
  <c r="Q120" i="1"/>
  <c r="K121" i="1" l="1"/>
  <c r="C122" i="1" l="1"/>
  <c r="Q121" i="1"/>
  <c r="M122" i="1"/>
  <c r="N122" i="1" s="1"/>
  <c r="J122" i="1" s="1"/>
  <c r="K122" i="1" l="1"/>
  <c r="C123" i="1" l="1"/>
  <c r="M123" i="1"/>
  <c r="N123" i="1" s="1"/>
  <c r="J123" i="1" s="1"/>
  <c r="Q122" i="1"/>
  <c r="K123" i="1" l="1"/>
  <c r="C124" i="1" l="1"/>
  <c r="M124" i="1"/>
  <c r="N124" i="1" s="1"/>
  <c r="J124" i="1" s="1"/>
  <c r="Q123" i="1"/>
  <c r="K124" i="1" l="1"/>
  <c r="C125" i="1" l="1"/>
  <c r="M125" i="1"/>
  <c r="N125" i="1" s="1"/>
  <c r="J125" i="1" s="1"/>
  <c r="Q124" i="1"/>
  <c r="K125" i="1" l="1"/>
  <c r="C126" i="1" l="1"/>
  <c r="Q125" i="1"/>
  <c r="M126" i="1"/>
  <c r="N126" i="1" s="1"/>
  <c r="J126" i="1" s="1"/>
  <c r="K126" i="1" l="1"/>
  <c r="C127" i="1" l="1"/>
  <c r="Q126" i="1"/>
  <c r="M127" i="1"/>
  <c r="N127" i="1" s="1"/>
  <c r="J127" i="1" s="1"/>
  <c r="K127" i="1" l="1"/>
  <c r="C128" i="1" l="1"/>
  <c r="M128" i="1"/>
  <c r="N128" i="1" s="1"/>
  <c r="J128" i="1" s="1"/>
  <c r="Q127" i="1"/>
  <c r="K128" i="1" l="1"/>
  <c r="C129" i="1" l="1"/>
  <c r="M129" i="1"/>
  <c r="N129" i="1" s="1"/>
  <c r="J129" i="1" s="1"/>
  <c r="Q128" i="1"/>
  <c r="K129" i="1" l="1"/>
  <c r="C130" i="1" l="1"/>
  <c r="Q129" i="1"/>
  <c r="M130" i="1"/>
  <c r="N130" i="1" s="1"/>
  <c r="J130" i="1" s="1"/>
  <c r="K130" i="1" l="1"/>
  <c r="C131" i="1" l="1"/>
  <c r="M131" i="1"/>
  <c r="N131" i="1" s="1"/>
  <c r="J131" i="1" s="1"/>
  <c r="Q130" i="1"/>
  <c r="K131" i="1" l="1"/>
  <c r="C132" i="1" l="1"/>
  <c r="M132" i="1"/>
  <c r="N132" i="1" s="1"/>
  <c r="J132" i="1" s="1"/>
  <c r="Q131" i="1"/>
  <c r="K132" i="1" l="1"/>
  <c r="C133" i="1" l="1"/>
  <c r="M133" i="1"/>
  <c r="N133" i="1" s="1"/>
  <c r="J133" i="1" s="1"/>
  <c r="Q132" i="1"/>
  <c r="K133" i="1" l="1"/>
  <c r="C134" i="1" l="1"/>
  <c r="Q133" i="1"/>
  <c r="M134" i="1"/>
  <c r="N134" i="1" s="1"/>
  <c r="J134" i="1" s="1"/>
  <c r="K134" i="1" l="1"/>
  <c r="C135" i="1" l="1"/>
  <c r="Q134" i="1"/>
  <c r="M135" i="1"/>
  <c r="N135" i="1" s="1"/>
  <c r="J135" i="1" s="1"/>
  <c r="K135" i="1" l="1"/>
  <c r="C136" i="1" l="1"/>
  <c r="M136" i="1"/>
  <c r="N136" i="1" s="1"/>
  <c r="J136" i="1" s="1"/>
  <c r="Q135" i="1"/>
  <c r="K136" i="1" l="1"/>
  <c r="C137" i="1" l="1"/>
  <c r="M137" i="1"/>
  <c r="N137" i="1" s="1"/>
  <c r="J137" i="1" s="1"/>
  <c r="Q136" i="1"/>
  <c r="K137" i="1" l="1"/>
  <c r="C138" i="1" l="1"/>
  <c r="Q137" i="1"/>
  <c r="M138" i="1"/>
  <c r="N138" i="1" s="1"/>
  <c r="J138" i="1" s="1"/>
  <c r="K138" i="1" l="1"/>
  <c r="C139" i="1" l="1"/>
  <c r="M139" i="1"/>
  <c r="N139" i="1" s="1"/>
  <c r="J139" i="1" s="1"/>
  <c r="Q138" i="1"/>
  <c r="K139" i="1" l="1"/>
  <c r="C140" i="1" l="1"/>
  <c r="M140" i="1"/>
  <c r="N140" i="1" s="1"/>
  <c r="J140" i="1" s="1"/>
  <c r="Q139" i="1"/>
  <c r="K140" i="1" l="1"/>
  <c r="C141" i="1" l="1"/>
  <c r="M141" i="1"/>
  <c r="N141" i="1" s="1"/>
  <c r="J141" i="1" s="1"/>
  <c r="Q140" i="1"/>
  <c r="K141" i="1" l="1"/>
  <c r="C142" i="1" l="1"/>
  <c r="Q141" i="1"/>
  <c r="M142" i="1"/>
  <c r="N142" i="1" s="1"/>
  <c r="J142" i="1" s="1"/>
  <c r="K142" i="1" l="1"/>
  <c r="C143" i="1" l="1"/>
  <c r="Q142" i="1"/>
  <c r="M143" i="1"/>
  <c r="N143" i="1" s="1"/>
  <c r="J143" i="1" s="1"/>
  <c r="K143" i="1" l="1"/>
  <c r="C144" i="1" l="1"/>
  <c r="M144" i="1"/>
  <c r="N144" i="1" s="1"/>
  <c r="J144" i="1" s="1"/>
  <c r="Q143" i="1"/>
  <c r="K144" i="1" l="1"/>
  <c r="C145" i="1" l="1"/>
  <c r="M145" i="1"/>
  <c r="N145" i="1" s="1"/>
  <c r="J145" i="1" s="1"/>
  <c r="Q144" i="1"/>
  <c r="K145" i="1" l="1"/>
  <c r="M146" i="1" l="1"/>
  <c r="N146" i="1" s="1"/>
  <c r="J146" i="1" s="1"/>
  <c r="C146" i="1"/>
  <c r="Q145" i="1"/>
  <c r="K146" i="1" l="1"/>
  <c r="M147" i="1" l="1"/>
  <c r="N147" i="1" s="1"/>
  <c r="J147" i="1" s="1"/>
  <c r="Q146" i="1"/>
  <c r="C147" i="1"/>
  <c r="K147" i="1" s="1"/>
  <c r="M148" i="1" l="1"/>
  <c r="N148" i="1" s="1"/>
  <c r="J148" i="1" s="1"/>
  <c r="Q147" i="1"/>
  <c r="C148" i="1"/>
  <c r="K148" i="1" s="1"/>
  <c r="M149" i="1" l="1"/>
  <c r="N149" i="1" s="1"/>
  <c r="J149" i="1" s="1"/>
  <c r="Q148" i="1"/>
  <c r="C149" i="1"/>
  <c r="K149" i="1" s="1"/>
  <c r="M150" i="1" l="1"/>
  <c r="N150" i="1" s="1"/>
  <c r="J150" i="1" s="1"/>
  <c r="Q149" i="1"/>
  <c r="C150" i="1"/>
  <c r="K150" i="1" s="1"/>
  <c r="C151" i="1" l="1"/>
  <c r="Q150" i="1"/>
  <c r="M151" i="1"/>
  <c r="N151" i="1" s="1"/>
  <c r="J151" i="1" s="1"/>
  <c r="K151" i="1" l="1"/>
  <c r="M152" i="1" l="1"/>
  <c r="N152" i="1" s="1"/>
  <c r="J152" i="1" s="1"/>
  <c r="Q151" i="1"/>
  <c r="C152" i="1"/>
  <c r="K152" i="1" s="1"/>
  <c r="C153" i="1" l="1"/>
  <c r="M153" i="1"/>
  <c r="N153" i="1" s="1"/>
  <c r="J153" i="1" s="1"/>
  <c r="Q152" i="1"/>
  <c r="K153" i="1" l="1"/>
  <c r="C154" i="1" l="1"/>
  <c r="M154" i="1"/>
  <c r="N154" i="1" s="1"/>
  <c r="J154" i="1" s="1"/>
  <c r="K154" i="1" l="1"/>
  <c r="M155" i="1" l="1"/>
  <c r="N155" i="1" s="1"/>
  <c r="J155" i="1" s="1"/>
  <c r="C155" i="1"/>
  <c r="K155" i="1" s="1"/>
  <c r="M156" i="1" l="1"/>
  <c r="N156" i="1" s="1"/>
  <c r="J156" i="1" s="1"/>
  <c r="C156" i="1"/>
  <c r="K156" i="1" s="1"/>
  <c r="C157" i="1" l="1"/>
  <c r="M157" i="1"/>
  <c r="N157" i="1" s="1"/>
  <c r="J157" i="1" s="1"/>
  <c r="K157" i="1" l="1"/>
  <c r="C158" i="1" l="1"/>
  <c r="M158" i="1"/>
  <c r="N158" i="1" s="1"/>
  <c r="J158" i="1" s="1"/>
  <c r="K158" i="1" l="1"/>
  <c r="M159" i="1" l="1"/>
  <c r="N159" i="1" s="1"/>
  <c r="J159" i="1" s="1"/>
  <c r="C159" i="1"/>
  <c r="K159" i="1" s="1"/>
  <c r="M160" i="1" l="1"/>
  <c r="N160" i="1" s="1"/>
  <c r="J160" i="1" s="1"/>
  <c r="C160" i="1"/>
  <c r="K160" i="1" s="1"/>
  <c r="C161" i="1" l="1"/>
  <c r="M161" i="1"/>
  <c r="N161" i="1" s="1"/>
  <c r="J161" i="1" s="1"/>
  <c r="K161" i="1" l="1"/>
  <c r="C162" i="1" l="1"/>
  <c r="M162" i="1"/>
  <c r="N162" i="1" s="1"/>
  <c r="J162" i="1" s="1"/>
  <c r="K162" i="1" l="1"/>
  <c r="M163" i="1" l="1"/>
  <c r="N163" i="1" s="1"/>
  <c r="J163" i="1" s="1"/>
  <c r="C163" i="1"/>
  <c r="K163" i="1" s="1"/>
  <c r="M164" i="1" l="1"/>
  <c r="N164" i="1" s="1"/>
  <c r="J164" i="1" s="1"/>
  <c r="C164" i="1"/>
  <c r="K164" i="1" s="1"/>
  <c r="C165" i="1" l="1"/>
  <c r="M165" i="1"/>
  <c r="N165" i="1" s="1"/>
  <c r="J165" i="1" s="1"/>
  <c r="K165" i="1" l="1"/>
  <c r="C166" i="1" l="1"/>
  <c r="M166" i="1"/>
  <c r="N166" i="1" s="1"/>
  <c r="J166" i="1" s="1"/>
  <c r="K166" i="1" l="1"/>
  <c r="M167" i="1" l="1"/>
  <c r="N167" i="1" s="1"/>
  <c r="J167" i="1" s="1"/>
  <c r="C167" i="1"/>
  <c r="K167" i="1" s="1"/>
  <c r="M168" i="1" l="1"/>
  <c r="N168" i="1" s="1"/>
  <c r="J168" i="1" s="1"/>
  <c r="C168" i="1"/>
  <c r="K168" i="1" s="1"/>
  <c r="C169" i="1" l="1"/>
  <c r="M169" i="1"/>
  <c r="N169" i="1" s="1"/>
  <c r="J169" i="1" s="1"/>
  <c r="K169" i="1" l="1"/>
  <c r="C170" i="1" l="1"/>
  <c r="M170" i="1"/>
  <c r="N170" i="1" s="1"/>
  <c r="J170" i="1" s="1"/>
  <c r="K170" i="1" l="1"/>
  <c r="M171" i="1" l="1"/>
  <c r="N171" i="1" s="1"/>
  <c r="J171" i="1" s="1"/>
  <c r="C171" i="1"/>
  <c r="K171" i="1" s="1"/>
  <c r="M172" i="1" l="1"/>
  <c r="N172" i="1" s="1"/>
  <c r="J172" i="1" s="1"/>
  <c r="C172" i="1"/>
  <c r="K172" i="1" s="1"/>
  <c r="C173" i="1" l="1"/>
  <c r="M173" i="1"/>
  <c r="N173" i="1" s="1"/>
  <c r="J173" i="1" s="1"/>
  <c r="K173" i="1" l="1"/>
  <c r="C174" i="1" l="1"/>
  <c r="M174" i="1"/>
  <c r="N174" i="1" s="1"/>
  <c r="J174" i="1" s="1"/>
  <c r="K174" i="1" l="1"/>
  <c r="M175" i="1" l="1"/>
  <c r="N175" i="1" s="1"/>
  <c r="J175" i="1" s="1"/>
  <c r="C175" i="1"/>
  <c r="K175" i="1" s="1"/>
  <c r="M176" i="1" l="1"/>
  <c r="N176" i="1" s="1"/>
  <c r="J176" i="1" s="1"/>
  <c r="C176" i="1"/>
  <c r="K176" i="1" s="1"/>
  <c r="C177" i="1" l="1"/>
  <c r="M177" i="1"/>
  <c r="N177" i="1" s="1"/>
  <c r="J177" i="1" s="1"/>
  <c r="K177" i="1" l="1"/>
  <c r="C178" i="1" l="1"/>
  <c r="M178" i="1"/>
  <c r="N178" i="1" s="1"/>
  <c r="J178" i="1" s="1"/>
  <c r="K178" i="1" l="1"/>
  <c r="M179" i="1" l="1"/>
  <c r="N179" i="1" s="1"/>
  <c r="J179" i="1" s="1"/>
  <c r="C179" i="1"/>
  <c r="K179" i="1" s="1"/>
  <c r="C180" i="1" l="1"/>
  <c r="M180" i="1"/>
  <c r="N180" i="1" s="1"/>
  <c r="J180" i="1" s="1"/>
  <c r="K180" i="1" l="1"/>
  <c r="C181" i="1" l="1"/>
  <c r="M181" i="1"/>
  <c r="N181" i="1" s="1"/>
  <c r="J181" i="1" s="1"/>
  <c r="Q180" i="1"/>
  <c r="K181" i="1" l="1"/>
  <c r="C182" i="1" l="1"/>
  <c r="Q181" i="1"/>
  <c r="M182" i="1"/>
  <c r="N182" i="1" s="1"/>
  <c r="J182" i="1" s="1"/>
  <c r="K182" i="1" l="1"/>
  <c r="C183" i="1" l="1"/>
  <c r="Q182" i="1"/>
  <c r="M183" i="1"/>
  <c r="N183" i="1" s="1"/>
  <c r="J183" i="1" s="1"/>
  <c r="K183" i="1" l="1"/>
  <c r="M184" i="1" l="1"/>
  <c r="N184" i="1" s="1"/>
  <c r="J184" i="1" s="1"/>
  <c r="C184" i="1"/>
  <c r="K184" i="1" s="1"/>
  <c r="Q183" i="1"/>
  <c r="M185" i="1" l="1"/>
  <c r="N185" i="1" s="1"/>
  <c r="J185" i="1" s="1"/>
  <c r="Q184" i="1"/>
  <c r="C185" i="1"/>
  <c r="K185" i="1" s="1"/>
  <c r="M186" i="1" l="1"/>
  <c r="N186" i="1" s="1"/>
  <c r="J186" i="1" s="1"/>
  <c r="Q185" i="1"/>
  <c r="C186" i="1"/>
  <c r="K186" i="1" s="1"/>
  <c r="M187" i="1" l="1"/>
  <c r="N187" i="1" s="1"/>
  <c r="J187" i="1" s="1"/>
  <c r="Q186" i="1"/>
  <c r="C187" i="1"/>
  <c r="K187" i="1" s="1"/>
  <c r="M188" i="1" l="1"/>
  <c r="N188" i="1" s="1"/>
  <c r="J188" i="1" s="1"/>
  <c r="Q187" i="1"/>
  <c r="C188" i="1"/>
  <c r="K188" i="1" s="1"/>
  <c r="M189" i="1" l="1"/>
  <c r="N189" i="1" s="1"/>
  <c r="J189" i="1" s="1"/>
  <c r="Q188" i="1"/>
  <c r="C189" i="1"/>
  <c r="K189" i="1" s="1"/>
  <c r="M190" i="1" l="1"/>
  <c r="N190" i="1" s="1"/>
  <c r="J190" i="1" s="1"/>
  <c r="Q189" i="1"/>
  <c r="C190" i="1"/>
  <c r="K190" i="1" s="1"/>
  <c r="M191" i="1" l="1"/>
  <c r="N191" i="1" s="1"/>
  <c r="J191" i="1" s="1"/>
  <c r="Q190" i="1"/>
  <c r="C191" i="1"/>
  <c r="K191" i="1" s="1"/>
  <c r="M192" i="1" l="1"/>
  <c r="N192" i="1" s="1"/>
  <c r="J192" i="1" s="1"/>
  <c r="Q191" i="1"/>
  <c r="C192" i="1"/>
  <c r="K192" i="1" s="1"/>
  <c r="M193" i="1" l="1"/>
  <c r="N193" i="1" s="1"/>
  <c r="J193" i="1" s="1"/>
  <c r="Q192" i="1"/>
  <c r="C193" i="1"/>
  <c r="K193" i="1" s="1"/>
  <c r="M194" i="1" l="1"/>
  <c r="N194" i="1" s="1"/>
  <c r="J194" i="1" s="1"/>
  <c r="Q193" i="1"/>
  <c r="C194" i="1"/>
  <c r="K194" i="1" s="1"/>
  <c r="M195" i="1" l="1"/>
  <c r="N195" i="1" s="1"/>
  <c r="J195" i="1" s="1"/>
  <c r="Q194" i="1"/>
  <c r="C195" i="1"/>
  <c r="K195" i="1" l="1"/>
  <c r="M196" i="1" l="1"/>
  <c r="N196" i="1" s="1"/>
  <c r="J196" i="1" s="1"/>
  <c r="Q195" i="1"/>
  <c r="C196" i="1"/>
  <c r="K196" i="1" s="1"/>
  <c r="M197" i="1" l="1"/>
  <c r="N197" i="1" s="1"/>
  <c r="J197" i="1" s="1"/>
  <c r="Q196" i="1"/>
  <c r="C197" i="1"/>
  <c r="K197" i="1" s="1"/>
  <c r="M198" i="1" l="1"/>
  <c r="N198" i="1" s="1"/>
  <c r="J198" i="1" s="1"/>
  <c r="Q197" i="1"/>
  <c r="C198" i="1"/>
  <c r="K198" i="1" s="1"/>
  <c r="M199" i="1" l="1"/>
  <c r="N199" i="1" s="1"/>
  <c r="J199" i="1" s="1"/>
  <c r="Q198" i="1"/>
  <c r="C199" i="1"/>
  <c r="K199" i="1" l="1"/>
  <c r="M200" i="1" l="1"/>
  <c r="N200" i="1" s="1"/>
  <c r="J200" i="1" s="1"/>
  <c r="Q199" i="1"/>
  <c r="C200" i="1"/>
  <c r="K200" i="1" s="1"/>
  <c r="M201" i="1" l="1"/>
  <c r="N201" i="1" s="1"/>
  <c r="J201" i="1" s="1"/>
  <c r="Q200" i="1"/>
  <c r="C201" i="1"/>
  <c r="K201" i="1" s="1"/>
  <c r="M202" i="1" l="1"/>
  <c r="N202" i="1" s="1"/>
  <c r="J202" i="1" s="1"/>
  <c r="Q201" i="1"/>
  <c r="C202" i="1"/>
  <c r="K202" i="1" s="1"/>
  <c r="M203" i="1" l="1"/>
  <c r="N203" i="1" s="1"/>
  <c r="J203" i="1" s="1"/>
  <c r="Q202" i="1"/>
  <c r="C203" i="1"/>
  <c r="K203" i="1" s="1"/>
  <c r="M204" i="1" l="1"/>
  <c r="N204" i="1" s="1"/>
  <c r="J204" i="1" s="1"/>
  <c r="Q203" i="1"/>
  <c r="C204" i="1"/>
  <c r="K204" i="1" s="1"/>
  <c r="M205" i="1" l="1"/>
  <c r="N205" i="1" s="1"/>
  <c r="J205" i="1" s="1"/>
  <c r="Q204" i="1"/>
  <c r="C205" i="1"/>
  <c r="K205" i="1" s="1"/>
  <c r="M206" i="1" l="1"/>
  <c r="N206" i="1" s="1"/>
  <c r="J206" i="1" s="1"/>
  <c r="Q205" i="1"/>
  <c r="C206" i="1"/>
  <c r="K206" i="1" s="1"/>
  <c r="M207" i="1" l="1"/>
  <c r="N207" i="1" s="1"/>
  <c r="J207" i="1" s="1"/>
  <c r="Q206" i="1"/>
  <c r="C207" i="1"/>
  <c r="K207" i="1" s="1"/>
  <c r="M208" i="1" l="1"/>
  <c r="N208" i="1" s="1"/>
  <c r="J208" i="1" s="1"/>
  <c r="Q207" i="1"/>
  <c r="C208" i="1"/>
  <c r="K208" i="1" s="1"/>
  <c r="M209" i="1" l="1"/>
  <c r="N209" i="1" s="1"/>
  <c r="J209" i="1" s="1"/>
  <c r="Q208" i="1"/>
  <c r="C209" i="1"/>
  <c r="K209" i="1" s="1"/>
  <c r="M210" i="1" l="1"/>
  <c r="N210" i="1" s="1"/>
  <c r="J210" i="1" s="1"/>
  <c r="Q209" i="1"/>
  <c r="C210" i="1"/>
  <c r="K210" i="1" s="1"/>
  <c r="Q210" i="1" l="1"/>
  <c r="M211" i="1"/>
  <c r="N211" i="1" s="1"/>
  <c r="J211" i="1" s="1"/>
  <c r="C211" i="1"/>
  <c r="K211" i="1" l="1"/>
  <c r="M212" i="1" l="1"/>
  <c r="N212" i="1" s="1"/>
  <c r="J212" i="1" s="1"/>
  <c r="C212" i="1"/>
  <c r="K212" i="1" s="1"/>
  <c r="Q211" i="1"/>
  <c r="Q212" i="1" l="1"/>
  <c r="M213" i="1"/>
  <c r="N213" i="1" s="1"/>
  <c r="J213" i="1" s="1"/>
  <c r="C213" i="1"/>
  <c r="K213" i="1" l="1"/>
  <c r="M214" i="1" l="1"/>
  <c r="N214" i="1" s="1"/>
  <c r="J214" i="1" s="1"/>
  <c r="C214" i="1"/>
  <c r="K214" i="1" s="1"/>
  <c r="Q213" i="1"/>
  <c r="Q214" i="1" l="1"/>
  <c r="M215" i="1"/>
  <c r="N215" i="1" s="1"/>
  <c r="J215" i="1" s="1"/>
  <c r="C215" i="1"/>
  <c r="K215" i="1" l="1"/>
  <c r="M216" i="1" l="1"/>
  <c r="N216" i="1" s="1"/>
  <c r="J216" i="1" s="1"/>
  <c r="C216" i="1"/>
  <c r="K216" i="1" s="1"/>
  <c r="Q215" i="1"/>
  <c r="Q216" i="1" l="1"/>
  <c r="M217" i="1"/>
  <c r="N217" i="1" s="1"/>
  <c r="J217" i="1" s="1"/>
  <c r="C217" i="1"/>
  <c r="K217" i="1" l="1"/>
  <c r="M218" i="1" l="1"/>
  <c r="N218" i="1" s="1"/>
  <c r="J218" i="1" s="1"/>
  <c r="C218" i="1"/>
  <c r="K218" i="1" s="1"/>
  <c r="Q217" i="1"/>
  <c r="Q218" i="1" l="1"/>
  <c r="M219" i="1"/>
  <c r="N219" i="1" s="1"/>
  <c r="J219" i="1" s="1"/>
  <c r="C219" i="1"/>
  <c r="K219" i="1" l="1"/>
  <c r="M220" i="1" l="1"/>
  <c r="N220" i="1" s="1"/>
  <c r="J220" i="1" s="1"/>
  <c r="C220" i="1"/>
  <c r="K220" i="1" s="1"/>
  <c r="Q219" i="1"/>
  <c r="Q220" i="1" l="1"/>
  <c r="M221" i="1"/>
  <c r="N221" i="1" s="1"/>
  <c r="J221" i="1" s="1"/>
  <c r="C221" i="1"/>
  <c r="K221" i="1" l="1"/>
  <c r="M222" i="1" l="1"/>
  <c r="N222" i="1" s="1"/>
  <c r="J222" i="1" s="1"/>
  <c r="C222" i="1"/>
  <c r="K222" i="1" s="1"/>
  <c r="Q221" i="1"/>
  <c r="Q222" i="1" l="1"/>
  <c r="M223" i="1"/>
  <c r="N223" i="1" s="1"/>
  <c r="J223" i="1" s="1"/>
  <c r="C223" i="1"/>
  <c r="K223" i="1" l="1"/>
  <c r="M224" i="1" l="1"/>
  <c r="N224" i="1" s="1"/>
  <c r="J224" i="1" s="1"/>
  <c r="C224" i="1"/>
  <c r="K224" i="1" s="1"/>
  <c r="Q223" i="1"/>
  <c r="Q224" i="1" l="1"/>
  <c r="M225" i="1"/>
  <c r="N225" i="1" s="1"/>
  <c r="J225" i="1" s="1"/>
  <c r="C225" i="1"/>
  <c r="K225" i="1" l="1"/>
  <c r="M226" i="1" l="1"/>
  <c r="N226" i="1" s="1"/>
  <c r="J226" i="1" s="1"/>
  <c r="C226" i="1"/>
  <c r="K226" i="1" s="1"/>
  <c r="Q225" i="1"/>
  <c r="Q226" i="1" l="1"/>
  <c r="M227" i="1"/>
  <c r="N227" i="1" s="1"/>
  <c r="J227" i="1" s="1"/>
  <c r="C227" i="1"/>
  <c r="K227" i="1" l="1"/>
  <c r="M228" i="1" l="1"/>
  <c r="N228" i="1" s="1"/>
  <c r="J228" i="1" s="1"/>
  <c r="C228" i="1"/>
  <c r="K228" i="1" s="1"/>
  <c r="Q227" i="1"/>
  <c r="Q228" i="1" l="1"/>
  <c r="M229" i="1"/>
  <c r="N229" i="1" s="1"/>
  <c r="J229" i="1" s="1"/>
  <c r="C229" i="1"/>
  <c r="K229" i="1" l="1"/>
  <c r="M230" i="1" l="1"/>
  <c r="N230" i="1" s="1"/>
  <c r="J230" i="1" s="1"/>
  <c r="C230" i="1"/>
  <c r="K230" i="1" s="1"/>
  <c r="Q229" i="1"/>
  <c r="Q230" i="1" l="1"/>
  <c r="M231" i="1"/>
  <c r="N231" i="1" s="1"/>
  <c r="J231" i="1" s="1"/>
  <c r="C231" i="1"/>
  <c r="K231" i="1" s="1"/>
  <c r="M232" i="1" l="1"/>
  <c r="N232" i="1" s="1"/>
  <c r="J232" i="1" s="1"/>
  <c r="C232" i="1"/>
  <c r="K232" i="1" s="1"/>
  <c r="Q231" i="1"/>
  <c r="Q232" i="1" l="1"/>
  <c r="M233" i="1"/>
  <c r="N233" i="1" s="1"/>
  <c r="J233" i="1" s="1"/>
  <c r="C233" i="1"/>
  <c r="K233" i="1" l="1"/>
  <c r="M234" i="1" l="1"/>
  <c r="N234" i="1" s="1"/>
  <c r="J234" i="1" s="1"/>
  <c r="J236" i="1" s="1"/>
  <c r="C234" i="1"/>
  <c r="K234" i="1" s="1"/>
  <c r="Q234" i="1" s="1"/>
  <c r="Q233" i="1"/>
</calcChain>
</file>

<file path=xl/sharedStrings.xml><?xml version="1.0" encoding="utf-8"?>
<sst xmlns="http://schemas.openxmlformats.org/spreadsheetml/2006/main" count="252" uniqueCount="41">
  <si>
    <t>Rate</t>
  </si>
  <si>
    <t>Account 288122</t>
  </si>
  <si>
    <t>Interest rate effective through September 2012 = 7.231%</t>
  </si>
  <si>
    <t>Interest rate effective Oct 12 - Sept 14 = 5.37%</t>
  </si>
  <si>
    <t>Interest rate effective Oct 14 = 7.57%</t>
  </si>
  <si>
    <t>APR Rate</t>
  </si>
  <si>
    <t>Interest rate effective Mar 16 = 4.45%</t>
  </si>
  <si>
    <t>Monthly rate</t>
  </si>
  <si>
    <t>Year</t>
  </si>
  <si>
    <t>Month</t>
  </si>
  <si>
    <t>Begin Bal</t>
  </si>
  <si>
    <t>Collected per Recap of RVN</t>
  </si>
  <si>
    <t>Billing Adj. Booked in SAP but not in RVN</t>
  </si>
  <si>
    <t>Net Metering Expiring Credits</t>
  </si>
  <si>
    <t>Pacificorp and Admin Cost</t>
  </si>
  <si>
    <t xml:space="preserve"> DCED/DES Costs</t>
  </si>
  <si>
    <t>Credit granted per Recap of RVN</t>
  </si>
  <si>
    <t>Interest</t>
  </si>
  <si>
    <t>End Bal</t>
  </si>
  <si>
    <t>Basis for Interest Calculation = Prior month end balance + current month net activities before current interest / 2</t>
  </si>
  <si>
    <r>
      <t xml:space="preserve">Interest calculated at APR </t>
    </r>
    <r>
      <rPr>
        <b/>
        <sz val="9"/>
        <rFont val="Arial"/>
        <family val="2"/>
      </rPr>
      <t>.0445</t>
    </r>
    <r>
      <rPr>
        <sz val="9"/>
        <rFont val="Arial"/>
        <family val="2"/>
      </rPr>
      <t xml:space="preserve"> or Monthly Rate </t>
    </r>
    <r>
      <rPr>
        <b/>
        <sz val="9"/>
        <rFont val="Arial"/>
        <family val="2"/>
      </rPr>
      <t>.00370833</t>
    </r>
  </si>
  <si>
    <t>Balance Per G/L</t>
  </si>
  <si>
    <t xml:space="preserve">Diff 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</si>
  <si>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</si>
  <si>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</si>
  <si>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</si>
  <si>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</si>
  <si>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</si>
  <si>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</si>
  <si>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</si>
  <si>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</si>
  <si>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</si>
  <si>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</si>
  <si>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</si>
  <si>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</si>
  <si>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Jan </t>
  </si>
  <si>
    <t>June</t>
  </si>
  <si>
    <t>July</t>
  </si>
  <si>
    <t>Sept</t>
  </si>
  <si>
    <t xml:space="preserve">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</si>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</sst>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0000_);_(* \(#,##0.000000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3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Border="1"/>
    <xf numFmtId="10" fontId="0" fillId="0" borderId="0" xfId="1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10" fontId="0" fillId="0" borderId="2" xfId="1" applyNumberFormat="1" applyFont="1" applyBorder="1"/>
    <xf numFmtId="0" fontId="0" fillId="0" borderId="3" xfId="0" applyBorder="1" applyAlignment="1">
      <alignment horizontal="center"/>
    </xf>
    <xf numFmtId="10" fontId="0" fillId="0" borderId="4" xfId="1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164" fontId="0" fillId="0" borderId="0" xfId="1" applyNumberFormat="1" applyFont="1"/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43" fontId="0" fillId="0" borderId="7" xfId="0" applyNumberFormat="1" applyBorder="1" applyAlignment="1">
      <alignment horizontal="right"/>
    </xf>
    <xf numFmtId="43" fontId="0" fillId="0" borderId="7" xfId="0" applyNumberFormat="1" applyBorder="1"/>
    <xf numFmtId="43" fontId="0" fillId="0" borderId="0" xfId="0" applyNumberFormat="1" applyBorder="1"/>
    <xf numFmtId="43" fontId="2" fillId="0" borderId="0" xfId="0" applyNumberFormat="1" applyFont="1" applyBorder="1"/>
    <xf numFmtId="43" fontId="2" fillId="0" borderId="0" xfId="0" applyNumberFormat="1" applyFont="1"/>
    <xf numFmtId="43" fontId="0" fillId="0" borderId="0" xfId="0" applyNumberFormat="1"/>
    <xf numFmtId="43" fontId="1" fillId="0" borderId="7" xfId="0" applyNumberFormat="1" applyFont="1" applyBorder="1"/>
    <xf numFmtId="43" fontId="6" fillId="0" borderId="0" xfId="0" applyNumberFormat="1" applyFont="1"/>
    <xf numFmtId="0" fontId="0" fillId="0" borderId="8" xfId="0" applyBorder="1"/>
    <xf numFmtId="43" fontId="0" fillId="0" borderId="7" xfId="0" applyNumberFormat="1" applyFill="1" applyBorder="1"/>
    <xf numFmtId="0" fontId="1" fillId="0" borderId="7" xfId="0" applyFont="1" applyBorder="1"/>
    <xf numFmtId="0" fontId="7" fillId="0" borderId="0" xfId="0" applyFont="1"/>
    <xf numFmtId="43" fontId="1" fillId="0" borderId="7" xfId="0" applyNumberFormat="1" applyFont="1" applyFill="1" applyBorder="1"/>
    <xf numFmtId="43" fontId="1" fillId="0" borderId="0" xfId="1" applyFont="1"/>
    <xf numFmtId="0" fontId="0" fillId="0" borderId="9" xfId="0" applyBorder="1"/>
    <xf numFmtId="0" fontId="1" fillId="0" borderId="10" xfId="0" applyFont="1" applyBorder="1"/>
    <xf numFmtId="43" fontId="0" fillId="0" borderId="10" xfId="0" applyNumberFormat="1" applyBorder="1" applyAlignment="1">
      <alignment horizontal="right"/>
    </xf>
    <xf numFmtId="43" fontId="0" fillId="0" borderId="10" xfId="0" applyNumberFormat="1" applyFill="1" applyBorder="1"/>
    <xf numFmtId="43" fontId="1" fillId="0" borderId="10" xfId="0" applyNumberFormat="1" applyFont="1" applyFill="1" applyBorder="1"/>
    <xf numFmtId="43" fontId="0" fillId="0" borderId="10" xfId="0" applyNumberFormat="1" applyBorder="1"/>
    <xf numFmtId="43" fontId="0" fillId="0" borderId="11" xfId="0" applyNumberFormat="1" applyFill="1" applyBorder="1"/>
    <xf numFmtId="43" fontId="3" fillId="0" borderId="9" xfId="0" applyNumberFormat="1" applyFont="1" applyBorder="1"/>
    <xf numFmtId="43" fontId="2" fillId="0" borderId="9" xfId="0" applyNumberFormat="1" applyFont="1" applyBorder="1"/>
    <xf numFmtId="43" fontId="6" fillId="0" borderId="9" xfId="0" applyNumberFormat="1" applyFont="1" applyBorder="1"/>
    <xf numFmtId="0" fontId="7" fillId="0" borderId="9" xfId="0" applyFont="1" applyBorder="1"/>
    <xf numFmtId="43" fontId="1" fillId="0" borderId="9" xfId="1" applyFont="1" applyBorder="1"/>
    <xf numFmtId="43" fontId="0" fillId="0" borderId="9" xfId="0" applyNumberFormat="1" applyBorder="1"/>
    <xf numFmtId="0" fontId="1" fillId="0" borderId="12" xfId="0" applyFont="1" applyBorder="1"/>
    <xf numFmtId="43" fontId="0" fillId="0" borderId="12" xfId="0" applyNumberFormat="1" applyBorder="1" applyAlignment="1">
      <alignment horizontal="right"/>
    </xf>
    <xf numFmtId="43" fontId="0" fillId="0" borderId="12" xfId="0" applyNumberFormat="1" applyFill="1" applyBorder="1"/>
    <xf numFmtId="43" fontId="1" fillId="0" borderId="12" xfId="0" applyNumberFormat="1" applyFont="1" applyFill="1" applyBorder="1"/>
    <xf numFmtId="43" fontId="0" fillId="0" borderId="12" xfId="0" applyNumberFormat="1" applyBorder="1"/>
    <xf numFmtId="0" fontId="0" fillId="0" borderId="0" xfId="0" applyFill="1"/>
    <xf numFmtId="0" fontId="1" fillId="0" borderId="7" xfId="0" applyFont="1" applyFill="1" applyBorder="1"/>
    <xf numFmtId="43" fontId="0" fillId="0" borderId="7" xfId="0" applyNumberFormat="1" applyFill="1" applyBorder="1" applyAlignment="1">
      <alignment horizontal="right"/>
    </xf>
    <xf numFmtId="0" fontId="0" fillId="2" borderId="0" xfId="0" applyFill="1"/>
    <xf numFmtId="0" fontId="1" fillId="2" borderId="7" xfId="0" applyFont="1" applyFill="1" applyBorder="1"/>
    <xf numFmtId="43" fontId="0" fillId="2" borderId="7" xfId="0" applyNumberFormat="1" applyFill="1" applyBorder="1" applyAlignment="1">
      <alignment horizontal="right"/>
    </xf>
    <xf numFmtId="43" fontId="0" fillId="2" borderId="7" xfId="0" applyNumberFormat="1" applyFill="1" applyBorder="1"/>
    <xf numFmtId="43" fontId="1" fillId="2" borderId="7" xfId="0" applyNumberFormat="1" applyFont="1" applyFill="1" applyBorder="1"/>
    <xf numFmtId="43" fontId="0" fillId="2" borderId="7" xfId="0" applyNumberFormat="1" applyFont="1" applyFill="1" applyBorder="1"/>
    <xf numFmtId="43" fontId="3" fillId="2" borderId="7" xfId="0" applyNumberFormat="1" applyFont="1" applyFill="1" applyBorder="1"/>
    <xf numFmtId="43" fontId="0" fillId="0" borderId="0" xfId="0" applyNumberFormat="1" applyBorder="1" applyAlignment="1">
      <alignment horizontal="right"/>
    </xf>
    <xf numFmtId="0" fontId="0" fillId="0" borderId="0" xfId="0" quotePrefix="1"/>
    <xf numFmtId="4" fontId="0" fillId="0" borderId="0" xfId="0" applyNumberFormat="1"/>
    <xf numFmtId="43" fontId="6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Low%20Income\Utah%20Low%20Income\2017%20Surcharge%20Revision\Surcharge%20Revision%20workpapers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Surcharge"/>
      <sheetName val="Estimated Account Impact"/>
      <sheetName val="Recipients"/>
      <sheetName val="December 2016 Revenues"/>
      <sheetName val="Avg Cust December 2016"/>
    </sheetNames>
    <sheetDataSet>
      <sheetData sheetId="0">
        <row r="25">
          <cell r="H25">
            <v>3065213.2425539996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tabSelected="1" zoomScaleNormal="100" zoomScaleSheetLayoutView="90" workbookViewId="0">
      <selection activeCell="I34" sqref="I34"/>
    </sheetView>
  </sheetViews>
  <sheetFormatPr defaultRowHeight="12.75" x14ac:dyDescent="0.2"/>
  <cols>
    <col min="1" max="1" width="6.28515625" bestFit="1" customWidth="1"/>
    <col min="2" max="2" width="6.140625" bestFit="1" customWidth="1"/>
    <col min="3" max="3" width="15.5703125" style="1" bestFit="1" customWidth="1"/>
    <col min="4" max="4" width="16.7109375" bestFit="1" customWidth="1"/>
    <col min="5" max="5" width="14.42578125" bestFit="1" customWidth="1"/>
    <col min="6" max="6" width="14.42578125" customWidth="1"/>
    <col min="7" max="7" width="13.5703125" bestFit="1" customWidth="1"/>
    <col min="8" max="8" width="13" customWidth="1"/>
    <col min="9" max="9" width="17.7109375" bestFit="1" customWidth="1"/>
    <col min="10" max="10" width="14.5703125" bestFit="1" customWidth="1"/>
    <col min="11" max="11" width="16.28515625" bestFit="1" customWidth="1"/>
    <col min="12" max="12" width="2.7109375" customWidth="1"/>
    <col min="13" max="13" width="19.28515625" style="2" customWidth="1"/>
    <col min="14" max="14" width="13.28515625" style="2" customWidth="1"/>
    <col min="15" max="15" width="2.5703125" customWidth="1"/>
    <col min="16" max="16" width="18.140625" style="3" customWidth="1"/>
    <col min="17" max="17" width="15.7109375" customWidth="1"/>
    <col min="18" max="18" width="9.85546875" bestFit="1" customWidth="1"/>
  </cols>
  <sheetData>
    <row r="1" spans="1:17" x14ac:dyDescent="0.2">
      <c r="A1" t="str">
        <f ca="1">CELL("filename")</f>
        <v>C:\Users\mpaschal\Downloads\[17-035-T03 Revised Estimated Account Impact RMP (3-21-17).xlsx]Rev. Estimated Account Impact</v>
      </c>
      <c r="K1" t="s">
        <v>0</v>
      </c>
    </row>
    <row r="2" spans="1:17" x14ac:dyDescent="0.2">
      <c r="A2" t="s">
        <v>1</v>
      </c>
      <c r="M2" s="4"/>
      <c r="N2" s="5"/>
      <c r="P2" s="6"/>
    </row>
    <row r="3" spans="1:17" x14ac:dyDescent="0.2">
      <c r="M3" s="4"/>
      <c r="N3" s="5"/>
      <c r="P3" s="6"/>
    </row>
    <row r="4" spans="1:17" x14ac:dyDescent="0.2">
      <c r="A4" s="7" t="s">
        <v>2</v>
      </c>
      <c r="M4" s="4"/>
      <c r="N4" s="5"/>
      <c r="P4" s="6"/>
    </row>
    <row r="5" spans="1:17" x14ac:dyDescent="0.2">
      <c r="A5" s="7" t="s">
        <v>3</v>
      </c>
      <c r="M5" s="4"/>
      <c r="N5" s="5"/>
      <c r="P5" s="6"/>
    </row>
    <row r="6" spans="1:17" x14ac:dyDescent="0.2">
      <c r="A6" s="7" t="s">
        <v>4</v>
      </c>
      <c r="M6" s="8" t="s">
        <v>5</v>
      </c>
      <c r="N6" s="9">
        <v>4.4499999999999998E-2</v>
      </c>
      <c r="P6" s="6"/>
    </row>
    <row r="7" spans="1:17" x14ac:dyDescent="0.2">
      <c r="A7" s="7" t="s">
        <v>6</v>
      </c>
      <c r="M7" s="10"/>
      <c r="N7" s="11"/>
      <c r="P7" s="6"/>
    </row>
    <row r="8" spans="1:17" x14ac:dyDescent="0.2">
      <c r="A8" s="7"/>
      <c r="M8" s="12" t="s">
        <v>7</v>
      </c>
      <c r="N8" s="13">
        <v>3.7083300000000001E-3</v>
      </c>
      <c r="P8" s="14"/>
    </row>
    <row r="9" spans="1:17" s="24" customFormat="1" ht="59.45" customHeight="1" x14ac:dyDescent="0.2">
      <c r="A9" s="15" t="s">
        <v>8</v>
      </c>
      <c r="B9" s="15" t="s">
        <v>9</v>
      </c>
      <c r="C9" s="15" t="s">
        <v>10</v>
      </c>
      <c r="D9" s="16" t="s">
        <v>11</v>
      </c>
      <c r="E9" s="16" t="s">
        <v>12</v>
      </c>
      <c r="F9" s="17" t="s">
        <v>13</v>
      </c>
      <c r="G9" s="16" t="s">
        <v>14</v>
      </c>
      <c r="H9" s="16" t="s">
        <v>15</v>
      </c>
      <c r="I9" s="16" t="s">
        <v>16</v>
      </c>
      <c r="J9" s="18" t="s">
        <v>17</v>
      </c>
      <c r="K9" s="15" t="s">
        <v>18</v>
      </c>
      <c r="L9" s="19"/>
      <c r="M9" s="20" t="s">
        <v>19</v>
      </c>
      <c r="N9" s="21" t="s">
        <v>20</v>
      </c>
      <c r="O9" s="22"/>
      <c r="P9" s="23" t="s">
        <v>21</v>
      </c>
      <c r="Q9" s="24" t="s">
        <v>22</v>
      </c>
    </row>
    <row r="10" spans="1:17" x14ac:dyDescent="0.2">
      <c r="A10" s="25"/>
      <c r="B10" s="25"/>
      <c r="C10" s="26"/>
      <c r="D10" s="27"/>
      <c r="E10" s="27"/>
      <c r="F10" s="27"/>
      <c r="G10" s="27"/>
      <c r="H10" s="27"/>
      <c r="I10" s="27"/>
      <c r="J10" s="27"/>
      <c r="K10" s="27">
        <v>0</v>
      </c>
      <c r="L10" s="28"/>
      <c r="M10" s="29"/>
    </row>
    <row r="11" spans="1:17" x14ac:dyDescent="0.2">
      <c r="A11" s="25">
        <v>2000</v>
      </c>
      <c r="B11" s="25" t="s">
        <v>23</v>
      </c>
      <c r="C11" s="26">
        <v>0</v>
      </c>
      <c r="D11" s="27">
        <v>-49746.62</v>
      </c>
      <c r="E11" s="27">
        <v>0</v>
      </c>
      <c r="F11" s="27"/>
      <c r="G11" s="27">
        <v>7930.16</v>
      </c>
      <c r="H11" s="27">
        <v>0</v>
      </c>
      <c r="I11" s="27">
        <v>0</v>
      </c>
      <c r="J11" s="27">
        <f>+N11</f>
        <v>-125.99299398000002</v>
      </c>
      <c r="K11" s="27">
        <f>SUM(C11:J11)</f>
        <v>-41942.452993980005</v>
      </c>
      <c r="L11" s="28"/>
      <c r="M11" s="29">
        <f t="shared" ref="M11:M74" si="0">K10+(SUM(D11:I11)/2)</f>
        <v>-20908.230000000003</v>
      </c>
      <c r="N11" s="30">
        <f>+M11*0.006026</f>
        <v>-125.99299398000002</v>
      </c>
    </row>
    <row r="12" spans="1:17" x14ac:dyDescent="0.2">
      <c r="A12" s="25">
        <v>2000</v>
      </c>
      <c r="B12" s="25" t="s">
        <v>24</v>
      </c>
      <c r="C12" s="26">
        <f t="shared" ref="C12:C75" si="1">K11</f>
        <v>-41942.452993980005</v>
      </c>
      <c r="D12" s="27">
        <v>-155090.97</v>
      </c>
      <c r="E12" s="27">
        <v>0.32999999998719431</v>
      </c>
      <c r="F12" s="27"/>
      <c r="G12" s="27">
        <v>120</v>
      </c>
      <c r="H12" s="27">
        <v>0</v>
      </c>
      <c r="I12" s="27">
        <v>32</v>
      </c>
      <c r="J12" s="27">
        <f t="shared" ref="J12:J57" si="2">+N12</f>
        <v>-719.57534406172351</v>
      </c>
      <c r="K12" s="27">
        <f t="shared" ref="K12:K75" si="3">SUM(C12:J12)</f>
        <v>-197600.66833804172</v>
      </c>
      <c r="L12" s="28"/>
      <c r="M12" s="29">
        <f t="shared" si="0"/>
        <v>-119411.77299398</v>
      </c>
      <c r="N12" s="30">
        <f>+M12*0.006026</f>
        <v>-719.57534406172351</v>
      </c>
    </row>
    <row r="13" spans="1:17" x14ac:dyDescent="0.2">
      <c r="A13" s="25">
        <v>2000</v>
      </c>
      <c r="B13" s="25" t="s">
        <v>25</v>
      </c>
      <c r="C13" s="26">
        <f t="shared" si="1"/>
        <v>-197600.66833804172</v>
      </c>
      <c r="D13" s="27">
        <v>-164084.78</v>
      </c>
      <c r="E13" s="27">
        <v>2.9999999998835847E-2</v>
      </c>
      <c r="F13" s="27"/>
      <c r="G13" s="27">
        <v>0</v>
      </c>
      <c r="H13" s="27">
        <v>0</v>
      </c>
      <c r="I13" s="27">
        <v>1302.6099999999999</v>
      </c>
      <c r="J13" s="27">
        <f t="shared" si="2"/>
        <v>-1681.2042152250394</v>
      </c>
      <c r="K13" s="27">
        <f t="shared" si="3"/>
        <v>-362064.01255326683</v>
      </c>
      <c r="L13" s="28"/>
      <c r="M13" s="29">
        <f t="shared" si="0"/>
        <v>-278991.7383380417</v>
      </c>
      <c r="N13" s="30">
        <f t="shared" ref="N13:N71" si="4">+M13*0.006026</f>
        <v>-1681.2042152250394</v>
      </c>
    </row>
    <row r="14" spans="1:17" x14ac:dyDescent="0.2">
      <c r="A14" s="25">
        <v>2000</v>
      </c>
      <c r="B14" s="25" t="s">
        <v>26</v>
      </c>
      <c r="C14" s="26">
        <f t="shared" si="1"/>
        <v>-362064.01255326683</v>
      </c>
      <c r="D14" s="27">
        <v>-157134.47999999998</v>
      </c>
      <c r="E14" s="27">
        <v>0</v>
      </c>
      <c r="F14" s="27"/>
      <c r="G14" s="27">
        <v>0</v>
      </c>
      <c r="H14" s="27">
        <v>0</v>
      </c>
      <c r="I14" s="27">
        <v>7845.67</v>
      </c>
      <c r="J14" s="27">
        <f t="shared" si="2"/>
        <v>-2631.6049241759856</v>
      </c>
      <c r="K14" s="27">
        <f t="shared" si="3"/>
        <v>-513984.42747744283</v>
      </c>
      <c r="L14" s="28"/>
      <c r="M14" s="29">
        <f t="shared" si="0"/>
        <v>-436708.4175532668</v>
      </c>
      <c r="N14" s="30">
        <f t="shared" si="4"/>
        <v>-2631.6049241759856</v>
      </c>
    </row>
    <row r="15" spans="1:17" x14ac:dyDescent="0.2">
      <c r="A15" s="25">
        <v>2001</v>
      </c>
      <c r="B15" s="25" t="s">
        <v>27</v>
      </c>
      <c r="C15" s="26">
        <f t="shared" si="1"/>
        <v>-513984.42747744283</v>
      </c>
      <c r="D15" s="27">
        <v>-157395.98000000001</v>
      </c>
      <c r="E15" s="27">
        <v>0</v>
      </c>
      <c r="F15" s="27"/>
      <c r="G15" s="27">
        <v>0</v>
      </c>
      <c r="H15" s="27">
        <v>0</v>
      </c>
      <c r="I15" s="27">
        <v>36351.31</v>
      </c>
      <c r="J15" s="27">
        <f t="shared" si="2"/>
        <v>-3461.9777506890705</v>
      </c>
      <c r="K15" s="27">
        <f t="shared" si="3"/>
        <v>-638491.07522813184</v>
      </c>
      <c r="L15" s="28"/>
      <c r="M15" s="29">
        <f t="shared" si="0"/>
        <v>-574506.76247744286</v>
      </c>
      <c r="N15" s="30">
        <f t="shared" si="4"/>
        <v>-3461.9777506890705</v>
      </c>
    </row>
    <row r="16" spans="1:17" x14ac:dyDescent="0.2">
      <c r="A16" s="25">
        <v>2001</v>
      </c>
      <c r="B16" s="25" t="s">
        <v>28</v>
      </c>
      <c r="C16" s="26">
        <f t="shared" si="1"/>
        <v>-638491.07522813184</v>
      </c>
      <c r="D16" s="27">
        <v>-154513.18000000002</v>
      </c>
      <c r="E16" s="27">
        <v>0</v>
      </c>
      <c r="F16" s="27"/>
      <c r="G16" s="27">
        <v>0</v>
      </c>
      <c r="H16" s="27">
        <v>13682.09</v>
      </c>
      <c r="I16" s="27">
        <v>93482.89</v>
      </c>
      <c r="J16" s="27">
        <f t="shared" si="2"/>
        <v>-3990.2073459247226</v>
      </c>
      <c r="K16" s="27">
        <f t="shared" si="3"/>
        <v>-689829.4825740566</v>
      </c>
      <c r="L16" s="28"/>
      <c r="M16" s="29">
        <f t="shared" si="0"/>
        <v>-662165.17522813182</v>
      </c>
      <c r="N16" s="30">
        <f t="shared" si="4"/>
        <v>-3990.2073459247226</v>
      </c>
      <c r="O16" s="31"/>
    </row>
    <row r="17" spans="1:14" x14ac:dyDescent="0.2">
      <c r="A17" s="25">
        <v>2001</v>
      </c>
      <c r="B17" s="25" t="s">
        <v>29</v>
      </c>
      <c r="C17" s="26">
        <f t="shared" si="1"/>
        <v>-689829.4825740566</v>
      </c>
      <c r="D17" s="27">
        <v>-159380.24000000002</v>
      </c>
      <c r="E17" s="27">
        <v>0</v>
      </c>
      <c r="F17" s="27"/>
      <c r="G17" s="27">
        <v>0</v>
      </c>
      <c r="H17" s="27">
        <v>0</v>
      </c>
      <c r="I17" s="27">
        <v>118377.69</v>
      </c>
      <c r="J17" s="27">
        <f t="shared" si="2"/>
        <v>-4280.4531451412649</v>
      </c>
      <c r="K17" s="27">
        <f t="shared" si="3"/>
        <v>-735112.4857191979</v>
      </c>
      <c r="L17" s="28"/>
      <c r="M17" s="29">
        <f t="shared" si="0"/>
        <v>-710330.75757405662</v>
      </c>
      <c r="N17" s="30">
        <f t="shared" si="4"/>
        <v>-4280.4531451412649</v>
      </c>
    </row>
    <row r="18" spans="1:14" x14ac:dyDescent="0.2">
      <c r="A18" s="25">
        <v>2001</v>
      </c>
      <c r="B18" s="25" t="s">
        <v>30</v>
      </c>
      <c r="C18" s="26">
        <f t="shared" si="1"/>
        <v>-735112.4857191979</v>
      </c>
      <c r="D18" s="27">
        <v>-155632.22</v>
      </c>
      <c r="E18" s="27">
        <v>0</v>
      </c>
      <c r="F18" s="27"/>
      <c r="G18" s="27">
        <v>70.94</v>
      </c>
      <c r="H18" s="27">
        <v>0</v>
      </c>
      <c r="I18" s="27">
        <v>134926.39000000001</v>
      </c>
      <c r="J18" s="27">
        <f t="shared" si="2"/>
        <v>-4491.960762513886</v>
      </c>
      <c r="K18" s="27">
        <f t="shared" si="3"/>
        <v>-760239.33648171183</v>
      </c>
      <c r="L18" s="28"/>
      <c r="M18" s="29">
        <f t="shared" si="0"/>
        <v>-745429.93071919784</v>
      </c>
      <c r="N18" s="30">
        <f t="shared" si="4"/>
        <v>-4491.960762513886</v>
      </c>
    </row>
    <row r="19" spans="1:14" x14ac:dyDescent="0.2">
      <c r="A19" s="25">
        <v>2001</v>
      </c>
      <c r="B19" s="25" t="s">
        <v>31</v>
      </c>
      <c r="C19" s="26">
        <f t="shared" si="1"/>
        <v>-760239.33648171183</v>
      </c>
      <c r="D19" s="27">
        <v>-159152.26999999999</v>
      </c>
      <c r="E19" s="27">
        <v>110.22999999999229</v>
      </c>
      <c r="F19" s="27"/>
      <c r="G19" s="27">
        <v>774.16</v>
      </c>
      <c r="H19" s="27">
        <v>0</v>
      </c>
      <c r="I19" s="27">
        <v>139913.75</v>
      </c>
      <c r="J19" s="27">
        <f t="shared" si="2"/>
        <v>-4636.5032353287952</v>
      </c>
      <c r="K19" s="27">
        <f t="shared" si="3"/>
        <v>-783229.96971704066</v>
      </c>
      <c r="L19" s="28"/>
      <c r="M19" s="29">
        <f t="shared" si="0"/>
        <v>-769416.40148171177</v>
      </c>
      <c r="N19" s="30">
        <f t="shared" si="4"/>
        <v>-4636.5032353287952</v>
      </c>
    </row>
    <row r="20" spans="1:14" x14ac:dyDescent="0.2">
      <c r="A20" s="25">
        <v>2001</v>
      </c>
      <c r="B20" s="25" t="s">
        <v>32</v>
      </c>
      <c r="C20" s="26">
        <f t="shared" si="1"/>
        <v>-783229.96971704066</v>
      </c>
      <c r="D20" s="27">
        <v>-155511.50000000003</v>
      </c>
      <c r="E20" s="27">
        <v>74.540000000000873</v>
      </c>
      <c r="F20" s="27"/>
      <c r="G20" s="27">
        <v>0</v>
      </c>
      <c r="H20" s="27">
        <v>51317.91</v>
      </c>
      <c r="I20" s="27">
        <v>135652.12</v>
      </c>
      <c r="J20" s="27">
        <f t="shared" si="2"/>
        <v>-4624.7346576048867</v>
      </c>
      <c r="K20" s="27">
        <f t="shared" si="3"/>
        <v>-756321.63437464542</v>
      </c>
      <c r="L20" s="28"/>
      <c r="M20" s="29">
        <f t="shared" si="0"/>
        <v>-767463.43471704063</v>
      </c>
      <c r="N20" s="30">
        <f t="shared" si="4"/>
        <v>-4624.7346576048867</v>
      </c>
    </row>
    <row r="21" spans="1:14" x14ac:dyDescent="0.2">
      <c r="A21" s="25">
        <v>2001</v>
      </c>
      <c r="B21" s="25" t="s">
        <v>33</v>
      </c>
      <c r="C21" s="26">
        <f t="shared" si="1"/>
        <v>-756321.63437464542</v>
      </c>
      <c r="D21" s="27">
        <v>-150459.75</v>
      </c>
      <c r="E21" s="27">
        <v>0.69000000000232831</v>
      </c>
      <c r="F21" s="27"/>
      <c r="G21" s="27">
        <v>0</v>
      </c>
      <c r="H21" s="27">
        <v>0</v>
      </c>
      <c r="I21" s="27">
        <v>131372.34</v>
      </c>
      <c r="J21" s="27">
        <f t="shared" si="2"/>
        <v>-4615.1024561016129</v>
      </c>
      <c r="K21" s="27">
        <f t="shared" si="3"/>
        <v>-780023.45683074696</v>
      </c>
      <c r="L21" s="28"/>
      <c r="M21" s="29">
        <f t="shared" si="0"/>
        <v>-765864.99437464541</v>
      </c>
      <c r="N21" s="30">
        <f t="shared" si="4"/>
        <v>-4615.1024561016129</v>
      </c>
    </row>
    <row r="22" spans="1:14" x14ac:dyDescent="0.2">
      <c r="A22" s="25">
        <v>2001</v>
      </c>
      <c r="B22" s="25" t="s">
        <v>34</v>
      </c>
      <c r="C22" s="26">
        <f t="shared" si="1"/>
        <v>-780023.45683074696</v>
      </c>
      <c r="D22" s="27">
        <v>-159203.79999999999</v>
      </c>
      <c r="E22" s="27">
        <v>0</v>
      </c>
      <c r="F22" s="27"/>
      <c r="G22" s="27">
        <v>332.32</v>
      </c>
      <c r="H22" s="27">
        <v>0</v>
      </c>
      <c r="I22" s="27">
        <v>125204.29</v>
      </c>
      <c r="J22" s="27">
        <f t="shared" si="2"/>
        <v>-4801.8605943320808</v>
      </c>
      <c r="K22" s="27">
        <f t="shared" si="3"/>
        <v>-818492.50742507912</v>
      </c>
      <c r="L22" s="28"/>
      <c r="M22" s="29">
        <f t="shared" si="0"/>
        <v>-796857.05183074693</v>
      </c>
      <c r="N22" s="30">
        <f t="shared" si="4"/>
        <v>-4801.8605943320808</v>
      </c>
    </row>
    <row r="23" spans="1:14" x14ac:dyDescent="0.2">
      <c r="A23" s="25">
        <v>2001</v>
      </c>
      <c r="B23" s="25" t="s">
        <v>23</v>
      </c>
      <c r="C23" s="26">
        <f t="shared" si="1"/>
        <v>-818492.50742507912</v>
      </c>
      <c r="D23" s="27">
        <v>-159673.66999999998</v>
      </c>
      <c r="E23" s="27">
        <v>0</v>
      </c>
      <c r="F23" s="27"/>
      <c r="G23" s="27">
        <v>1369.75</v>
      </c>
      <c r="H23" s="27">
        <v>0</v>
      </c>
      <c r="I23" s="27">
        <v>119798.57</v>
      </c>
      <c r="J23" s="27">
        <f t="shared" si="2"/>
        <v>-5048.2524692935276</v>
      </c>
      <c r="K23" s="27">
        <f t="shared" si="3"/>
        <v>-862046.10989437252</v>
      </c>
      <c r="L23" s="28"/>
      <c r="M23" s="29">
        <f t="shared" si="0"/>
        <v>-837745.18242507917</v>
      </c>
      <c r="N23" s="30">
        <f t="shared" si="4"/>
        <v>-5048.2524692935276</v>
      </c>
    </row>
    <row r="24" spans="1:14" x14ac:dyDescent="0.2">
      <c r="A24" s="25">
        <v>2001</v>
      </c>
      <c r="B24" s="25" t="s">
        <v>24</v>
      </c>
      <c r="C24" s="26">
        <f t="shared" si="1"/>
        <v>-862046.10989437252</v>
      </c>
      <c r="D24" s="27">
        <v>-159560.14000000001</v>
      </c>
      <c r="E24" s="27">
        <v>-116.28999999997905</v>
      </c>
      <c r="F24" s="27"/>
      <c r="G24" s="27">
        <v>333.56</v>
      </c>
      <c r="H24" s="27">
        <v>0</v>
      </c>
      <c r="I24" s="27">
        <v>115325.4</v>
      </c>
      <c r="J24" s="27">
        <f t="shared" si="2"/>
        <v>-5327.3144953334886</v>
      </c>
      <c r="K24" s="27">
        <f t="shared" si="3"/>
        <v>-911390.89438970585</v>
      </c>
      <c r="L24" s="28"/>
      <c r="M24" s="29">
        <f t="shared" si="0"/>
        <v>-884054.84489437251</v>
      </c>
      <c r="N24" s="30">
        <f t="shared" si="4"/>
        <v>-5327.3144953334886</v>
      </c>
    </row>
    <row r="25" spans="1:14" x14ac:dyDescent="0.2">
      <c r="A25" s="25">
        <v>2001</v>
      </c>
      <c r="B25" s="25" t="s">
        <v>25</v>
      </c>
      <c r="C25" s="26">
        <f t="shared" si="1"/>
        <v>-911390.89438970585</v>
      </c>
      <c r="D25" s="27">
        <v>-160988.94</v>
      </c>
      <c r="E25" s="27">
        <v>0</v>
      </c>
      <c r="F25" s="27"/>
      <c r="G25" s="27">
        <v>64.760000000000005</v>
      </c>
      <c r="H25" s="27"/>
      <c r="I25" s="27">
        <v>109457.88</v>
      </c>
      <c r="J25" s="27">
        <f t="shared" si="2"/>
        <v>-5647.1094914923679</v>
      </c>
      <c r="K25" s="27">
        <f t="shared" si="3"/>
        <v>-968504.30388119828</v>
      </c>
      <c r="L25" s="28"/>
      <c r="M25" s="29">
        <f t="shared" si="0"/>
        <v>-937124.04438970587</v>
      </c>
      <c r="N25" s="30">
        <f t="shared" si="4"/>
        <v>-5647.1094914923679</v>
      </c>
    </row>
    <row r="26" spans="1:14" x14ac:dyDescent="0.2">
      <c r="A26" s="25">
        <v>2001</v>
      </c>
      <c r="B26" s="25" t="s">
        <v>26</v>
      </c>
      <c r="C26" s="26">
        <f t="shared" si="1"/>
        <v>-968504.30388119828</v>
      </c>
      <c r="D26" s="27">
        <v>-148605.51999999999</v>
      </c>
      <c r="E26" s="27">
        <v>271.74999999998545</v>
      </c>
      <c r="F26" s="27"/>
      <c r="G26" s="27">
        <v>366.81</v>
      </c>
      <c r="H26" s="27">
        <v>0</v>
      </c>
      <c r="I26" s="27">
        <v>94708.41</v>
      </c>
      <c r="J26" s="27">
        <f t="shared" si="2"/>
        <v>-5996.6749463381011</v>
      </c>
      <c r="K26" s="27">
        <f t="shared" si="3"/>
        <v>-1027759.5288275362</v>
      </c>
      <c r="L26" s="28"/>
      <c r="M26" s="29">
        <f t="shared" si="0"/>
        <v>-995133.57888119831</v>
      </c>
      <c r="N26" s="30">
        <f t="shared" si="4"/>
        <v>-5996.6749463381011</v>
      </c>
    </row>
    <row r="27" spans="1:14" x14ac:dyDescent="0.2">
      <c r="A27" s="25">
        <v>2002</v>
      </c>
      <c r="B27" s="25" t="s">
        <v>27</v>
      </c>
      <c r="C27" s="26">
        <f t="shared" si="1"/>
        <v>-1027759.5288275362</v>
      </c>
      <c r="D27" s="27">
        <v>-167389.08999999997</v>
      </c>
      <c r="E27" s="27">
        <v>-7.2759576141834259E-12</v>
      </c>
      <c r="F27" s="27"/>
      <c r="G27" s="27">
        <v>0</v>
      </c>
      <c r="H27" s="27">
        <v>0</v>
      </c>
      <c r="I27" s="27">
        <v>171074.91</v>
      </c>
      <c r="J27" s="27">
        <f t="shared" si="2"/>
        <v>-6182.173545054733</v>
      </c>
      <c r="K27" s="27">
        <f t="shared" si="3"/>
        <v>-1030255.8823725909</v>
      </c>
      <c r="L27" s="28"/>
      <c r="M27" s="29">
        <f t="shared" si="0"/>
        <v>-1025916.6188275361</v>
      </c>
      <c r="N27" s="30">
        <f t="shared" si="4"/>
        <v>-6182.173545054733</v>
      </c>
    </row>
    <row r="28" spans="1:14" x14ac:dyDescent="0.2">
      <c r="A28" s="25">
        <v>2002</v>
      </c>
      <c r="B28" s="25" t="s">
        <v>28</v>
      </c>
      <c r="C28" s="26">
        <f t="shared" si="1"/>
        <v>-1030255.8823725909</v>
      </c>
      <c r="D28" s="27">
        <v>-164721.43000000002</v>
      </c>
      <c r="E28" s="27">
        <v>-7.2759576141834259E-12</v>
      </c>
      <c r="F28" s="27"/>
      <c r="G28" s="27">
        <v>129.52000000000001</v>
      </c>
      <c r="H28" s="27"/>
      <c r="I28" s="27">
        <v>159314.25</v>
      </c>
      <c r="J28" s="27">
        <f t="shared" si="2"/>
        <v>-6224.2235367572339</v>
      </c>
      <c r="K28" s="27">
        <f t="shared" si="3"/>
        <v>-1041757.7659093481</v>
      </c>
      <c r="L28" s="28"/>
      <c r="M28" s="29">
        <f t="shared" si="0"/>
        <v>-1032894.712372591</v>
      </c>
      <c r="N28" s="30">
        <f t="shared" si="4"/>
        <v>-6224.2235367572339</v>
      </c>
    </row>
    <row r="29" spans="1:14" x14ac:dyDescent="0.2">
      <c r="A29" s="25">
        <v>2002</v>
      </c>
      <c r="B29" s="25" t="s">
        <v>29</v>
      </c>
      <c r="C29" s="26">
        <f t="shared" si="1"/>
        <v>-1041757.7659093481</v>
      </c>
      <c r="D29" s="27">
        <v>-160253.21</v>
      </c>
      <c r="E29" s="27">
        <v>-1.1600000000216824</v>
      </c>
      <c r="F29" s="27"/>
      <c r="G29" s="27"/>
      <c r="H29" s="27"/>
      <c r="I29" s="27">
        <v>178454.67</v>
      </c>
      <c r="J29" s="27">
        <f t="shared" si="2"/>
        <v>-6222.7947934697322</v>
      </c>
      <c r="K29" s="27">
        <f t="shared" si="3"/>
        <v>-1029780.2607028177</v>
      </c>
      <c r="L29" s="28"/>
      <c r="M29" s="29">
        <f t="shared" si="0"/>
        <v>-1032657.6159093481</v>
      </c>
      <c r="N29" s="30">
        <f t="shared" si="4"/>
        <v>-6222.7947934697322</v>
      </c>
    </row>
    <row r="30" spans="1:14" x14ac:dyDescent="0.2">
      <c r="A30" s="25">
        <v>2002</v>
      </c>
      <c r="B30" s="25" t="s">
        <v>30</v>
      </c>
      <c r="C30" s="26">
        <f t="shared" si="1"/>
        <v>-1029780.2607028177</v>
      </c>
      <c r="D30" s="27">
        <v>-159303.25000000003</v>
      </c>
      <c r="E30" s="27">
        <v>0</v>
      </c>
      <c r="F30" s="27"/>
      <c r="G30" s="27">
        <v>943.44</v>
      </c>
      <c r="H30" s="27"/>
      <c r="I30" s="27">
        <v>205248.53</v>
      </c>
      <c r="J30" s="27">
        <f t="shared" si="2"/>
        <v>-6064.1801376351796</v>
      </c>
      <c r="K30" s="27">
        <f t="shared" si="3"/>
        <v>-988955.72084045294</v>
      </c>
      <c r="L30" s="28"/>
      <c r="M30" s="29">
        <f t="shared" si="0"/>
        <v>-1006335.9007028177</v>
      </c>
      <c r="N30" s="30">
        <f t="shared" si="4"/>
        <v>-6064.1801376351796</v>
      </c>
    </row>
    <row r="31" spans="1:14" x14ac:dyDescent="0.2">
      <c r="A31" s="25">
        <v>2002</v>
      </c>
      <c r="B31" s="25" t="s">
        <v>31</v>
      </c>
      <c r="C31" s="26">
        <f t="shared" si="1"/>
        <v>-988955.72084045294</v>
      </c>
      <c r="D31" s="27">
        <v>-162806.68999999997</v>
      </c>
      <c r="E31" s="27">
        <v>0</v>
      </c>
      <c r="F31" s="27"/>
      <c r="G31" s="27">
        <v>78.62</v>
      </c>
      <c r="H31" s="27"/>
      <c r="I31" s="27">
        <v>214367.23</v>
      </c>
      <c r="J31" s="27">
        <f t="shared" si="2"/>
        <v>-5803.8583847045693</v>
      </c>
      <c r="K31" s="27">
        <f t="shared" si="3"/>
        <v>-943120.41922515735</v>
      </c>
      <c r="L31" s="28"/>
      <c r="M31" s="29">
        <f t="shared" si="0"/>
        <v>-963136.14084045286</v>
      </c>
      <c r="N31" s="30">
        <f t="shared" si="4"/>
        <v>-5803.8583847045693</v>
      </c>
    </row>
    <row r="32" spans="1:14" x14ac:dyDescent="0.2">
      <c r="A32" s="25">
        <v>2002</v>
      </c>
      <c r="B32" s="25" t="s">
        <v>32</v>
      </c>
      <c r="C32" s="26">
        <f t="shared" si="1"/>
        <v>-943120.41922515735</v>
      </c>
      <c r="D32" s="27">
        <v>-160707.19999999998</v>
      </c>
      <c r="E32" s="27">
        <v>2.3646862246096134E-11</v>
      </c>
      <c r="F32" s="27"/>
      <c r="G32" s="27"/>
      <c r="H32" s="27"/>
      <c r="I32" s="27">
        <v>165250.54999999999</v>
      </c>
      <c r="J32" s="27">
        <f t="shared" si="2"/>
        <v>-5669.5545327007976</v>
      </c>
      <c r="K32" s="27">
        <f t="shared" si="3"/>
        <v>-944246.62375785818</v>
      </c>
      <c r="L32" s="28"/>
      <c r="M32" s="29">
        <f t="shared" si="0"/>
        <v>-940848.74422515731</v>
      </c>
      <c r="N32" s="30">
        <f t="shared" si="4"/>
        <v>-5669.5545327007976</v>
      </c>
    </row>
    <row r="33" spans="1:18" x14ac:dyDescent="0.2">
      <c r="A33" s="25">
        <v>2002</v>
      </c>
      <c r="B33" s="25" t="s">
        <v>33</v>
      </c>
      <c r="C33" s="26">
        <f t="shared" si="1"/>
        <v>-944246.62375785818</v>
      </c>
      <c r="D33" s="27">
        <v>-165340.01999999999</v>
      </c>
      <c r="E33" s="27">
        <v>0</v>
      </c>
      <c r="F33" s="27"/>
      <c r="G33" s="27">
        <v>550.34</v>
      </c>
      <c r="H33" s="27"/>
      <c r="I33" s="27">
        <v>109918.64</v>
      </c>
      <c r="J33" s="27">
        <f t="shared" si="2"/>
        <v>-5855.356598284854</v>
      </c>
      <c r="K33" s="27">
        <f t="shared" si="3"/>
        <v>-1004973.0203561429</v>
      </c>
      <c r="L33" s="28"/>
      <c r="M33" s="29">
        <f t="shared" si="0"/>
        <v>-971682.1437578582</v>
      </c>
      <c r="N33" s="30">
        <f t="shared" si="4"/>
        <v>-5855.356598284854</v>
      </c>
    </row>
    <row r="34" spans="1:18" x14ac:dyDescent="0.2">
      <c r="A34" s="25">
        <v>2002</v>
      </c>
      <c r="B34" s="25" t="s">
        <v>34</v>
      </c>
      <c r="C34" s="26">
        <f t="shared" si="1"/>
        <v>-1004973.0203561429</v>
      </c>
      <c r="D34" s="27">
        <v>-145713.58999999997</v>
      </c>
      <c r="E34" s="27">
        <v>0</v>
      </c>
      <c r="F34" s="27"/>
      <c r="G34" s="27">
        <v>235.86</v>
      </c>
      <c r="H34" s="27">
        <v>19120.2</v>
      </c>
      <c r="I34" s="27">
        <v>128490.13</v>
      </c>
      <c r="J34" s="27">
        <f t="shared" si="2"/>
        <v>-6049.541896866117</v>
      </c>
      <c r="K34" s="27">
        <f t="shared" si="3"/>
        <v>-1008889.9622530089</v>
      </c>
      <c r="L34" s="28"/>
      <c r="M34" s="29">
        <f t="shared" si="0"/>
        <v>-1003906.7203561428</v>
      </c>
      <c r="N34" s="30">
        <f t="shared" si="4"/>
        <v>-6049.541896866117</v>
      </c>
    </row>
    <row r="35" spans="1:18" x14ac:dyDescent="0.2">
      <c r="A35" s="25">
        <v>2002</v>
      </c>
      <c r="B35" s="25" t="s">
        <v>23</v>
      </c>
      <c r="C35" s="26">
        <f t="shared" si="1"/>
        <v>-1008889.9622530089</v>
      </c>
      <c r="D35" s="27">
        <v>-165301.5</v>
      </c>
      <c r="E35" s="27">
        <v>0</v>
      </c>
      <c r="F35" s="27"/>
      <c r="G35" s="27">
        <v>0</v>
      </c>
      <c r="H35" s="27">
        <v>0</v>
      </c>
      <c r="I35" s="27">
        <v>130973.94</v>
      </c>
      <c r="J35" s="27">
        <f t="shared" si="2"/>
        <v>-6182.9998508166318</v>
      </c>
      <c r="K35" s="27">
        <f t="shared" si="3"/>
        <v>-1049400.5221038256</v>
      </c>
      <c r="L35" s="28"/>
      <c r="M35" s="29">
        <f t="shared" si="0"/>
        <v>-1026053.7422530089</v>
      </c>
      <c r="N35" s="30">
        <f t="shared" si="4"/>
        <v>-6182.9998508166318</v>
      </c>
    </row>
    <row r="36" spans="1:18" x14ac:dyDescent="0.2">
      <c r="A36" s="25">
        <v>2002</v>
      </c>
      <c r="B36" s="25" t="s">
        <v>24</v>
      </c>
      <c r="C36" s="26">
        <f t="shared" si="1"/>
        <v>-1049400.5221038256</v>
      </c>
      <c r="D36" s="27">
        <v>-163272.95999999999</v>
      </c>
      <c r="E36" s="27">
        <v>5.7299999999959255</v>
      </c>
      <c r="F36" s="27"/>
      <c r="G36" s="27">
        <v>471.72</v>
      </c>
      <c r="H36" s="27"/>
      <c r="I36" s="27">
        <v>124574.76</v>
      </c>
      <c r="J36" s="27">
        <f t="shared" si="2"/>
        <v>-6438.8466659476535</v>
      </c>
      <c r="K36" s="27">
        <f t="shared" si="3"/>
        <v>-1094060.1187697733</v>
      </c>
      <c r="L36" s="28"/>
      <c r="M36" s="29">
        <f t="shared" si="0"/>
        <v>-1068510.8971038256</v>
      </c>
      <c r="N36" s="30">
        <f t="shared" si="4"/>
        <v>-6438.8466659476535</v>
      </c>
    </row>
    <row r="37" spans="1:18" x14ac:dyDescent="0.2">
      <c r="A37" s="25">
        <v>2002</v>
      </c>
      <c r="B37" s="25" t="s">
        <v>25</v>
      </c>
      <c r="C37" s="26">
        <f t="shared" si="1"/>
        <v>-1094060.1187697733</v>
      </c>
      <c r="D37" s="27">
        <v>-165975.41000000003</v>
      </c>
      <c r="E37" s="27">
        <v>0</v>
      </c>
      <c r="F37" s="27"/>
      <c r="G37" s="27">
        <v>314.48</v>
      </c>
      <c r="H37" s="27"/>
      <c r="I37" s="27">
        <v>119891.86</v>
      </c>
      <c r="J37" s="27">
        <f t="shared" si="2"/>
        <v>-6730.7084836166532</v>
      </c>
      <c r="K37" s="27">
        <f t="shared" si="3"/>
        <v>-1146559.8972533899</v>
      </c>
      <c r="L37" s="28"/>
      <c r="M37" s="29">
        <f t="shared" si="0"/>
        <v>-1116944.6537697732</v>
      </c>
      <c r="N37" s="30">
        <f t="shared" si="4"/>
        <v>-6730.7084836166532</v>
      </c>
    </row>
    <row r="38" spans="1:18" x14ac:dyDescent="0.2">
      <c r="A38" s="25">
        <v>2002</v>
      </c>
      <c r="B38" s="25" t="s">
        <v>26</v>
      </c>
      <c r="C38" s="26">
        <f t="shared" si="1"/>
        <v>-1146559.8972533899</v>
      </c>
      <c r="D38" s="27">
        <v>-162213.44</v>
      </c>
      <c r="E38" s="27">
        <v>0</v>
      </c>
      <c r="F38" s="27"/>
      <c r="G38" s="27">
        <v>235.86</v>
      </c>
      <c r="H38" s="27"/>
      <c r="I38" s="27">
        <v>125815.98</v>
      </c>
      <c r="J38" s="27">
        <f t="shared" si="2"/>
        <v>-7018.1248416489279</v>
      </c>
      <c r="K38" s="27">
        <f t="shared" si="3"/>
        <v>-1189739.6220950386</v>
      </c>
      <c r="L38" s="28"/>
      <c r="M38" s="29">
        <f t="shared" si="0"/>
        <v>-1164640.69725339</v>
      </c>
      <c r="N38" s="30">
        <f t="shared" si="4"/>
        <v>-7018.1248416489279</v>
      </c>
    </row>
    <row r="39" spans="1:18" x14ac:dyDescent="0.2">
      <c r="A39" s="25">
        <v>2003</v>
      </c>
      <c r="B39" s="25" t="s">
        <v>27</v>
      </c>
      <c r="C39" s="26">
        <f t="shared" si="1"/>
        <v>-1189739.6220950386</v>
      </c>
      <c r="D39" s="27">
        <v>-165297.97</v>
      </c>
      <c r="E39" s="27">
        <v>2145.16</v>
      </c>
      <c r="F39" s="27"/>
      <c r="G39" s="27">
        <v>235.86</v>
      </c>
      <c r="H39" s="27"/>
      <c r="I39" s="27">
        <v>143076.22</v>
      </c>
      <c r="J39" s="27">
        <f t="shared" si="2"/>
        <v>-7229.1510822347027</v>
      </c>
      <c r="K39" s="27">
        <f t="shared" si="3"/>
        <v>-1216809.5031772733</v>
      </c>
      <c r="L39" s="28"/>
      <c r="M39" s="29">
        <f t="shared" si="0"/>
        <v>-1199659.9870950386</v>
      </c>
      <c r="N39" s="30">
        <f t="shared" si="4"/>
        <v>-7229.1510822347027</v>
      </c>
      <c r="P39" s="3">
        <v>-1209784.98</v>
      </c>
      <c r="Q39" s="31">
        <f t="shared" ref="Q39:Q102" si="5">+K39-P39</f>
        <v>-7024.5231772733387</v>
      </c>
    </row>
    <row r="40" spans="1:18" x14ac:dyDescent="0.2">
      <c r="A40" s="25"/>
      <c r="B40" s="25" t="s">
        <v>28</v>
      </c>
      <c r="C40" s="26">
        <f t="shared" si="1"/>
        <v>-1216809.5031772733</v>
      </c>
      <c r="D40" s="27">
        <v>-164645.09</v>
      </c>
      <c r="E40" s="27">
        <v>9245.8700000000008</v>
      </c>
      <c r="F40" s="27"/>
      <c r="G40" s="27">
        <v>235.86</v>
      </c>
      <c r="H40" s="27"/>
      <c r="I40" s="27">
        <v>159474.85999999999</v>
      </c>
      <c r="J40" s="27">
        <f t="shared" si="2"/>
        <v>-7319.5035166462494</v>
      </c>
      <c r="K40" s="27">
        <f t="shared" si="3"/>
        <v>-1219817.5066939194</v>
      </c>
      <c r="L40" s="28"/>
      <c r="M40" s="29">
        <f t="shared" si="0"/>
        <v>-1214653.7531772733</v>
      </c>
      <c r="N40" s="30">
        <f t="shared" si="4"/>
        <v>-7319.5035166462494</v>
      </c>
      <c r="P40" s="3">
        <v>-1219984.99</v>
      </c>
      <c r="Q40" s="31">
        <f t="shared" si="5"/>
        <v>167.48330608056858</v>
      </c>
    </row>
    <row r="41" spans="1:18" x14ac:dyDescent="0.2">
      <c r="A41" s="25"/>
      <c r="B41" s="25" t="s">
        <v>29</v>
      </c>
      <c r="C41" s="26">
        <f t="shared" si="1"/>
        <v>-1219817.5066939194</v>
      </c>
      <c r="D41" s="27">
        <v>-162639.47</v>
      </c>
      <c r="E41" s="27">
        <v>-11391.03</v>
      </c>
      <c r="F41" s="27"/>
      <c r="G41" s="27">
        <v>0</v>
      </c>
      <c r="H41" s="27"/>
      <c r="I41" s="27">
        <v>170804.38</v>
      </c>
      <c r="J41" s="27">
        <f t="shared" si="2"/>
        <v>-7360.3405948975587</v>
      </c>
      <c r="K41" s="27">
        <f t="shared" si="3"/>
        <v>-1230403.9672888168</v>
      </c>
      <c r="L41" s="28"/>
      <c r="M41" s="29">
        <f t="shared" si="0"/>
        <v>-1221430.5666939195</v>
      </c>
      <c r="N41" s="30">
        <f t="shared" si="4"/>
        <v>-7360.3405948975587</v>
      </c>
      <c r="P41" s="3">
        <v>-1223211.1100000001</v>
      </c>
      <c r="Q41" s="31">
        <f t="shared" si="5"/>
        <v>-7192.8572888167109</v>
      </c>
    </row>
    <row r="42" spans="1:18" x14ac:dyDescent="0.2">
      <c r="A42" s="25"/>
      <c r="B42" s="25" t="s">
        <v>30</v>
      </c>
      <c r="C42" s="26">
        <f t="shared" si="1"/>
        <v>-1230403.9672888168</v>
      </c>
      <c r="D42" s="27">
        <v>-162386.75999999998</v>
      </c>
      <c r="E42" s="27">
        <v>0</v>
      </c>
      <c r="F42" s="27"/>
      <c r="G42" s="27">
        <v>126.6</v>
      </c>
      <c r="H42" s="27"/>
      <c r="I42" s="27">
        <v>181174.69</v>
      </c>
      <c r="J42" s="27">
        <f t="shared" si="2"/>
        <v>-7357.4248279924095</v>
      </c>
      <c r="K42" s="27">
        <f t="shared" si="3"/>
        <v>-1218846.8621168092</v>
      </c>
      <c r="L42" s="28"/>
      <c r="M42" s="29">
        <f t="shared" si="0"/>
        <v>-1220946.7022888167</v>
      </c>
      <c r="N42" s="30">
        <f t="shared" si="4"/>
        <v>-7357.4248279924095</v>
      </c>
      <c r="P42" s="3">
        <v>-1211696.58</v>
      </c>
      <c r="Q42" s="31">
        <f t="shared" si="5"/>
        <v>-7150.2821168091614</v>
      </c>
    </row>
    <row r="43" spans="1:18" x14ac:dyDescent="0.2">
      <c r="A43" s="25"/>
      <c r="B43" s="25" t="s">
        <v>31</v>
      </c>
      <c r="C43" s="26">
        <f t="shared" si="1"/>
        <v>-1218846.8621168092</v>
      </c>
      <c r="D43" s="27">
        <v>-162320.03</v>
      </c>
      <c r="E43" s="27">
        <v>1215.46</v>
      </c>
      <c r="F43" s="27"/>
      <c r="G43" s="27">
        <v>126.6</v>
      </c>
      <c r="H43" s="27"/>
      <c r="I43" s="27">
        <v>186196.43</v>
      </c>
      <c r="J43" s="27">
        <f t="shared" si="2"/>
        <v>-7268.7879711358928</v>
      </c>
      <c r="K43" s="27">
        <f t="shared" si="3"/>
        <v>-1200897.1900879452</v>
      </c>
      <c r="L43" s="28"/>
      <c r="M43" s="29">
        <f t="shared" si="0"/>
        <v>-1206237.6321168093</v>
      </c>
      <c r="N43" s="30">
        <f t="shared" si="4"/>
        <v>-7268.7879711358928</v>
      </c>
      <c r="P43" s="3">
        <v>-1208478.1200000001</v>
      </c>
      <c r="Q43" s="31">
        <f t="shared" si="5"/>
        <v>7580.9299120549113</v>
      </c>
    </row>
    <row r="44" spans="1:18" x14ac:dyDescent="0.2">
      <c r="A44" s="25"/>
      <c r="B44" s="25" t="s">
        <v>32</v>
      </c>
      <c r="C44" s="26">
        <f t="shared" si="1"/>
        <v>-1200897.1900879452</v>
      </c>
      <c r="D44" s="27">
        <v>-164132.22</v>
      </c>
      <c r="E44" s="27">
        <v>672.81</v>
      </c>
      <c r="F44" s="27"/>
      <c r="G44" s="27">
        <v>228.4</v>
      </c>
      <c r="H44" s="27"/>
      <c r="I44" s="27">
        <v>170378.1</v>
      </c>
      <c r="J44" s="27">
        <f t="shared" si="2"/>
        <v>-7215.0722852999579</v>
      </c>
      <c r="K44" s="27">
        <f t="shared" si="3"/>
        <v>-1200965.172373245</v>
      </c>
      <c r="L44" s="28"/>
      <c r="M44" s="29">
        <f t="shared" si="0"/>
        <v>-1197323.6450879453</v>
      </c>
      <c r="N44" s="30">
        <f t="shared" si="4"/>
        <v>-7215.0722852999579</v>
      </c>
      <c r="P44" s="3">
        <v>-1208631.03</v>
      </c>
      <c r="Q44" s="31">
        <f t="shared" si="5"/>
        <v>7665.8576267550234</v>
      </c>
    </row>
    <row r="45" spans="1:18" x14ac:dyDescent="0.2">
      <c r="A45" s="25"/>
      <c r="B45" s="25" t="s">
        <v>33</v>
      </c>
      <c r="C45" s="26">
        <f t="shared" si="1"/>
        <v>-1200965.172373245</v>
      </c>
      <c r="D45" s="27">
        <v>-167563.44999999998</v>
      </c>
      <c r="E45" s="27"/>
      <c r="F45" s="27"/>
      <c r="G45" s="27">
        <v>320.82</v>
      </c>
      <c r="H45" s="27"/>
      <c r="I45" s="27">
        <v>140299.42000000001</v>
      </c>
      <c r="J45" s="27">
        <f t="shared" si="2"/>
        <v>-7318.1960204511743</v>
      </c>
      <c r="K45" s="27">
        <f t="shared" si="3"/>
        <v>-1235226.5783936961</v>
      </c>
      <c r="L45" s="28"/>
      <c r="M45" s="29">
        <f t="shared" si="0"/>
        <v>-1214436.777373245</v>
      </c>
      <c r="N45" s="30">
        <f t="shared" si="4"/>
        <v>-7318.1960204511743</v>
      </c>
      <c r="P45" s="3">
        <v>-1235574.24</v>
      </c>
      <c r="Q45" s="31">
        <f t="shared" si="5"/>
        <v>347.66160630388185</v>
      </c>
      <c r="R45" s="31"/>
    </row>
    <row r="46" spans="1:18" x14ac:dyDescent="0.2">
      <c r="A46" s="25"/>
      <c r="B46" s="25" t="s">
        <v>34</v>
      </c>
      <c r="C46" s="26">
        <f t="shared" si="1"/>
        <v>-1235226.5783936961</v>
      </c>
      <c r="D46" s="27">
        <v>-163024.75999999998</v>
      </c>
      <c r="E46" s="27"/>
      <c r="F46" s="27"/>
      <c r="G46" s="27">
        <v>142.6</v>
      </c>
      <c r="H46" s="27">
        <v>4165.09</v>
      </c>
      <c r="I46" s="27">
        <v>133100.70000000001</v>
      </c>
      <c r="J46" s="27">
        <f t="shared" si="2"/>
        <v>-7520.6574842104128</v>
      </c>
      <c r="K46" s="27">
        <f t="shared" si="3"/>
        <v>-1268363.6058779063</v>
      </c>
      <c r="L46" s="28"/>
      <c r="M46" s="29">
        <f t="shared" si="0"/>
        <v>-1248034.7633936962</v>
      </c>
      <c r="N46" s="30">
        <f t="shared" si="4"/>
        <v>-7520.6574842104128</v>
      </c>
      <c r="P46" s="3">
        <v>-1276190.6100000001</v>
      </c>
      <c r="Q46" s="31">
        <f t="shared" si="5"/>
        <v>7827.0041220937856</v>
      </c>
      <c r="R46" s="31"/>
    </row>
    <row r="47" spans="1:18" x14ac:dyDescent="0.2">
      <c r="A47" s="25"/>
      <c r="B47" s="25" t="s">
        <v>23</v>
      </c>
      <c r="C47" s="26">
        <f t="shared" si="1"/>
        <v>-1268363.6058779063</v>
      </c>
      <c r="D47" s="27">
        <v>-173356.6</v>
      </c>
      <c r="E47" s="27"/>
      <c r="F47" s="27"/>
      <c r="G47" s="27">
        <v>126.6</v>
      </c>
      <c r="H47" s="27"/>
      <c r="I47" s="27">
        <v>128883.98</v>
      </c>
      <c r="J47" s="27">
        <f t="shared" si="2"/>
        <v>-7776.7736472802635</v>
      </c>
      <c r="K47" s="27">
        <f t="shared" si="3"/>
        <v>-1320486.3995251865</v>
      </c>
      <c r="L47" s="28"/>
      <c r="M47" s="29">
        <f t="shared" si="0"/>
        <v>-1290536.6158779063</v>
      </c>
      <c r="N47" s="30">
        <f t="shared" si="4"/>
        <v>-7776.7736472802635</v>
      </c>
      <c r="P47" s="3">
        <v>-1328336.6299999999</v>
      </c>
      <c r="Q47" s="31">
        <f t="shared" si="5"/>
        <v>7850.2304748133756</v>
      </c>
      <c r="R47" s="31"/>
    </row>
    <row r="48" spans="1:18" x14ac:dyDescent="0.2">
      <c r="A48" s="25"/>
      <c r="B48" s="25" t="s">
        <v>24</v>
      </c>
      <c r="C48" s="26">
        <f t="shared" si="1"/>
        <v>-1320486.3995251865</v>
      </c>
      <c r="D48" s="27">
        <v>-164424.14000000001</v>
      </c>
      <c r="E48" s="27"/>
      <c r="F48" s="27"/>
      <c r="G48" s="27">
        <v>189.9</v>
      </c>
      <c r="H48" s="27"/>
      <c r="I48" s="27">
        <v>121799.77</v>
      </c>
      <c r="J48" s="27">
        <f t="shared" si="2"/>
        <v>-8085.1061016487747</v>
      </c>
      <c r="K48" s="27">
        <f t="shared" si="3"/>
        <v>-1371005.9756268356</v>
      </c>
      <c r="L48" s="28"/>
      <c r="M48" s="29">
        <f t="shared" si="0"/>
        <v>-1341703.6345251866</v>
      </c>
      <c r="N48" s="30">
        <f t="shared" si="4"/>
        <v>-8085.1061016487747</v>
      </c>
      <c r="P48" s="3">
        <v>-1378971.1</v>
      </c>
      <c r="Q48" s="31">
        <f t="shared" si="5"/>
        <v>7965.1243731644936</v>
      </c>
      <c r="R48" s="31"/>
    </row>
    <row r="49" spans="1:18" x14ac:dyDescent="0.2">
      <c r="A49" s="25"/>
      <c r="B49" s="25" t="s">
        <v>25</v>
      </c>
      <c r="C49" s="26">
        <f t="shared" si="1"/>
        <v>-1371005.9756268356</v>
      </c>
      <c r="D49" s="27">
        <v>-167928.2</v>
      </c>
      <c r="E49" s="27">
        <v>2113.33</v>
      </c>
      <c r="F49" s="27"/>
      <c r="G49" s="27">
        <v>316.5</v>
      </c>
      <c r="H49" s="27"/>
      <c r="I49" s="27">
        <v>122627.8</v>
      </c>
      <c r="J49" s="27">
        <f t="shared" si="2"/>
        <v>-8390.8510365373113</v>
      </c>
      <c r="K49" s="27">
        <f t="shared" si="3"/>
        <v>-1422267.3966633726</v>
      </c>
      <c r="L49" s="28"/>
      <c r="M49" s="29">
        <f t="shared" si="0"/>
        <v>-1392441.2606268355</v>
      </c>
      <c r="N49" s="30">
        <f t="shared" si="4"/>
        <v>-8390.8510365373113</v>
      </c>
      <c r="P49" s="3">
        <v>-1430341.67</v>
      </c>
      <c r="Q49" s="31">
        <f t="shared" si="5"/>
        <v>8074.2733366272878</v>
      </c>
      <c r="R49" s="31"/>
    </row>
    <row r="50" spans="1:18" x14ac:dyDescent="0.2">
      <c r="A50" s="25"/>
      <c r="B50" s="25" t="s">
        <v>26</v>
      </c>
      <c r="C50" s="26">
        <f t="shared" si="1"/>
        <v>-1422267.3966633726</v>
      </c>
      <c r="D50" s="27">
        <v>-165253.16</v>
      </c>
      <c r="E50" s="27"/>
      <c r="F50" s="27"/>
      <c r="G50" s="27">
        <v>569.70000000000005</v>
      </c>
      <c r="H50" s="27"/>
      <c r="I50" s="27">
        <v>128207.54</v>
      </c>
      <c r="J50" s="27">
        <f t="shared" si="2"/>
        <v>-8680.4852792534839</v>
      </c>
      <c r="K50" s="27">
        <f t="shared" si="3"/>
        <v>-1467423.801942626</v>
      </c>
      <c r="L50" s="28"/>
      <c r="M50" s="29">
        <f t="shared" si="0"/>
        <v>-1440505.3566633726</v>
      </c>
      <c r="N50" s="30">
        <f t="shared" si="4"/>
        <v>-8680.4852792534839</v>
      </c>
      <c r="P50" s="3">
        <v>-1466817.59</v>
      </c>
      <c r="Q50" s="31">
        <f t="shared" si="5"/>
        <v>-606.21194262593053</v>
      </c>
    </row>
    <row r="51" spans="1:18" x14ac:dyDescent="0.2">
      <c r="A51" s="25">
        <v>2004</v>
      </c>
      <c r="B51" s="25" t="s">
        <v>27</v>
      </c>
      <c r="C51" s="26">
        <f t="shared" si="1"/>
        <v>-1467423.801942626</v>
      </c>
      <c r="D51" s="27">
        <v>-167262.65</v>
      </c>
      <c r="E51" s="27">
        <v>19015.3</v>
      </c>
      <c r="F51" s="27"/>
      <c r="G51" s="27">
        <v>1266</v>
      </c>
      <c r="H51" s="27"/>
      <c r="I51" s="27">
        <v>138532.20000000001</v>
      </c>
      <c r="J51" s="27">
        <f t="shared" si="2"/>
        <v>-8868.1531194562649</v>
      </c>
      <c r="K51" s="27">
        <f t="shared" si="3"/>
        <v>-1484741.1050620822</v>
      </c>
      <c r="L51" s="28"/>
      <c r="M51" s="29">
        <f t="shared" si="0"/>
        <v>-1471648.376942626</v>
      </c>
      <c r="N51" s="30">
        <f t="shared" si="4"/>
        <v>-8868.1531194562649</v>
      </c>
      <c r="P51" s="3">
        <v>-1499266.74</v>
      </c>
      <c r="Q51" s="31">
        <f t="shared" si="5"/>
        <v>14525.634937917814</v>
      </c>
    </row>
    <row r="52" spans="1:18" x14ac:dyDescent="0.2">
      <c r="A52" s="25"/>
      <c r="B52" s="25" t="s">
        <v>28</v>
      </c>
      <c r="C52" s="26">
        <f t="shared" si="1"/>
        <v>-1484741.1050620822</v>
      </c>
      <c r="D52" s="27">
        <v>-169880.69000000003</v>
      </c>
      <c r="E52" s="27">
        <v>291.60000000000002</v>
      </c>
      <c r="F52" s="27"/>
      <c r="G52" s="27">
        <v>3936.96</v>
      </c>
      <c r="H52" s="27"/>
      <c r="I52" s="27">
        <v>157770.76999999999</v>
      </c>
      <c r="J52" s="27">
        <f t="shared" si="2"/>
        <v>-8970.7964367841068</v>
      </c>
      <c r="K52" s="27">
        <f t="shared" si="3"/>
        <v>-1501593.2614988661</v>
      </c>
      <c r="L52" s="28"/>
      <c r="M52" s="29">
        <f t="shared" si="0"/>
        <v>-1488681.7850620821</v>
      </c>
      <c r="N52" s="30">
        <f t="shared" si="4"/>
        <v>-8970.7964367841068</v>
      </c>
      <c r="P52" s="3">
        <v>-1516148.1</v>
      </c>
      <c r="Q52" s="31">
        <f t="shared" si="5"/>
        <v>14554.838501133956</v>
      </c>
    </row>
    <row r="53" spans="1:18" x14ac:dyDescent="0.2">
      <c r="A53" s="25"/>
      <c r="B53" s="25" t="s">
        <v>29</v>
      </c>
      <c r="C53" s="26">
        <f t="shared" si="1"/>
        <v>-1501593.2614988661</v>
      </c>
      <c r="D53" s="27">
        <v>-168433.30000000002</v>
      </c>
      <c r="E53" s="27">
        <v>-23239.82</v>
      </c>
      <c r="F53" s="27"/>
      <c r="G53" s="27">
        <v>1141.25</v>
      </c>
      <c r="H53" s="27"/>
      <c r="I53" s="27">
        <v>165251.6</v>
      </c>
      <c r="J53" s="27">
        <f t="shared" si="2"/>
        <v>-9124.7704473021677</v>
      </c>
      <c r="K53" s="27">
        <f t="shared" si="3"/>
        <v>-1535998.3019461683</v>
      </c>
      <c r="L53" s="28"/>
      <c r="M53" s="29">
        <f t="shared" si="0"/>
        <v>-1514233.3964988661</v>
      </c>
      <c r="N53" s="30">
        <f t="shared" si="4"/>
        <v>-9124.7704473021677</v>
      </c>
      <c r="P53" s="3">
        <v>-1535998.3</v>
      </c>
      <c r="Q53" s="31">
        <f t="shared" si="5"/>
        <v>-1.946168253198266E-3</v>
      </c>
    </row>
    <row r="54" spans="1:18" x14ac:dyDescent="0.2">
      <c r="A54" s="25"/>
      <c r="B54" s="25" t="s">
        <v>30</v>
      </c>
      <c r="C54" s="26">
        <f t="shared" si="1"/>
        <v>-1535998.3019461683</v>
      </c>
      <c r="D54" s="27">
        <v>-167989.27000000002</v>
      </c>
      <c r="E54" s="27"/>
      <c r="F54" s="27"/>
      <c r="G54" s="27">
        <v>69.92</v>
      </c>
      <c r="H54" s="27"/>
      <c r="I54" s="27">
        <v>169437.8</v>
      </c>
      <c r="J54" s="27">
        <f t="shared" si="2"/>
        <v>-9251.3506776776103</v>
      </c>
      <c r="K54" s="27">
        <f t="shared" si="3"/>
        <v>-1543731.202623846</v>
      </c>
      <c r="L54" s="28"/>
      <c r="M54" s="29">
        <f t="shared" si="0"/>
        <v>-1535239.0769461682</v>
      </c>
      <c r="N54" s="30">
        <f t="shared" si="4"/>
        <v>-9251.3506776776103</v>
      </c>
      <c r="P54" s="3">
        <v>-1543731.2</v>
      </c>
      <c r="Q54" s="31">
        <f t="shared" si="5"/>
        <v>-2.6238460559397936E-3</v>
      </c>
    </row>
    <row r="55" spans="1:18" x14ac:dyDescent="0.2">
      <c r="A55" s="25"/>
      <c r="B55" s="25" t="s">
        <v>31</v>
      </c>
      <c r="C55" s="26">
        <f t="shared" si="1"/>
        <v>-1543731.202623846</v>
      </c>
      <c r="D55" s="27">
        <v>-168561.82</v>
      </c>
      <c r="E55" s="27"/>
      <c r="F55" s="27"/>
      <c r="G55" s="27">
        <v>0</v>
      </c>
      <c r="H55" s="27"/>
      <c r="I55" s="27">
        <v>170926.2</v>
      </c>
      <c r="J55" s="27">
        <f t="shared" si="2"/>
        <v>-9295.400350071297</v>
      </c>
      <c r="K55" s="27">
        <f t="shared" si="3"/>
        <v>-1550662.2229739174</v>
      </c>
      <c r="L55" s="28"/>
      <c r="M55" s="29">
        <f t="shared" si="0"/>
        <v>-1542549.0126238461</v>
      </c>
      <c r="N55" s="30">
        <f t="shared" si="4"/>
        <v>-9295.400350071297</v>
      </c>
      <c r="P55" s="3">
        <v>-1550662.22</v>
      </c>
      <c r="Q55" s="31">
        <f t="shared" si="5"/>
        <v>-2.973917406052351E-3</v>
      </c>
    </row>
    <row r="56" spans="1:18" x14ac:dyDescent="0.2">
      <c r="A56" s="25"/>
      <c r="B56" s="25" t="s">
        <v>32</v>
      </c>
      <c r="C56" s="26">
        <f t="shared" si="1"/>
        <v>-1550662.2229739174</v>
      </c>
      <c r="D56" s="27">
        <v>-171959.16</v>
      </c>
      <c r="E56" s="27"/>
      <c r="F56" s="27"/>
      <c r="G56" s="27">
        <v>1048.8</v>
      </c>
      <c r="H56" s="27"/>
      <c r="I56" s="27">
        <v>166010.62</v>
      </c>
      <c r="J56" s="27">
        <f t="shared" si="2"/>
        <v>-9359.0534722608263</v>
      </c>
      <c r="K56" s="27">
        <f t="shared" si="3"/>
        <v>-1564921.0164461781</v>
      </c>
      <c r="L56" s="28"/>
      <c r="M56" s="29">
        <f t="shared" si="0"/>
        <v>-1553112.0929739175</v>
      </c>
      <c r="N56" s="30">
        <f t="shared" si="4"/>
        <v>-9359.0534722608263</v>
      </c>
      <c r="P56" s="3">
        <v>-1564921.01</v>
      </c>
      <c r="Q56" s="31">
        <f t="shared" si="5"/>
        <v>-6.4461780712008476E-3</v>
      </c>
    </row>
    <row r="57" spans="1:18" x14ac:dyDescent="0.2">
      <c r="A57" s="25"/>
      <c r="B57" s="25" t="s">
        <v>33</v>
      </c>
      <c r="C57" s="26">
        <f t="shared" si="1"/>
        <v>-1564921.0164461781</v>
      </c>
      <c r="D57" s="27">
        <v>-171087.02000000002</v>
      </c>
      <c r="E57" s="27"/>
      <c r="F57" s="27"/>
      <c r="G57" s="27">
        <v>1789.6</v>
      </c>
      <c r="H57" s="27"/>
      <c r="I57" s="27">
        <v>125500.34</v>
      </c>
      <c r="J57" s="27">
        <f t="shared" si="2"/>
        <v>-9562.1746471446695</v>
      </c>
      <c r="K57" s="27">
        <f t="shared" si="3"/>
        <v>-1618280.2710933227</v>
      </c>
      <c r="L57" s="28"/>
      <c r="M57" s="29">
        <f t="shared" si="0"/>
        <v>-1586819.5564461781</v>
      </c>
      <c r="N57" s="30">
        <f t="shared" si="4"/>
        <v>-9562.1746471446695</v>
      </c>
      <c r="P57" s="3">
        <v>-1618280.26</v>
      </c>
      <c r="Q57" s="31">
        <f t="shared" si="5"/>
        <v>-1.1093322653323412E-2</v>
      </c>
    </row>
    <row r="58" spans="1:18" x14ac:dyDescent="0.2">
      <c r="A58" s="25"/>
      <c r="B58" s="25" t="s">
        <v>34</v>
      </c>
      <c r="C58" s="26">
        <f t="shared" si="1"/>
        <v>-1618280.2710933227</v>
      </c>
      <c r="D58" s="27">
        <v>-173840.59999999995</v>
      </c>
      <c r="E58" s="27"/>
      <c r="F58" s="27"/>
      <c r="G58" s="27">
        <v>1722.9</v>
      </c>
      <c r="H58" s="27">
        <v>12552.87</v>
      </c>
      <c r="I58" s="27">
        <v>120429.78</v>
      </c>
      <c r="J58" s="32">
        <v>-9907.51</v>
      </c>
      <c r="K58" s="27">
        <f t="shared" si="3"/>
        <v>-1667322.8310933225</v>
      </c>
      <c r="L58" s="28"/>
      <c r="M58" s="29">
        <f t="shared" si="0"/>
        <v>-1637847.7960933226</v>
      </c>
      <c r="N58" s="33">
        <f t="shared" si="4"/>
        <v>-9869.6708192583628</v>
      </c>
      <c r="P58" s="3">
        <v>-1667322.82</v>
      </c>
      <c r="Q58" s="31">
        <f t="shared" si="5"/>
        <v>-1.1093322420492768E-2</v>
      </c>
    </row>
    <row r="59" spans="1:18" x14ac:dyDescent="0.2">
      <c r="A59" s="25"/>
      <c r="B59" s="25" t="s">
        <v>23</v>
      </c>
      <c r="C59" s="26">
        <f t="shared" si="1"/>
        <v>-1667322.8310933225</v>
      </c>
      <c r="D59" s="27">
        <v>-171255.64999999997</v>
      </c>
      <c r="E59" s="27"/>
      <c r="F59" s="27"/>
      <c r="G59" s="27">
        <v>3571.7</v>
      </c>
      <c r="H59" s="27"/>
      <c r="I59" s="27">
        <v>114263.2</v>
      </c>
      <c r="J59" s="32">
        <v>-10283.91</v>
      </c>
      <c r="K59" s="27">
        <f t="shared" si="3"/>
        <v>-1731027.4910933224</v>
      </c>
      <c r="L59" s="28"/>
      <c r="M59" s="29">
        <f t="shared" si="0"/>
        <v>-1694033.2060933225</v>
      </c>
      <c r="N59" s="33">
        <f t="shared" si="4"/>
        <v>-10208.244099918362</v>
      </c>
      <c r="P59" s="3">
        <v>-1731027.48</v>
      </c>
      <c r="Q59" s="31">
        <f t="shared" si="5"/>
        <v>-1.1093322420492768E-2</v>
      </c>
    </row>
    <row r="60" spans="1:18" x14ac:dyDescent="0.2">
      <c r="A60" s="25"/>
      <c r="B60" s="25" t="s">
        <v>24</v>
      </c>
      <c r="C60" s="26">
        <f t="shared" si="1"/>
        <v>-1731027.4910933224</v>
      </c>
      <c r="D60" s="27">
        <v>-174612.00999999998</v>
      </c>
      <c r="E60" s="27">
        <v>3.15</v>
      </c>
      <c r="F60" s="27"/>
      <c r="G60" s="27">
        <v>2644.52</v>
      </c>
      <c r="H60" s="27"/>
      <c r="I60" s="27">
        <v>110771.04</v>
      </c>
      <c r="J60" s="32">
        <f>-10615.55+113.51</f>
        <v>-10502.039999999999</v>
      </c>
      <c r="K60" s="27">
        <f t="shared" si="3"/>
        <v>-1802722.8310933225</v>
      </c>
      <c r="L60" s="28"/>
      <c r="M60" s="29">
        <f t="shared" si="0"/>
        <v>-1761624.1410933223</v>
      </c>
      <c r="N60" s="33">
        <f t="shared" si="4"/>
        <v>-10615.54707422836</v>
      </c>
      <c r="P60" s="3">
        <v>-1802722.82</v>
      </c>
      <c r="Q60" s="31">
        <f t="shared" si="5"/>
        <v>-1.1093322420492768E-2</v>
      </c>
    </row>
    <row r="61" spans="1:18" x14ac:dyDescent="0.2">
      <c r="A61" s="25"/>
      <c r="B61" s="25" t="s">
        <v>25</v>
      </c>
      <c r="C61" s="26">
        <f t="shared" si="1"/>
        <v>-1802722.8310933225</v>
      </c>
      <c r="D61" s="27">
        <v>-174568.75</v>
      </c>
      <c r="E61" s="27"/>
      <c r="F61" s="27"/>
      <c r="G61" s="27">
        <v>10082.34</v>
      </c>
      <c r="H61" s="27"/>
      <c r="I61" s="27">
        <v>102530.4</v>
      </c>
      <c r="J61" s="32">
        <v>-11049.88</v>
      </c>
      <c r="K61" s="27">
        <f t="shared" si="3"/>
        <v>-1875728.7210933224</v>
      </c>
      <c r="L61" s="28"/>
      <c r="M61" s="29">
        <f t="shared" si="0"/>
        <v>-1833700.8360933224</v>
      </c>
      <c r="N61" s="33">
        <f t="shared" si="4"/>
        <v>-11049.881238298361</v>
      </c>
      <c r="P61" s="3">
        <v>-1875728.71</v>
      </c>
      <c r="Q61" s="31">
        <f t="shared" si="5"/>
        <v>-1.1093322420492768E-2</v>
      </c>
    </row>
    <row r="62" spans="1:18" x14ac:dyDescent="0.2">
      <c r="A62" s="25"/>
      <c r="B62" s="25" t="s">
        <v>26</v>
      </c>
      <c r="C62" s="26">
        <f t="shared" si="1"/>
        <v>-1875728.7210933224</v>
      </c>
      <c r="D62" s="27">
        <v>-170521.3</v>
      </c>
      <c r="E62" s="27"/>
      <c r="F62" s="27"/>
      <c r="G62" s="27">
        <v>839.04</v>
      </c>
      <c r="H62" s="27">
        <v>26827.91</v>
      </c>
      <c r="I62" s="27">
        <v>115680.17</v>
      </c>
      <c r="J62" s="27">
        <v>-11385.02</v>
      </c>
      <c r="K62" s="27">
        <f t="shared" si="3"/>
        <v>-1914287.9210933226</v>
      </c>
      <c r="L62" s="28"/>
      <c r="M62" s="29">
        <f t="shared" si="0"/>
        <v>-1889315.8110933225</v>
      </c>
      <c r="N62" s="33">
        <f t="shared" si="4"/>
        <v>-11385.017077648361</v>
      </c>
      <c r="P62" s="3">
        <v>-1914287.91</v>
      </c>
      <c r="Q62" s="31">
        <f t="shared" si="5"/>
        <v>-1.1093322653323412E-2</v>
      </c>
    </row>
    <row r="63" spans="1:18" x14ac:dyDescent="0.2">
      <c r="A63" s="25">
        <v>2005</v>
      </c>
      <c r="B63" s="25" t="s">
        <v>35</v>
      </c>
      <c r="C63" s="26">
        <f t="shared" si="1"/>
        <v>-1914287.9210933226</v>
      </c>
      <c r="D63" s="27">
        <v>-174269.9</v>
      </c>
      <c r="E63" s="27"/>
      <c r="F63" s="27"/>
      <c r="G63" s="27">
        <v>1118.72</v>
      </c>
      <c r="H63" s="27"/>
      <c r="I63" s="27">
        <v>131206.18</v>
      </c>
      <c r="J63" s="27">
        <v>-11661.88</v>
      </c>
      <c r="K63" s="27">
        <f t="shared" si="3"/>
        <v>-1967894.8010933225</v>
      </c>
      <c r="L63" s="28"/>
      <c r="M63" s="29">
        <f t="shared" si="0"/>
        <v>-1935260.4210933226</v>
      </c>
      <c r="N63" s="33">
        <f t="shared" si="4"/>
        <v>-11661.879297508362</v>
      </c>
      <c r="P63" s="3">
        <v>-1967894.79</v>
      </c>
      <c r="Q63" s="31">
        <f t="shared" si="5"/>
        <v>-1.1093322420492768E-2</v>
      </c>
    </row>
    <row r="64" spans="1:18" x14ac:dyDescent="0.2">
      <c r="A64" s="25"/>
      <c r="B64" s="25" t="s">
        <v>28</v>
      </c>
      <c r="C64" s="26">
        <f t="shared" si="1"/>
        <v>-1967894.8010933225</v>
      </c>
      <c r="D64" s="27">
        <v>-170424.01</v>
      </c>
      <c r="E64" s="27"/>
      <c r="F64" s="27"/>
      <c r="G64" s="27">
        <v>14434.03</v>
      </c>
      <c r="H64" s="27"/>
      <c r="I64" s="27">
        <v>137950.5</v>
      </c>
      <c r="J64" s="27">
        <v>-11912.89</v>
      </c>
      <c r="K64" s="27">
        <f t="shared" si="3"/>
        <v>-1997847.1710933226</v>
      </c>
      <c r="L64" s="28"/>
      <c r="M64" s="29">
        <f t="shared" si="0"/>
        <v>-1976914.5410933224</v>
      </c>
      <c r="N64" s="33">
        <f t="shared" si="4"/>
        <v>-11912.88702462836</v>
      </c>
      <c r="P64" s="3">
        <v>-1997847.17</v>
      </c>
      <c r="Q64" s="31">
        <f t="shared" si="5"/>
        <v>-1.0933226440101862E-3</v>
      </c>
    </row>
    <row r="65" spans="1:17" x14ac:dyDescent="0.2">
      <c r="A65" s="25"/>
      <c r="B65" s="25" t="s">
        <v>29</v>
      </c>
      <c r="C65" s="26">
        <f t="shared" si="1"/>
        <v>-1997847.1710933226</v>
      </c>
      <c r="D65" s="27">
        <v>-171351.7</v>
      </c>
      <c r="E65" s="27"/>
      <c r="F65" s="27"/>
      <c r="G65" s="27">
        <f>139.84+209.76</f>
        <v>349.6</v>
      </c>
      <c r="H65" s="27"/>
      <c r="I65" s="27">
        <v>149845.49</v>
      </c>
      <c r="J65" s="27">
        <v>-12102.77</v>
      </c>
      <c r="K65" s="27">
        <f t="shared" si="3"/>
        <v>-2031106.5510933225</v>
      </c>
      <c r="L65" s="28"/>
      <c r="M65" s="29">
        <f t="shared" si="0"/>
        <v>-2008425.4760933225</v>
      </c>
      <c r="N65" s="33">
        <f t="shared" si="4"/>
        <v>-12102.771918938362</v>
      </c>
      <c r="P65" s="3">
        <v>-2031106.55</v>
      </c>
      <c r="Q65" s="31">
        <f t="shared" si="5"/>
        <v>-1.0933224111795425E-3</v>
      </c>
    </row>
    <row r="66" spans="1:17" x14ac:dyDescent="0.2">
      <c r="A66" s="25"/>
      <c r="B66" s="25" t="s">
        <v>30</v>
      </c>
      <c r="C66" s="26">
        <f t="shared" si="1"/>
        <v>-2031106.5510933225</v>
      </c>
      <c r="D66" s="27">
        <v>-172644.14</v>
      </c>
      <c r="E66" s="27"/>
      <c r="F66" s="27"/>
      <c r="G66" s="27">
        <f>154+693</f>
        <v>847</v>
      </c>
      <c r="H66" s="27"/>
      <c r="I66" s="27">
        <v>163033.39000000001</v>
      </c>
      <c r="J66" s="27">
        <v>-12265.85</v>
      </c>
      <c r="K66" s="27">
        <f t="shared" si="3"/>
        <v>-2052136.1510933223</v>
      </c>
      <c r="L66" s="28"/>
      <c r="M66" s="29">
        <f t="shared" si="0"/>
        <v>-2035488.4260933225</v>
      </c>
      <c r="N66" s="33">
        <f t="shared" si="4"/>
        <v>-12265.853255638362</v>
      </c>
      <c r="P66" s="3">
        <v>-2052136.15</v>
      </c>
      <c r="Q66" s="31">
        <f t="shared" si="5"/>
        <v>-1.0933224111795425E-3</v>
      </c>
    </row>
    <row r="67" spans="1:17" x14ac:dyDescent="0.2">
      <c r="A67" s="25"/>
      <c r="B67" s="25" t="s">
        <v>31</v>
      </c>
      <c r="C67" s="26">
        <f t="shared" si="1"/>
        <v>-2052136.1510933223</v>
      </c>
      <c r="D67" s="27">
        <v>-172952.44</v>
      </c>
      <c r="E67" s="27"/>
      <c r="F67" s="27"/>
      <c r="G67" s="27">
        <v>4476</v>
      </c>
      <c r="H67" s="27"/>
      <c r="I67" s="27">
        <v>168131.36</v>
      </c>
      <c r="J67" s="27">
        <f t="shared" ref="J67:J130" si="6">N67</f>
        <v>-12367.212172528361</v>
      </c>
      <c r="K67" s="27">
        <f t="shared" si="3"/>
        <v>-2064848.4432658507</v>
      </c>
      <c r="L67" s="28"/>
      <c r="M67" s="29">
        <f t="shared" si="0"/>
        <v>-2052308.6910933224</v>
      </c>
      <c r="N67" s="33">
        <f t="shared" si="4"/>
        <v>-12367.212172528361</v>
      </c>
      <c r="P67" s="3">
        <v>-2064848.44</v>
      </c>
      <c r="Q67" s="31">
        <f t="shared" si="5"/>
        <v>-3.2658507116138935E-3</v>
      </c>
    </row>
    <row r="68" spans="1:17" x14ac:dyDescent="0.2">
      <c r="A68" s="25"/>
      <c r="B68" s="25" t="s">
        <v>36</v>
      </c>
      <c r="C68" s="26">
        <f t="shared" si="1"/>
        <v>-2064848.4432658507</v>
      </c>
      <c r="D68" s="27">
        <v>-174684.96</v>
      </c>
      <c r="E68" s="27"/>
      <c r="F68" s="27"/>
      <c r="G68" s="27">
        <v>1502.5</v>
      </c>
      <c r="H68" s="27"/>
      <c r="I68" s="27">
        <v>166271.15</v>
      </c>
      <c r="J68" s="27">
        <f t="shared" si="6"/>
        <v>-12463.600496150017</v>
      </c>
      <c r="K68" s="27">
        <f t="shared" si="3"/>
        <v>-2084223.3537620008</v>
      </c>
      <c r="L68" s="28"/>
      <c r="M68" s="29">
        <f t="shared" si="0"/>
        <v>-2068304.0982658507</v>
      </c>
      <c r="N68" s="33">
        <f t="shared" si="4"/>
        <v>-12463.600496150017</v>
      </c>
      <c r="P68" s="3">
        <v>-2084223.35</v>
      </c>
      <c r="Q68" s="31">
        <f t="shared" si="5"/>
        <v>-3.7620007060468197E-3</v>
      </c>
    </row>
    <row r="69" spans="1:17" x14ac:dyDescent="0.2">
      <c r="A69" s="25"/>
      <c r="B69" s="25" t="s">
        <v>37</v>
      </c>
      <c r="C69" s="26">
        <f t="shared" si="1"/>
        <v>-2084223.3537620008</v>
      </c>
      <c r="D69" s="27">
        <v>-174662.68</v>
      </c>
      <c r="E69" s="27"/>
      <c r="F69" s="27"/>
      <c r="G69" s="27">
        <v>1694</v>
      </c>
      <c r="H69" s="27"/>
      <c r="I69" s="27">
        <v>161022.04999999999</v>
      </c>
      <c r="J69" s="27">
        <f t="shared" si="6"/>
        <v>-12595.525125959817</v>
      </c>
      <c r="K69" s="27">
        <f t="shared" si="3"/>
        <v>-2108765.5088879606</v>
      </c>
      <c r="L69" s="28"/>
      <c r="M69" s="29">
        <f t="shared" si="0"/>
        <v>-2090196.6687620007</v>
      </c>
      <c r="N69" s="33">
        <f t="shared" si="4"/>
        <v>-12595.525125959817</v>
      </c>
      <c r="P69" s="3">
        <v>-2108765.5099999998</v>
      </c>
      <c r="Q69" s="31">
        <f t="shared" si="5"/>
        <v>1.1120392009615898E-3</v>
      </c>
    </row>
    <row r="70" spans="1:17" x14ac:dyDescent="0.2">
      <c r="A70" s="25"/>
      <c r="B70" s="25" t="s">
        <v>34</v>
      </c>
      <c r="C70" s="26">
        <f t="shared" si="1"/>
        <v>-2108765.5088879606</v>
      </c>
      <c r="D70" s="27">
        <v>-178174.79</v>
      </c>
      <c r="E70" s="27"/>
      <c r="F70" s="27"/>
      <c r="G70" s="27">
        <v>462</v>
      </c>
      <c r="H70" s="27">
        <v>13851.65</v>
      </c>
      <c r="I70" s="27">
        <v>156368.42000000001</v>
      </c>
      <c r="J70" s="27">
        <f t="shared" si="6"/>
        <v>-12729.996521918851</v>
      </c>
      <c r="K70" s="27">
        <f t="shared" si="3"/>
        <v>-2128988.2254098798</v>
      </c>
      <c r="L70" s="28"/>
      <c r="M70" s="29">
        <f t="shared" si="0"/>
        <v>-2112511.8688879604</v>
      </c>
      <c r="N70" s="33">
        <f t="shared" si="4"/>
        <v>-12729.996521918851</v>
      </c>
      <c r="P70" s="3">
        <v>-2128988.23</v>
      </c>
      <c r="Q70" s="31">
        <f t="shared" si="5"/>
        <v>4.5901201665401459E-3</v>
      </c>
    </row>
    <row r="71" spans="1:17" x14ac:dyDescent="0.2">
      <c r="A71" s="25"/>
      <c r="B71" s="25" t="s">
        <v>23</v>
      </c>
      <c r="C71" s="26">
        <f t="shared" si="1"/>
        <v>-2128988.2254098798</v>
      </c>
      <c r="D71" s="27">
        <v>-174952.49</v>
      </c>
      <c r="E71" s="27"/>
      <c r="F71" s="27"/>
      <c r="G71" s="27">
        <v>1156.5</v>
      </c>
      <c r="H71" s="27"/>
      <c r="I71" s="27">
        <v>152468.29</v>
      </c>
      <c r="J71" s="27">
        <f t="shared" si="6"/>
        <v>-12893.543406419936</v>
      </c>
      <c r="K71" s="27">
        <f t="shared" si="3"/>
        <v>-2163209.4688162995</v>
      </c>
      <c r="L71" s="28"/>
      <c r="M71" s="29">
        <f t="shared" si="0"/>
        <v>-2139652.0754098799</v>
      </c>
      <c r="N71" s="33">
        <f t="shared" si="4"/>
        <v>-12893.543406419936</v>
      </c>
      <c r="P71" s="3">
        <v>-2163209.4700000002</v>
      </c>
      <c r="Q71" s="31">
        <f t="shared" si="5"/>
        <v>1.1837007477879524E-3</v>
      </c>
    </row>
    <row r="72" spans="1:17" x14ac:dyDescent="0.2">
      <c r="A72" s="25"/>
      <c r="B72" s="25" t="s">
        <v>24</v>
      </c>
      <c r="C72" s="26">
        <f t="shared" si="1"/>
        <v>-2163209.4688162995</v>
      </c>
      <c r="D72" s="27">
        <v>-178389.33</v>
      </c>
      <c r="E72" s="27">
        <v>33.76</v>
      </c>
      <c r="F72" s="27"/>
      <c r="G72" s="27">
        <v>1714</v>
      </c>
      <c r="H72" s="27"/>
      <c r="I72" s="27">
        <v>145478.69</v>
      </c>
      <c r="J72" s="27">
        <f t="shared" si="6"/>
        <v>-13129.39401652702</v>
      </c>
      <c r="K72" s="27">
        <f t="shared" si="3"/>
        <v>-2207501.7428328269</v>
      </c>
      <c r="L72" s="28"/>
      <c r="M72" s="29">
        <f t="shared" si="0"/>
        <v>-2178790.9088162994</v>
      </c>
      <c r="N72" s="33">
        <f t="shared" ref="N72:N135" si="7">(+M72*0.006026)</f>
        <v>-13129.39401652702</v>
      </c>
      <c r="P72" s="3">
        <v>-2207501.7400000002</v>
      </c>
      <c r="Q72" s="31">
        <f t="shared" si="5"/>
        <v>-2.8328266926109791E-3</v>
      </c>
    </row>
    <row r="73" spans="1:17" x14ac:dyDescent="0.2">
      <c r="A73" s="25"/>
      <c r="B73" s="25" t="s">
        <v>25</v>
      </c>
      <c r="C73" s="26">
        <f t="shared" si="1"/>
        <v>-2207501.7428328269</v>
      </c>
      <c r="D73" s="27">
        <v>-179474.31</v>
      </c>
      <c r="E73" s="27">
        <v>-33.76</v>
      </c>
      <c r="F73" s="27"/>
      <c r="G73" s="27">
        <v>5267.18</v>
      </c>
      <c r="H73" s="27"/>
      <c r="I73" s="27">
        <v>142064.84</v>
      </c>
      <c r="J73" s="27">
        <f t="shared" si="6"/>
        <v>-13399.351940960614</v>
      </c>
      <c r="K73" s="27">
        <f t="shared" si="3"/>
        <v>-2253077.1447737874</v>
      </c>
      <c r="L73" s="28"/>
      <c r="M73" s="29">
        <f t="shared" si="0"/>
        <v>-2223589.7678328268</v>
      </c>
      <c r="N73" s="33">
        <f t="shared" si="7"/>
        <v>-13399.351940960614</v>
      </c>
      <c r="P73" s="3">
        <v>-2253077.14</v>
      </c>
      <c r="Q73" s="31">
        <f t="shared" si="5"/>
        <v>-4.773787222802639E-3</v>
      </c>
    </row>
    <row r="74" spans="1:17" x14ac:dyDescent="0.2">
      <c r="A74" s="25"/>
      <c r="B74" s="25" t="s">
        <v>26</v>
      </c>
      <c r="C74" s="26">
        <f t="shared" si="1"/>
        <v>-2253077.1447737874</v>
      </c>
      <c r="D74" s="27">
        <v>-156105.29999999999</v>
      </c>
      <c r="E74" s="27">
        <v>1519537.07</v>
      </c>
      <c r="F74" s="27"/>
      <c r="G74" s="27">
        <v>7940</v>
      </c>
      <c r="H74" s="27"/>
      <c r="I74" s="27">
        <v>146947.1</v>
      </c>
      <c r="J74" s="27">
        <f t="shared" si="6"/>
        <v>-9002.3481190968432</v>
      </c>
      <c r="K74" s="27">
        <f t="shared" si="3"/>
        <v>-743760.62289288396</v>
      </c>
      <c r="L74" s="28"/>
      <c r="M74" s="29">
        <f t="shared" si="0"/>
        <v>-1493917.7097737873</v>
      </c>
      <c r="N74" s="33">
        <f t="shared" si="7"/>
        <v>-9002.3481190968432</v>
      </c>
      <c r="P74" s="3">
        <v>-743760.62</v>
      </c>
      <c r="Q74" s="31">
        <f t="shared" si="5"/>
        <v>-2.8928839601576328E-3</v>
      </c>
    </row>
    <row r="75" spans="1:17" x14ac:dyDescent="0.2">
      <c r="A75" s="25">
        <v>2006</v>
      </c>
      <c r="B75" s="25" t="s">
        <v>27</v>
      </c>
      <c r="C75" s="26">
        <f t="shared" si="1"/>
        <v>-743760.62289288396</v>
      </c>
      <c r="D75" s="27">
        <v>-148679.51</v>
      </c>
      <c r="E75" s="27">
        <f>202880.2-12222.08</f>
        <v>190658.12000000002</v>
      </c>
      <c r="F75" s="27"/>
      <c r="G75" s="27">
        <v>741.94</v>
      </c>
      <c r="H75" s="27"/>
      <c r="I75" s="27">
        <v>160901.59</v>
      </c>
      <c r="J75" s="27">
        <f t="shared" si="6"/>
        <v>-3868.3880057325191</v>
      </c>
      <c r="K75" s="27">
        <f t="shared" si="3"/>
        <v>-544006.87089861662</v>
      </c>
      <c r="L75" s="28"/>
      <c r="M75" s="29">
        <f t="shared" ref="M75:M138" si="8">K74+(SUM(D75:I75)/2)</f>
        <v>-641949.55289288401</v>
      </c>
      <c r="N75" s="33">
        <f t="shared" si="7"/>
        <v>-3868.3880057325191</v>
      </c>
      <c r="P75" s="3">
        <v>-544006.87</v>
      </c>
      <c r="Q75" s="31">
        <f t="shared" si="5"/>
        <v>-8.9861662127077579E-4</v>
      </c>
    </row>
    <row r="76" spans="1:17" x14ac:dyDescent="0.2">
      <c r="A76" s="25"/>
      <c r="B76" s="25" t="s">
        <v>28</v>
      </c>
      <c r="C76" s="26">
        <f t="shared" ref="C76:C139" si="9">K75</f>
        <v>-544006.87089861662</v>
      </c>
      <c r="D76" s="27">
        <v>-144594.39000000001</v>
      </c>
      <c r="E76" s="27">
        <v>2237.1</v>
      </c>
      <c r="F76" s="27"/>
      <c r="G76" s="27">
        <v>154</v>
      </c>
      <c r="H76" s="27"/>
      <c r="I76" s="27">
        <v>174830.03</v>
      </c>
      <c r="J76" s="27">
        <f t="shared" si="6"/>
        <v>-3179.8810364150636</v>
      </c>
      <c r="K76" s="27">
        <f t="shared" ref="K76:K115" si="10">SUM(C76:J76)</f>
        <v>-514560.01193503168</v>
      </c>
      <c r="L76" s="28"/>
      <c r="M76" s="29">
        <f t="shared" si="8"/>
        <v>-527693.50089861662</v>
      </c>
      <c r="N76" s="33">
        <f t="shared" si="7"/>
        <v>-3179.8810364150636</v>
      </c>
      <c r="P76" s="3">
        <v>-514579.16</v>
      </c>
      <c r="Q76" s="31">
        <f t="shared" si="5"/>
        <v>19.148064968292601</v>
      </c>
    </row>
    <row r="77" spans="1:17" x14ac:dyDescent="0.2">
      <c r="A77" s="25"/>
      <c r="B77" s="25" t="s">
        <v>29</v>
      </c>
      <c r="C77" s="26">
        <f t="shared" si="9"/>
        <v>-514560.01193503168</v>
      </c>
      <c r="D77" s="27">
        <v>-146148.39000000001</v>
      </c>
      <c r="E77" s="27">
        <v>86957.29</v>
      </c>
      <c r="F77" s="27"/>
      <c r="G77" s="27">
        <v>231</v>
      </c>
      <c r="H77" s="27"/>
      <c r="I77" s="27">
        <v>192257.52</v>
      </c>
      <c r="J77" s="27">
        <f t="shared" si="6"/>
        <v>-2699.1135054605006</v>
      </c>
      <c r="K77" s="27">
        <f t="shared" si="10"/>
        <v>-383961.70544049208</v>
      </c>
      <c r="L77" s="28"/>
      <c r="M77" s="29">
        <f t="shared" si="8"/>
        <v>-447911.30193503166</v>
      </c>
      <c r="N77" s="33">
        <f t="shared" si="7"/>
        <v>-2699.1135054605006</v>
      </c>
      <c r="P77" s="3">
        <v>-383961.7</v>
      </c>
      <c r="Q77" s="31">
        <f t="shared" si="5"/>
        <v>-5.4404920665547252E-3</v>
      </c>
    </row>
    <row r="78" spans="1:17" x14ac:dyDescent="0.2">
      <c r="A78" s="25"/>
      <c r="B78" s="25" t="s">
        <v>30</v>
      </c>
      <c r="C78" s="26">
        <f t="shared" si="9"/>
        <v>-383961.70544049208</v>
      </c>
      <c r="D78" s="27">
        <v>-147678.95000000001</v>
      </c>
      <c r="E78" s="27">
        <v>733.49</v>
      </c>
      <c r="F78" s="27"/>
      <c r="G78" s="27">
        <v>0</v>
      </c>
      <c r="H78" s="27"/>
      <c r="I78" s="27">
        <v>204672.11</v>
      </c>
      <c r="J78" s="27">
        <f t="shared" si="6"/>
        <v>-2139.8228405344053</v>
      </c>
      <c r="K78" s="27">
        <f t="shared" si="10"/>
        <v>-328374.8782810265</v>
      </c>
      <c r="L78" s="28"/>
      <c r="M78" s="29">
        <f t="shared" si="8"/>
        <v>-355098.38044049207</v>
      </c>
      <c r="N78" s="33">
        <f t="shared" si="7"/>
        <v>-2139.8228405344053</v>
      </c>
      <c r="P78" s="3">
        <v>-328374.87</v>
      </c>
      <c r="Q78" s="31">
        <f t="shared" si="5"/>
        <v>-8.2810265012085438E-3</v>
      </c>
    </row>
    <row r="79" spans="1:17" x14ac:dyDescent="0.2">
      <c r="A79" s="25"/>
      <c r="B79" s="25" t="s">
        <v>31</v>
      </c>
      <c r="C79" s="26">
        <f t="shared" si="9"/>
        <v>-328374.8782810265</v>
      </c>
      <c r="D79" s="27">
        <v>-149566.92000000001</v>
      </c>
      <c r="E79" s="27">
        <v>35.72</v>
      </c>
      <c r="F79" s="27"/>
      <c r="G79" s="27">
        <v>143.58000000000001</v>
      </c>
      <c r="H79" s="27"/>
      <c r="I79" s="27">
        <v>208441.34</v>
      </c>
      <c r="J79" s="27">
        <f t="shared" si="6"/>
        <v>-1800.8581581614658</v>
      </c>
      <c r="K79" s="27">
        <f t="shared" si="10"/>
        <v>-271122.01643918798</v>
      </c>
      <c r="L79" s="28"/>
      <c r="M79" s="29">
        <f t="shared" si="8"/>
        <v>-298848.01828102651</v>
      </c>
      <c r="N79" s="33">
        <f t="shared" si="7"/>
        <v>-1800.8581581614658</v>
      </c>
      <c r="P79" s="3">
        <v>-271122.01</v>
      </c>
      <c r="Q79" s="31">
        <f t="shared" si="5"/>
        <v>-6.4391879714094102E-3</v>
      </c>
    </row>
    <row r="80" spans="1:17" x14ac:dyDescent="0.2">
      <c r="A80" s="25"/>
      <c r="B80" s="25" t="s">
        <v>36</v>
      </c>
      <c r="C80" s="26">
        <f t="shared" si="9"/>
        <v>-271122.01643918798</v>
      </c>
      <c r="D80" s="27">
        <v>-148363.35999999999</v>
      </c>
      <c r="E80" s="27">
        <v>-907.84</v>
      </c>
      <c r="F80" s="27"/>
      <c r="G80" s="27">
        <v>71.790000000000006</v>
      </c>
      <c r="H80" s="27"/>
      <c r="I80" s="27">
        <v>210896.96</v>
      </c>
      <c r="J80" s="27">
        <f t="shared" si="6"/>
        <v>-1447.8865529125467</v>
      </c>
      <c r="K80" s="27">
        <f t="shared" si="10"/>
        <v>-210872.35299210055</v>
      </c>
      <c r="L80" s="28"/>
      <c r="M80" s="29">
        <f t="shared" si="8"/>
        <v>-240273.24143918796</v>
      </c>
      <c r="N80" s="33">
        <f t="shared" si="7"/>
        <v>-1447.8865529125467</v>
      </c>
      <c r="P80" s="3">
        <v>-210872.35</v>
      </c>
      <c r="Q80" s="31">
        <f t="shared" si="5"/>
        <v>-2.9921005479991436E-3</v>
      </c>
    </row>
    <row r="81" spans="1:17" x14ac:dyDescent="0.2">
      <c r="A81" s="25"/>
      <c r="B81" s="25" t="s">
        <v>37</v>
      </c>
      <c r="C81" s="26">
        <f t="shared" si="9"/>
        <v>-210872.35299210055</v>
      </c>
      <c r="D81" s="27">
        <v>-149509.35999999999</v>
      </c>
      <c r="E81" s="27">
        <v>-2151.85</v>
      </c>
      <c r="F81" s="27"/>
      <c r="G81" s="27"/>
      <c r="H81" s="27"/>
      <c r="I81" s="27">
        <v>209191.5</v>
      </c>
      <c r="J81" s="27">
        <f t="shared" si="6"/>
        <v>-1097.3780353603979</v>
      </c>
      <c r="K81" s="27">
        <f t="shared" si="10"/>
        <v>-154439.44102746088</v>
      </c>
      <c r="L81" s="28"/>
      <c r="M81" s="29">
        <f t="shared" si="8"/>
        <v>-182107.20799210056</v>
      </c>
      <c r="N81" s="33">
        <f t="shared" si="7"/>
        <v>-1097.3780353603979</v>
      </c>
      <c r="P81" s="3">
        <v>-154439.44</v>
      </c>
      <c r="Q81" s="31">
        <f t="shared" si="5"/>
        <v>-1.027460879413411E-3</v>
      </c>
    </row>
    <row r="82" spans="1:17" x14ac:dyDescent="0.2">
      <c r="A82" s="25"/>
      <c r="B82" s="25" t="s">
        <v>34</v>
      </c>
      <c r="C82" s="26">
        <f t="shared" si="9"/>
        <v>-154439.44102746088</v>
      </c>
      <c r="D82" s="27">
        <v>-151427.67000000001</v>
      </c>
      <c r="E82" s="27">
        <v>-1578.07</v>
      </c>
      <c r="F82" s="27"/>
      <c r="G82" s="27">
        <v>574.32000000000005</v>
      </c>
      <c r="H82" s="27">
        <v>32357.75</v>
      </c>
      <c r="I82" s="27">
        <v>200658.26</v>
      </c>
      <c r="J82" s="27">
        <f t="shared" si="6"/>
        <v>-687.85070196147933</v>
      </c>
      <c r="K82" s="27">
        <f t="shared" si="10"/>
        <v>-74542.701729422362</v>
      </c>
      <c r="L82" s="28"/>
      <c r="M82" s="29">
        <f t="shared" si="8"/>
        <v>-114147.14602746088</v>
      </c>
      <c r="N82" s="33">
        <f t="shared" si="7"/>
        <v>-687.85070196147933</v>
      </c>
      <c r="P82" s="3">
        <v>-74542.7</v>
      </c>
      <c r="Q82" s="31">
        <f t="shared" si="5"/>
        <v>-1.7294223653152585E-3</v>
      </c>
    </row>
    <row r="83" spans="1:17" x14ac:dyDescent="0.2">
      <c r="A83" s="25"/>
      <c r="B83" s="25" t="s">
        <v>23</v>
      </c>
      <c r="C83" s="26">
        <f t="shared" si="9"/>
        <v>-74542.701729422362</v>
      </c>
      <c r="D83" s="27">
        <v>-149280.59</v>
      </c>
      <c r="E83" s="27">
        <v>-1219.1099999999999</v>
      </c>
      <c r="F83" s="27"/>
      <c r="G83" s="27">
        <v>1292.22</v>
      </c>
      <c r="H83" s="27"/>
      <c r="I83" s="27">
        <v>187944.19</v>
      </c>
      <c r="J83" s="27">
        <f t="shared" si="6"/>
        <v>-332.48061339149911</v>
      </c>
      <c r="K83" s="27">
        <f t="shared" si="10"/>
        <v>-36138.472342813824</v>
      </c>
      <c r="L83" s="28"/>
      <c r="M83" s="29">
        <f t="shared" si="8"/>
        <v>-55174.346729422352</v>
      </c>
      <c r="N83" s="33">
        <f t="shared" si="7"/>
        <v>-332.48061339149911</v>
      </c>
      <c r="P83" s="3">
        <v>-36138.47</v>
      </c>
      <c r="Q83" s="31">
        <f t="shared" si="5"/>
        <v>-2.3428138229064643E-3</v>
      </c>
    </row>
    <row r="84" spans="1:17" x14ac:dyDescent="0.2">
      <c r="A84" s="25"/>
      <c r="B84" s="25" t="s">
        <v>24</v>
      </c>
      <c r="C84" s="26">
        <f t="shared" si="9"/>
        <v>-36138.472342813824</v>
      </c>
      <c r="D84" s="27">
        <v>-150532.82</v>
      </c>
      <c r="E84" s="27">
        <v>-831.24</v>
      </c>
      <c r="F84" s="27"/>
      <c r="G84" s="27">
        <v>1015.37</v>
      </c>
      <c r="H84" s="27"/>
      <c r="I84" s="27">
        <v>174055.75</v>
      </c>
      <c r="J84" s="27">
        <f t="shared" si="6"/>
        <v>-146.34106255779611</v>
      </c>
      <c r="K84" s="27">
        <f t="shared" si="10"/>
        <v>-12577.753405371623</v>
      </c>
      <c r="L84" s="28"/>
      <c r="M84" s="29">
        <f t="shared" si="8"/>
        <v>-24284.942342813825</v>
      </c>
      <c r="N84" s="33">
        <f t="shared" si="7"/>
        <v>-146.34106255779611</v>
      </c>
      <c r="P84" s="3">
        <v>-12577.75</v>
      </c>
      <c r="Q84" s="31">
        <f t="shared" si="5"/>
        <v>-3.4053716226480901E-3</v>
      </c>
    </row>
    <row r="85" spans="1:17" x14ac:dyDescent="0.2">
      <c r="A85" s="25"/>
      <c r="B85" s="25" t="s">
        <v>25</v>
      </c>
      <c r="C85" s="26">
        <f t="shared" si="9"/>
        <v>-12577.753405371623</v>
      </c>
      <c r="D85" s="27">
        <v>-151565.64000000001</v>
      </c>
      <c r="E85" s="27">
        <v>-211.25</v>
      </c>
      <c r="F85" s="27"/>
      <c r="G85" s="27"/>
      <c r="H85" s="27"/>
      <c r="I85" s="27">
        <v>172614.85</v>
      </c>
      <c r="J85" s="27">
        <f t="shared" si="6"/>
        <v>-13.008768540769422</v>
      </c>
      <c r="K85" s="27">
        <f t="shared" si="10"/>
        <v>8247.1978260876003</v>
      </c>
      <c r="L85" s="28"/>
      <c r="M85" s="29">
        <f t="shared" si="8"/>
        <v>-2158.7734053716267</v>
      </c>
      <c r="N85" s="33">
        <f t="shared" si="7"/>
        <v>-13.008768540769422</v>
      </c>
      <c r="P85" s="3">
        <v>8247.2000000000007</v>
      </c>
      <c r="Q85" s="31">
        <f t="shared" si="5"/>
        <v>-2.1739124003943289E-3</v>
      </c>
    </row>
    <row r="86" spans="1:17" x14ac:dyDescent="0.2">
      <c r="A86" s="25"/>
      <c r="B86" s="25" t="s">
        <v>26</v>
      </c>
      <c r="C86" s="26">
        <f t="shared" si="9"/>
        <v>8247.1978260876003</v>
      </c>
      <c r="D86" s="27">
        <v>-177439.66</v>
      </c>
      <c r="E86" s="27">
        <v>460.98</v>
      </c>
      <c r="F86" s="27"/>
      <c r="G86" s="27"/>
      <c r="H86" s="27"/>
      <c r="I86" s="27">
        <v>177167.08</v>
      </c>
      <c r="J86" s="27">
        <f t="shared" si="6"/>
        <v>50.265263300003866</v>
      </c>
      <c r="K86" s="27">
        <f t="shared" si="10"/>
        <v>8485.8630893875888</v>
      </c>
      <c r="L86" s="28"/>
      <c r="M86" s="29">
        <f t="shared" si="8"/>
        <v>8341.3978260875974</v>
      </c>
      <c r="N86" s="33">
        <f t="shared" si="7"/>
        <v>50.265263300003866</v>
      </c>
      <c r="P86" s="3">
        <v>8485.86</v>
      </c>
      <c r="Q86" s="31">
        <f t="shared" si="5"/>
        <v>3.089387588261161E-3</v>
      </c>
    </row>
    <row r="87" spans="1:17" x14ac:dyDescent="0.2">
      <c r="A87" s="25">
        <v>2007</v>
      </c>
      <c r="B87" s="25" t="s">
        <v>27</v>
      </c>
      <c r="C87" s="26">
        <f t="shared" si="9"/>
        <v>8485.8630893875888</v>
      </c>
      <c r="D87" s="27">
        <v>-199703.77</v>
      </c>
      <c r="E87" s="27">
        <v>-51.34</v>
      </c>
      <c r="F87" s="27"/>
      <c r="G87" s="27"/>
      <c r="H87" s="27"/>
      <c r="I87" s="27">
        <v>189594.33</v>
      </c>
      <c r="J87" s="27">
        <f t="shared" si="6"/>
        <v>20.521380836649616</v>
      </c>
      <c r="K87" s="27">
        <f t="shared" si="10"/>
        <v>-1654.3955297757532</v>
      </c>
      <c r="L87" s="28"/>
      <c r="M87" s="29">
        <f t="shared" si="8"/>
        <v>3405.4730893875894</v>
      </c>
      <c r="N87" s="33">
        <f t="shared" si="7"/>
        <v>20.521380836649616</v>
      </c>
      <c r="P87" s="3">
        <v>-1654.4</v>
      </c>
      <c r="Q87" s="31">
        <f t="shared" si="5"/>
        <v>4.4702242469156772E-3</v>
      </c>
    </row>
    <row r="88" spans="1:17" x14ac:dyDescent="0.2">
      <c r="A88" s="34"/>
      <c r="B88" s="25" t="s">
        <v>28</v>
      </c>
      <c r="C88" s="26">
        <f t="shared" si="9"/>
        <v>-1654.3955297757532</v>
      </c>
      <c r="D88" s="27">
        <v>-201390.65</v>
      </c>
      <c r="E88" s="27">
        <v>-42.96</v>
      </c>
      <c r="F88" s="27"/>
      <c r="G88" s="27">
        <v>140.97999999999999</v>
      </c>
      <c r="H88" s="27"/>
      <c r="I88" s="27">
        <v>201414.28</v>
      </c>
      <c r="J88" s="27">
        <f t="shared" si="6"/>
        <v>-9.6028560124286191</v>
      </c>
      <c r="K88" s="27">
        <f t="shared" si="10"/>
        <v>-1542.3483857881693</v>
      </c>
      <c r="L88" s="28"/>
      <c r="M88" s="29">
        <f t="shared" si="8"/>
        <v>-1593.5705297757415</v>
      </c>
      <c r="N88" s="33">
        <f t="shared" si="7"/>
        <v>-9.6028560124286191</v>
      </c>
      <c r="P88" s="3">
        <v>-1542.35</v>
      </c>
      <c r="Q88" s="31">
        <f t="shared" si="5"/>
        <v>1.6142118306561315E-3</v>
      </c>
    </row>
    <row r="89" spans="1:17" x14ac:dyDescent="0.2">
      <c r="A89" s="34"/>
      <c r="B89" s="25" t="s">
        <v>29</v>
      </c>
      <c r="C89" s="26">
        <f t="shared" si="9"/>
        <v>-1542.3483857881693</v>
      </c>
      <c r="D89" s="27">
        <v>-200146.91</v>
      </c>
      <c r="E89" s="27">
        <v>-105.62</v>
      </c>
      <c r="F89" s="27"/>
      <c r="G89" s="27"/>
      <c r="H89" s="27"/>
      <c r="I89" s="27">
        <v>210880.4</v>
      </c>
      <c r="J89" s="27">
        <f t="shared" si="6"/>
        <v>22.727580937240479</v>
      </c>
      <c r="K89" s="27">
        <f t="shared" si="10"/>
        <v>9108.2491951490556</v>
      </c>
      <c r="L89" s="28"/>
      <c r="M89" s="29">
        <f t="shared" si="8"/>
        <v>3771.5866142118284</v>
      </c>
      <c r="N89" s="33">
        <f t="shared" si="7"/>
        <v>22.727580937240479</v>
      </c>
      <c r="P89" s="3">
        <v>9108.25</v>
      </c>
      <c r="Q89" s="31">
        <f t="shared" si="5"/>
        <v>-8.0485094440518878E-4</v>
      </c>
    </row>
    <row r="90" spans="1:17" x14ac:dyDescent="0.2">
      <c r="A90" s="34"/>
      <c r="B90" s="25" t="s">
        <v>30</v>
      </c>
      <c r="C90" s="26">
        <f t="shared" si="9"/>
        <v>9108.2491951490556</v>
      </c>
      <c r="D90" s="27">
        <v>-202821.07</v>
      </c>
      <c r="E90" s="27">
        <v>124.44</v>
      </c>
      <c r="F90" s="27"/>
      <c r="G90" s="27">
        <v>70.489999999999995</v>
      </c>
      <c r="H90" s="27"/>
      <c r="I90" s="27">
        <v>216875.4</v>
      </c>
      <c r="J90" s="27">
        <f t="shared" si="6"/>
        <v>97.819330029968157</v>
      </c>
      <c r="K90" s="27">
        <f t="shared" si="10"/>
        <v>23455.328525179</v>
      </c>
      <c r="L90" s="28"/>
      <c r="M90" s="29">
        <f t="shared" si="8"/>
        <v>16232.879195149046</v>
      </c>
      <c r="N90" s="33">
        <f t="shared" si="7"/>
        <v>97.819330029968157</v>
      </c>
      <c r="P90" s="3">
        <v>23455.33</v>
      </c>
      <c r="Q90" s="31">
        <f t="shared" si="5"/>
        <v>-1.474821001465898E-3</v>
      </c>
    </row>
    <row r="91" spans="1:17" x14ac:dyDescent="0.2">
      <c r="A91" s="34"/>
      <c r="B91" s="25" t="s">
        <v>31</v>
      </c>
      <c r="C91" s="26">
        <f t="shared" si="9"/>
        <v>23455.328525179</v>
      </c>
      <c r="D91" s="27">
        <v>-203313.2</v>
      </c>
      <c r="E91" s="27">
        <v>-50.29</v>
      </c>
      <c r="F91" s="27"/>
      <c r="G91" s="27"/>
      <c r="H91" s="27"/>
      <c r="I91" s="27">
        <v>218321.81</v>
      </c>
      <c r="J91" s="27">
        <f t="shared" si="6"/>
        <v>186.41122785272859</v>
      </c>
      <c r="K91" s="27">
        <f t="shared" si="10"/>
        <v>38600.059753031717</v>
      </c>
      <c r="L91" s="28"/>
      <c r="M91" s="29">
        <f t="shared" si="8"/>
        <v>30934.488525178989</v>
      </c>
      <c r="N91" s="33">
        <f t="shared" si="7"/>
        <v>186.41122785272859</v>
      </c>
      <c r="P91" s="3">
        <v>38600.06</v>
      </c>
      <c r="Q91" s="31">
        <f t="shared" si="5"/>
        <v>-2.469682804076001E-4</v>
      </c>
    </row>
    <row r="92" spans="1:17" x14ac:dyDescent="0.2">
      <c r="A92" s="34"/>
      <c r="B92" s="25" t="s">
        <v>36</v>
      </c>
      <c r="C92" s="26">
        <f t="shared" si="9"/>
        <v>38600.059753031717</v>
      </c>
      <c r="D92" s="27">
        <v>-203576.52</v>
      </c>
      <c r="E92" s="27">
        <v>-82.65</v>
      </c>
      <c r="F92" s="27"/>
      <c r="G92" s="27">
        <v>70.489999999999995</v>
      </c>
      <c r="H92" s="27"/>
      <c r="I92" s="27">
        <v>190337.12</v>
      </c>
      <c r="J92" s="27">
        <f t="shared" si="6"/>
        <v>192.67700979176914</v>
      </c>
      <c r="K92" s="27">
        <f t="shared" si="10"/>
        <v>25541.176762823503</v>
      </c>
      <c r="L92" s="28"/>
      <c r="M92" s="29">
        <f t="shared" si="8"/>
        <v>31974.279753031718</v>
      </c>
      <c r="N92" s="33">
        <f t="shared" si="7"/>
        <v>192.67700979176914</v>
      </c>
      <c r="P92" s="3">
        <v>25541.18</v>
      </c>
      <c r="Q92" s="31">
        <f t="shared" si="5"/>
        <v>-3.2371764973504469E-3</v>
      </c>
    </row>
    <row r="93" spans="1:17" x14ac:dyDescent="0.2">
      <c r="A93" s="34"/>
      <c r="B93" s="25" t="s">
        <v>37</v>
      </c>
      <c r="C93" s="26">
        <f t="shared" si="9"/>
        <v>25541.176762823503</v>
      </c>
      <c r="D93" s="27">
        <v>-205551.04</v>
      </c>
      <c r="E93" s="27">
        <v>-17.63</v>
      </c>
      <c r="F93" s="27"/>
      <c r="G93" s="27"/>
      <c r="H93" s="27"/>
      <c r="I93" s="27">
        <v>178059.45</v>
      </c>
      <c r="J93" s="27">
        <f t="shared" si="6"/>
        <v>71.025851312774421</v>
      </c>
      <c r="K93" s="27">
        <f t="shared" si="10"/>
        <v>-1897.0173858637165</v>
      </c>
      <c r="L93" s="28"/>
      <c r="M93" s="29">
        <f t="shared" si="8"/>
        <v>11786.566762823502</v>
      </c>
      <c r="N93" s="33">
        <f t="shared" si="7"/>
        <v>71.025851312774421</v>
      </c>
      <c r="P93" s="3">
        <v>-1897.02</v>
      </c>
      <c r="Q93" s="31">
        <f t="shared" si="5"/>
        <v>2.6141362834550819E-3</v>
      </c>
    </row>
    <row r="94" spans="1:17" x14ac:dyDescent="0.2">
      <c r="A94" s="34"/>
      <c r="B94" s="25" t="s">
        <v>34</v>
      </c>
      <c r="C94" s="26">
        <f t="shared" si="9"/>
        <v>-1897.0173858637165</v>
      </c>
      <c r="D94" s="27">
        <v>-202379.44</v>
      </c>
      <c r="E94" s="27">
        <v>26.7</v>
      </c>
      <c r="F94" s="27"/>
      <c r="G94" s="27">
        <v>352.45</v>
      </c>
      <c r="H94" s="27">
        <v>37868.75</v>
      </c>
      <c r="I94" s="27">
        <v>174626.55</v>
      </c>
      <c r="J94" s="27">
        <f t="shared" si="6"/>
        <v>20.190038362785273</v>
      </c>
      <c r="K94" s="27">
        <f t="shared" si="10"/>
        <v>8618.1826524990665</v>
      </c>
      <c r="L94" s="28"/>
      <c r="M94" s="29">
        <f t="shared" si="8"/>
        <v>3350.4876141362884</v>
      </c>
      <c r="N94" s="33">
        <f t="shared" si="7"/>
        <v>20.190038362785273</v>
      </c>
      <c r="P94" s="3">
        <v>8618.18</v>
      </c>
      <c r="Q94" s="31">
        <f t="shared" si="5"/>
        <v>2.6524990662437631E-3</v>
      </c>
    </row>
    <row r="95" spans="1:17" x14ac:dyDescent="0.2">
      <c r="A95" s="34"/>
      <c r="B95" s="25" t="s">
        <v>38</v>
      </c>
      <c r="C95" s="26">
        <f t="shared" si="9"/>
        <v>8618.1826524990665</v>
      </c>
      <c r="D95" s="27">
        <v>-207769.47</v>
      </c>
      <c r="E95" s="27">
        <v>79.34</v>
      </c>
      <c r="F95" s="27"/>
      <c r="G95" s="27">
        <v>845.88</v>
      </c>
      <c r="H95" s="27"/>
      <c r="I95" s="27">
        <v>171981.16</v>
      </c>
      <c r="J95" s="27">
        <f t="shared" si="6"/>
        <v>-53.109321506040615</v>
      </c>
      <c r="K95" s="27">
        <f t="shared" si="10"/>
        <v>-26298.016669006975</v>
      </c>
      <c r="L95" s="28"/>
      <c r="M95" s="29">
        <f t="shared" si="8"/>
        <v>-8813.3623475009317</v>
      </c>
      <c r="N95" s="33">
        <f t="shared" si="7"/>
        <v>-53.109321506040615</v>
      </c>
      <c r="P95" s="3">
        <v>-26298.02</v>
      </c>
      <c r="Q95" s="31">
        <f t="shared" si="5"/>
        <v>3.3309930258837994E-3</v>
      </c>
    </row>
    <row r="96" spans="1:17" x14ac:dyDescent="0.2">
      <c r="A96" s="34"/>
      <c r="B96" s="25" t="s">
        <v>24</v>
      </c>
      <c r="C96" s="26">
        <f t="shared" si="9"/>
        <v>-26298.016669006975</v>
      </c>
      <c r="D96" s="27">
        <v>-205507.18</v>
      </c>
      <c r="E96" s="27">
        <v>-56.74</v>
      </c>
      <c r="F96" s="27"/>
      <c r="G96" s="27">
        <v>493.43</v>
      </c>
      <c r="H96" s="27"/>
      <c r="I96" s="27">
        <v>169110.32</v>
      </c>
      <c r="J96" s="27">
        <f t="shared" si="6"/>
        <v>-266.81984065743598</v>
      </c>
      <c r="K96" s="27">
        <f t="shared" si="10"/>
        <v>-62525.006509664381</v>
      </c>
      <c r="L96" s="28"/>
      <c r="M96" s="29">
        <f t="shared" si="8"/>
        <v>-44278.101669006966</v>
      </c>
      <c r="N96" s="33">
        <f t="shared" si="7"/>
        <v>-266.81984065743598</v>
      </c>
      <c r="P96" s="3">
        <v>-62525.01</v>
      </c>
      <c r="Q96" s="31">
        <f t="shared" si="5"/>
        <v>3.4903356208815239E-3</v>
      </c>
    </row>
    <row r="97" spans="1:17" x14ac:dyDescent="0.2">
      <c r="A97" s="34"/>
      <c r="B97" s="25" t="s">
        <v>25</v>
      </c>
      <c r="C97" s="26">
        <f t="shared" si="9"/>
        <v>-62525.006509664381</v>
      </c>
      <c r="D97" s="27">
        <v>-208700.96</v>
      </c>
      <c r="E97" s="27">
        <v>85.17</v>
      </c>
      <c r="F97" s="27"/>
      <c r="G97" s="27">
        <v>422.94</v>
      </c>
      <c r="H97" s="27"/>
      <c r="I97" s="27">
        <v>165096.94</v>
      </c>
      <c r="J97" s="27">
        <f t="shared" si="6"/>
        <v>-506.62366605723747</v>
      </c>
      <c r="K97" s="27">
        <f t="shared" si="10"/>
        <v>-106127.54017572162</v>
      </c>
      <c r="L97" s="28"/>
      <c r="M97" s="29">
        <f t="shared" si="8"/>
        <v>-84072.961509664368</v>
      </c>
      <c r="N97" s="33">
        <f t="shared" si="7"/>
        <v>-506.62366605723747</v>
      </c>
      <c r="P97" s="3">
        <v>-106127.54</v>
      </c>
      <c r="Q97" s="31">
        <f t="shared" si="5"/>
        <v>-1.7572162323631346E-4</v>
      </c>
    </row>
    <row r="98" spans="1:17" x14ac:dyDescent="0.2">
      <c r="A98" s="34"/>
      <c r="B98" s="25" t="s">
        <v>26</v>
      </c>
      <c r="C98" s="26">
        <f t="shared" si="9"/>
        <v>-106127.54017572162</v>
      </c>
      <c r="D98" s="27">
        <v>-209528.32000000001</v>
      </c>
      <c r="E98" s="27">
        <v>-31.48</v>
      </c>
      <c r="F98" s="27"/>
      <c r="G98" s="27">
        <v>0</v>
      </c>
      <c r="H98" s="27"/>
      <c r="I98" s="27">
        <v>168906.85</v>
      </c>
      <c r="J98" s="27">
        <f t="shared" si="6"/>
        <v>-762.01189544889849</v>
      </c>
      <c r="K98" s="27">
        <f t="shared" si="10"/>
        <v>-147542.50207117051</v>
      </c>
      <c r="L98" s="28"/>
      <c r="M98" s="29">
        <f t="shared" si="8"/>
        <v>-126454.01517572162</v>
      </c>
      <c r="N98" s="33">
        <f t="shared" si="7"/>
        <v>-762.01189544889849</v>
      </c>
      <c r="P98" s="3">
        <v>-147542.5</v>
      </c>
      <c r="Q98" s="31">
        <f t="shared" si="5"/>
        <v>-2.0711705146823078E-3</v>
      </c>
    </row>
    <row r="99" spans="1:17" x14ac:dyDescent="0.2">
      <c r="A99" s="34">
        <v>2008</v>
      </c>
      <c r="B99" s="25" t="s">
        <v>27</v>
      </c>
      <c r="C99" s="26">
        <f t="shared" si="9"/>
        <v>-147542.50207117051</v>
      </c>
      <c r="D99" s="27">
        <v>-205138.03</v>
      </c>
      <c r="E99" s="27">
        <v>17.48</v>
      </c>
      <c r="F99" s="27"/>
      <c r="G99" s="27">
        <v>0</v>
      </c>
      <c r="H99" s="27"/>
      <c r="I99" s="27">
        <v>177008.88</v>
      </c>
      <c r="J99" s="27">
        <f t="shared" si="6"/>
        <v>-973.79157919087345</v>
      </c>
      <c r="K99" s="27">
        <f t="shared" si="10"/>
        <v>-176627.9636503614</v>
      </c>
      <c r="L99" s="28"/>
      <c r="M99" s="29">
        <f t="shared" si="8"/>
        <v>-161598.33707117051</v>
      </c>
      <c r="N99" s="33">
        <f t="shared" si="7"/>
        <v>-973.79157919087345</v>
      </c>
      <c r="P99" s="3">
        <v>-176627.96</v>
      </c>
      <c r="Q99" s="31">
        <f t="shared" si="5"/>
        <v>-3.6503614101093262E-3</v>
      </c>
    </row>
    <row r="100" spans="1:17" x14ac:dyDescent="0.2">
      <c r="A100" s="34"/>
      <c r="B100" s="25" t="s">
        <v>28</v>
      </c>
      <c r="C100" s="26">
        <f t="shared" si="9"/>
        <v>-176627.9636503614</v>
      </c>
      <c r="D100" s="27">
        <v>-207403.6</v>
      </c>
      <c r="E100" s="27">
        <v>26.45</v>
      </c>
      <c r="F100" s="27"/>
      <c r="G100" s="27">
        <v>139.12</v>
      </c>
      <c r="H100" s="27"/>
      <c r="I100" s="27">
        <v>184436.54</v>
      </c>
      <c r="J100" s="27">
        <f t="shared" si="6"/>
        <v>-1133.0609983270779</v>
      </c>
      <c r="K100" s="27">
        <f t="shared" si="10"/>
        <v>-200562.51464868843</v>
      </c>
      <c r="L100" s="28"/>
      <c r="M100" s="29">
        <f t="shared" si="8"/>
        <v>-188028.7086503614</v>
      </c>
      <c r="N100" s="33">
        <f t="shared" si="7"/>
        <v>-1133.0609983270779</v>
      </c>
      <c r="P100" s="3">
        <v>-200562.51</v>
      </c>
      <c r="Q100" s="31">
        <f t="shared" si="5"/>
        <v>-4.6486884239129722E-3</v>
      </c>
    </row>
    <row r="101" spans="1:17" x14ac:dyDescent="0.2">
      <c r="A101" s="34"/>
      <c r="B101" s="25" t="s">
        <v>29</v>
      </c>
      <c r="C101" s="26">
        <f t="shared" si="9"/>
        <v>-200562.51464868843</v>
      </c>
      <c r="D101" s="27">
        <v>-208447.62</v>
      </c>
      <c r="E101" s="27">
        <v>29.18</v>
      </c>
      <c r="F101" s="27"/>
      <c r="G101" s="27">
        <v>347.8</v>
      </c>
      <c r="H101" s="27"/>
      <c r="I101" s="27">
        <v>198379.17</v>
      </c>
      <c r="J101" s="27">
        <f t="shared" si="6"/>
        <v>-1237.7901123829965</v>
      </c>
      <c r="K101" s="27">
        <f t="shared" si="10"/>
        <v>-211491.77476107143</v>
      </c>
      <c r="L101" s="28"/>
      <c r="M101" s="29">
        <f t="shared" si="8"/>
        <v>-205408.24964868842</v>
      </c>
      <c r="N101" s="33">
        <f t="shared" si="7"/>
        <v>-1237.7901123829965</v>
      </c>
      <c r="P101" s="3">
        <v>-211491.77</v>
      </c>
      <c r="Q101" s="31">
        <f t="shared" si="5"/>
        <v>-4.761071439133957E-3</v>
      </c>
    </row>
    <row r="102" spans="1:17" x14ac:dyDescent="0.2">
      <c r="A102" s="34"/>
      <c r="B102" s="25" t="s">
        <v>30</v>
      </c>
      <c r="C102" s="26">
        <f t="shared" si="9"/>
        <v>-211491.77476107143</v>
      </c>
      <c r="D102" s="27">
        <v>-207227.98</v>
      </c>
      <c r="E102" s="27">
        <v>16.489999999999998</v>
      </c>
      <c r="F102" s="27"/>
      <c r="G102" s="27">
        <v>208.68</v>
      </c>
      <c r="H102" s="27"/>
      <c r="I102" s="27">
        <v>209021.15</v>
      </c>
      <c r="J102" s="27">
        <f t="shared" si="6"/>
        <v>-1268.3681762902165</v>
      </c>
      <c r="K102" s="27">
        <f t="shared" si="10"/>
        <v>-210741.80293736164</v>
      </c>
      <c r="L102" s="28"/>
      <c r="M102" s="29">
        <f t="shared" si="8"/>
        <v>-210482.60476107144</v>
      </c>
      <c r="N102" s="33">
        <f t="shared" si="7"/>
        <v>-1268.3681762902165</v>
      </c>
      <c r="P102" s="3">
        <v>-210741.8</v>
      </c>
      <c r="Q102" s="31">
        <f t="shared" si="5"/>
        <v>-2.9373616562224925E-3</v>
      </c>
    </row>
    <row r="103" spans="1:17" x14ac:dyDescent="0.2">
      <c r="A103" s="34"/>
      <c r="B103" s="25" t="s">
        <v>31</v>
      </c>
      <c r="C103" s="26">
        <f t="shared" si="9"/>
        <v>-210741.80293736164</v>
      </c>
      <c r="D103" s="27">
        <v>-205710.46</v>
      </c>
      <c r="E103" s="27">
        <v>-91.64</v>
      </c>
      <c r="F103" s="27"/>
      <c r="G103" s="27">
        <v>684.73</v>
      </c>
      <c r="H103" s="27"/>
      <c r="I103" s="27">
        <v>214306.16</v>
      </c>
      <c r="J103" s="27">
        <f t="shared" si="6"/>
        <v>-1242.2442802305411</v>
      </c>
      <c r="K103" s="27">
        <f t="shared" si="10"/>
        <v>-202795.25721759218</v>
      </c>
      <c r="L103" s="28"/>
      <c r="M103" s="29">
        <f t="shared" si="8"/>
        <v>-206147.40793736163</v>
      </c>
      <c r="N103" s="33">
        <f t="shared" si="7"/>
        <v>-1242.2442802305411</v>
      </c>
      <c r="P103" s="3">
        <v>-202795.26</v>
      </c>
      <c r="Q103" s="31">
        <f t="shared" ref="Q103:Q152" si="11">+K103-P103</f>
        <v>2.7824078279081732E-3</v>
      </c>
    </row>
    <row r="104" spans="1:17" x14ac:dyDescent="0.2">
      <c r="A104" s="34"/>
      <c r="B104" s="25" t="s">
        <v>36</v>
      </c>
      <c r="C104" s="26">
        <f t="shared" si="9"/>
        <v>-202795.25721759218</v>
      </c>
      <c r="D104" s="27">
        <v>-208475.05</v>
      </c>
      <c r="E104" s="27">
        <v>28.2</v>
      </c>
      <c r="F104" s="27"/>
      <c r="G104" s="27">
        <v>732.72</v>
      </c>
      <c r="H104" s="27"/>
      <c r="I104" s="27">
        <v>209603.02</v>
      </c>
      <c r="J104" s="27">
        <f t="shared" si="6"/>
        <v>-1216.3529944232105</v>
      </c>
      <c r="K104" s="27">
        <f t="shared" si="10"/>
        <v>-202122.72021201538</v>
      </c>
      <c r="L104" s="28"/>
      <c r="M104" s="29">
        <f t="shared" si="8"/>
        <v>-201850.81221759217</v>
      </c>
      <c r="N104" s="33">
        <f t="shared" si="7"/>
        <v>-1216.3529944232105</v>
      </c>
      <c r="P104" s="3">
        <v>-202122.72</v>
      </c>
      <c r="Q104" s="31">
        <f t="shared" si="11"/>
        <v>-2.1201538038440049E-4</v>
      </c>
    </row>
    <row r="105" spans="1:17" x14ac:dyDescent="0.2">
      <c r="A105" s="34"/>
      <c r="B105" s="25" t="s">
        <v>37</v>
      </c>
      <c r="C105" s="26">
        <f t="shared" si="9"/>
        <v>-202122.72021201538</v>
      </c>
      <c r="D105" s="27">
        <v>-209808.62</v>
      </c>
      <c r="E105" s="27">
        <v>14.59</v>
      </c>
      <c r="F105" s="27"/>
      <c r="G105" s="27">
        <v>69.56</v>
      </c>
      <c r="H105" s="27"/>
      <c r="I105" s="27">
        <v>180897.71</v>
      </c>
      <c r="J105" s="27">
        <f t="shared" si="6"/>
        <v>-1304.8465398776048</v>
      </c>
      <c r="K105" s="27">
        <f t="shared" si="10"/>
        <v>-232254.32675189298</v>
      </c>
      <c r="L105" s="28"/>
      <c r="M105" s="29">
        <f t="shared" si="8"/>
        <v>-216536.10021201539</v>
      </c>
      <c r="N105" s="33">
        <f t="shared" si="7"/>
        <v>-1304.8465398776048</v>
      </c>
      <c r="P105" s="3">
        <v>-232254.33</v>
      </c>
      <c r="Q105" s="31">
        <f t="shared" si="11"/>
        <v>3.2481070084031671E-3</v>
      </c>
    </row>
    <row r="106" spans="1:17" x14ac:dyDescent="0.2">
      <c r="A106" s="34"/>
      <c r="B106" s="25" t="s">
        <v>34</v>
      </c>
      <c r="C106" s="26">
        <f t="shared" si="9"/>
        <v>-232254.32675189298</v>
      </c>
      <c r="D106" s="27">
        <v>-209497.88</v>
      </c>
      <c r="E106" s="27">
        <v>-35.97</v>
      </c>
      <c r="F106" s="27"/>
      <c r="G106" s="27">
        <v>69.56</v>
      </c>
      <c r="H106" s="27"/>
      <c r="I106" s="27">
        <v>177026</v>
      </c>
      <c r="J106" s="27">
        <f t="shared" si="6"/>
        <v>-1497.3011407769072</v>
      </c>
      <c r="K106" s="27">
        <f t="shared" si="10"/>
        <v>-266189.91789266985</v>
      </c>
      <c r="L106" s="28"/>
      <c r="M106" s="29">
        <f t="shared" si="8"/>
        <v>-248473.471751893</v>
      </c>
      <c r="N106" s="33">
        <f t="shared" si="7"/>
        <v>-1497.3011407769072</v>
      </c>
      <c r="P106" s="3">
        <v>-266189.92</v>
      </c>
      <c r="Q106" s="31">
        <f t="shared" si="11"/>
        <v>2.1073301322758198E-3</v>
      </c>
    </row>
    <row r="107" spans="1:17" x14ac:dyDescent="0.2">
      <c r="A107" s="34"/>
      <c r="B107" s="25" t="s">
        <v>23</v>
      </c>
      <c r="C107" s="26">
        <f t="shared" si="9"/>
        <v>-266189.91789266985</v>
      </c>
      <c r="D107" s="27">
        <v>-209110.69</v>
      </c>
      <c r="E107" s="27">
        <v>18.75</v>
      </c>
      <c r="F107" s="27"/>
      <c r="G107" s="27">
        <v>208.68</v>
      </c>
      <c r="H107" s="27">
        <v>19178.099999999999</v>
      </c>
      <c r="I107" s="27">
        <v>173895.75</v>
      </c>
      <c r="J107" s="27">
        <f t="shared" si="6"/>
        <v>-1651.6941975512286</v>
      </c>
      <c r="K107" s="27">
        <f t="shared" si="10"/>
        <v>-283651.02209022111</v>
      </c>
      <c r="L107" s="28"/>
      <c r="M107" s="29">
        <f t="shared" si="8"/>
        <v>-274094.62289266987</v>
      </c>
      <c r="N107" s="33">
        <f t="shared" si="7"/>
        <v>-1651.6941975512286</v>
      </c>
      <c r="P107" s="3">
        <v>-283651.02</v>
      </c>
      <c r="Q107" s="31">
        <f t="shared" si="11"/>
        <v>-2.0902210962958634E-3</v>
      </c>
    </row>
    <row r="108" spans="1:17" x14ac:dyDescent="0.2">
      <c r="A108" s="34"/>
      <c r="B108" s="25" t="s">
        <v>24</v>
      </c>
      <c r="C108" s="26">
        <f t="shared" si="9"/>
        <v>-283651.02209022111</v>
      </c>
      <c r="D108" s="27">
        <v>-210717.72</v>
      </c>
      <c r="E108" s="27">
        <v>25.28</v>
      </c>
      <c r="F108" s="27"/>
      <c r="G108" s="27">
        <v>278.24</v>
      </c>
      <c r="H108" s="27"/>
      <c r="I108" s="27">
        <v>171159.36</v>
      </c>
      <c r="J108" s="27">
        <f t="shared" si="6"/>
        <v>-1827.5558920356723</v>
      </c>
      <c r="K108" s="27">
        <f t="shared" si="10"/>
        <v>-324733.4179822568</v>
      </c>
      <c r="L108" s="28"/>
      <c r="M108" s="29">
        <f t="shared" si="8"/>
        <v>-303278.4420902211</v>
      </c>
      <c r="N108" s="33">
        <f t="shared" si="7"/>
        <v>-1827.5558920356723</v>
      </c>
      <c r="P108" s="3">
        <v>-324733.42</v>
      </c>
      <c r="Q108" s="31">
        <f t="shared" si="11"/>
        <v>2.0177431870251894E-3</v>
      </c>
    </row>
    <row r="109" spans="1:17" x14ac:dyDescent="0.2">
      <c r="A109" s="34"/>
      <c r="B109" s="25" t="s">
        <v>25</v>
      </c>
      <c r="C109" s="26">
        <f t="shared" si="9"/>
        <v>-324733.4179822568</v>
      </c>
      <c r="D109" s="27">
        <v>-207556.79</v>
      </c>
      <c r="E109" s="27">
        <v>37.51</v>
      </c>
      <c r="F109" s="27"/>
      <c r="G109" s="27">
        <v>69.56</v>
      </c>
      <c r="H109" s="27"/>
      <c r="I109" s="27">
        <v>169585.2</v>
      </c>
      <c r="J109" s="27">
        <f t="shared" si="6"/>
        <v>-2070.9293755210797</v>
      </c>
      <c r="K109" s="27">
        <f t="shared" si="10"/>
        <v>-364668.86735777778</v>
      </c>
      <c r="L109" s="28"/>
      <c r="M109" s="29">
        <f t="shared" si="8"/>
        <v>-343665.67798225681</v>
      </c>
      <c r="N109" s="33">
        <f t="shared" si="7"/>
        <v>-2070.9293755210797</v>
      </c>
      <c r="P109" s="3">
        <v>-364668.87</v>
      </c>
      <c r="Q109" s="31">
        <f t="shared" si="11"/>
        <v>2.6422222144901752E-3</v>
      </c>
    </row>
    <row r="110" spans="1:17" x14ac:dyDescent="0.2">
      <c r="A110" s="34"/>
      <c r="B110" s="25" t="s">
        <v>26</v>
      </c>
      <c r="C110" s="26">
        <f t="shared" si="9"/>
        <v>-364668.86735777778</v>
      </c>
      <c r="D110" s="27">
        <v>-207649.09</v>
      </c>
      <c r="E110" s="27">
        <v>5.66</v>
      </c>
      <c r="F110" s="27"/>
      <c r="G110" s="27"/>
      <c r="H110" s="27"/>
      <c r="I110" s="27">
        <v>174584.43</v>
      </c>
      <c r="J110" s="27">
        <f t="shared" si="6"/>
        <v>-2297.101361697969</v>
      </c>
      <c r="K110" s="27">
        <f t="shared" si="10"/>
        <v>-400024.96871947567</v>
      </c>
      <c r="L110" s="28"/>
      <c r="M110" s="29">
        <f t="shared" si="8"/>
        <v>-381198.36735777778</v>
      </c>
      <c r="N110" s="33">
        <f t="shared" si="7"/>
        <v>-2297.101361697969</v>
      </c>
      <c r="P110" s="3">
        <v>-400024.97</v>
      </c>
      <c r="Q110" s="31">
        <f t="shared" si="11"/>
        <v>1.2805243022739887E-3</v>
      </c>
    </row>
    <row r="111" spans="1:17" x14ac:dyDescent="0.2">
      <c r="A111" s="34">
        <v>2009</v>
      </c>
      <c r="B111" s="25" t="s">
        <v>27</v>
      </c>
      <c r="C111" s="26">
        <f t="shared" si="9"/>
        <v>-400024.96871947567</v>
      </c>
      <c r="D111" s="27">
        <v>-206031.38</v>
      </c>
      <c r="E111" s="27">
        <v>21.58</v>
      </c>
      <c r="F111" s="27"/>
      <c r="G111" s="27"/>
      <c r="H111" s="27"/>
      <c r="I111" s="27">
        <v>184430.48</v>
      </c>
      <c r="J111" s="27">
        <f t="shared" si="6"/>
        <v>-2475.5689526635606</v>
      </c>
      <c r="K111" s="35">
        <f t="shared" si="10"/>
        <v>-424079.8576721393</v>
      </c>
      <c r="L111" s="28"/>
      <c r="M111" s="29">
        <f t="shared" si="8"/>
        <v>-410814.6287194757</v>
      </c>
      <c r="N111" s="33">
        <f t="shared" si="7"/>
        <v>-2475.5689526635606</v>
      </c>
      <c r="P111" s="3">
        <v>-424079.86</v>
      </c>
      <c r="Q111" s="31">
        <f t="shared" si="11"/>
        <v>2.327860682271421E-3</v>
      </c>
    </row>
    <row r="112" spans="1:17" x14ac:dyDescent="0.2">
      <c r="A112" s="34"/>
      <c r="B112" s="25" t="s">
        <v>28</v>
      </c>
      <c r="C112" s="26">
        <f t="shared" si="9"/>
        <v>-424079.8576721393</v>
      </c>
      <c r="D112" s="27">
        <v>-205742.29</v>
      </c>
      <c r="E112" s="27">
        <v>33.71</v>
      </c>
      <c r="F112" s="27"/>
      <c r="G112" s="27"/>
      <c r="H112" s="27"/>
      <c r="I112" s="27">
        <v>205507.28</v>
      </c>
      <c r="J112" s="27">
        <f t="shared" si="6"/>
        <v>-2556.1117392323117</v>
      </c>
      <c r="K112" s="35">
        <f t="shared" si="10"/>
        <v>-426837.26941137167</v>
      </c>
      <c r="L112" s="28"/>
      <c r="M112" s="29">
        <f t="shared" si="8"/>
        <v>-424180.50767213933</v>
      </c>
      <c r="N112" s="33">
        <f t="shared" si="7"/>
        <v>-2556.1117392323117</v>
      </c>
      <c r="P112" s="3">
        <v>-426837.27</v>
      </c>
      <c r="Q112" s="31">
        <f t="shared" si="11"/>
        <v>5.8862834703177214E-4</v>
      </c>
    </row>
    <row r="113" spans="1:17" x14ac:dyDescent="0.2">
      <c r="A113" s="34"/>
      <c r="B113" s="25" t="s">
        <v>29</v>
      </c>
      <c r="C113" s="26">
        <f t="shared" si="9"/>
        <v>-426837.26941137167</v>
      </c>
      <c r="D113" s="27">
        <v>-206650.57</v>
      </c>
      <c r="E113" s="27">
        <v>20.63</v>
      </c>
      <c r="F113" s="27"/>
      <c r="G113" s="27"/>
      <c r="H113" s="27"/>
      <c r="I113" s="27">
        <v>220698.81</v>
      </c>
      <c r="J113" s="27">
        <f t="shared" si="6"/>
        <v>-2529.7318801629258</v>
      </c>
      <c r="K113" s="35">
        <f t="shared" si="10"/>
        <v>-415298.13129153452</v>
      </c>
      <c r="L113" s="28"/>
      <c r="M113" s="29">
        <f t="shared" si="8"/>
        <v>-419802.83441137167</v>
      </c>
      <c r="N113" s="33">
        <f t="shared" si="7"/>
        <v>-2529.7318801629258</v>
      </c>
      <c r="P113" s="3">
        <v>-415298.13</v>
      </c>
      <c r="Q113" s="31">
        <f t="shared" si="11"/>
        <v>-1.2915345141664147E-3</v>
      </c>
    </row>
    <row r="114" spans="1:17" x14ac:dyDescent="0.2">
      <c r="A114" s="34"/>
      <c r="B114" s="25" t="s">
        <v>30</v>
      </c>
      <c r="C114" s="26">
        <f t="shared" si="9"/>
        <v>-415298.13129153452</v>
      </c>
      <c r="D114" s="27">
        <v>-206906.03</v>
      </c>
      <c r="E114" s="32">
        <v>14.46</v>
      </c>
      <c r="F114" s="32"/>
      <c r="G114" s="27">
        <v>981.92</v>
      </c>
      <c r="H114" s="27"/>
      <c r="I114" s="27">
        <v>233031.34</v>
      </c>
      <c r="J114" s="27">
        <f t="shared" si="6"/>
        <v>-2420.868887192787</v>
      </c>
      <c r="K114" s="35">
        <f t="shared" si="10"/>
        <v>-390597.31017872738</v>
      </c>
      <c r="L114" s="28"/>
      <c r="M114" s="29">
        <f t="shared" si="8"/>
        <v>-401737.28629153455</v>
      </c>
      <c r="N114" s="33">
        <f t="shared" si="7"/>
        <v>-2420.868887192787</v>
      </c>
      <c r="P114" s="3">
        <v>-390597.31</v>
      </c>
      <c r="Q114" s="31">
        <f t="shared" si="11"/>
        <v>-1.7872737953439355E-4</v>
      </c>
    </row>
    <row r="115" spans="1:17" x14ac:dyDescent="0.2">
      <c r="A115" s="34"/>
      <c r="B115" s="25" t="s">
        <v>31</v>
      </c>
      <c r="C115" s="26">
        <f t="shared" si="9"/>
        <v>-390597.31017872738</v>
      </c>
      <c r="D115" s="27">
        <v>-207590.64</v>
      </c>
      <c r="E115" s="32">
        <v>27.81</v>
      </c>
      <c r="F115" s="32"/>
      <c r="G115" s="27">
        <v>68.37</v>
      </c>
      <c r="H115" s="27"/>
      <c r="I115" s="27">
        <v>241060.83</v>
      </c>
      <c r="J115" s="27">
        <f t="shared" si="6"/>
        <v>-2252.6039183270113</v>
      </c>
      <c r="K115" s="35">
        <f t="shared" si="10"/>
        <v>-359283.5440970544</v>
      </c>
      <c r="L115" s="28"/>
      <c r="M115" s="29">
        <f t="shared" si="8"/>
        <v>-373814.12517872738</v>
      </c>
      <c r="N115" s="33">
        <f t="shared" si="7"/>
        <v>-2252.6039183270113</v>
      </c>
      <c r="P115" s="3">
        <v>-359283.54</v>
      </c>
      <c r="Q115" s="31">
        <f t="shared" si="11"/>
        <v>-4.0970544214360416E-3</v>
      </c>
    </row>
    <row r="116" spans="1:17" x14ac:dyDescent="0.2">
      <c r="A116" s="34"/>
      <c r="B116" s="25" t="s">
        <v>36</v>
      </c>
      <c r="C116" s="26">
        <f t="shared" si="9"/>
        <v>-359283.5440970544</v>
      </c>
      <c r="D116" s="27">
        <v>-206922</v>
      </c>
      <c r="E116" s="32">
        <v>7.1</v>
      </c>
      <c r="F116" s="32"/>
      <c r="G116" s="27">
        <v>68.37</v>
      </c>
      <c r="H116" s="27"/>
      <c r="I116" s="27">
        <v>239979.39</v>
      </c>
      <c r="J116" s="27">
        <f t="shared" si="6"/>
        <v>-2065.2133295488497</v>
      </c>
      <c r="K116" s="35">
        <f>SUM(C116:J116)+0.01</f>
        <v>-328215.88742660324</v>
      </c>
      <c r="L116" s="28"/>
      <c r="M116" s="29">
        <f t="shared" si="8"/>
        <v>-342717.11409705441</v>
      </c>
      <c r="N116" s="33">
        <f t="shared" si="7"/>
        <v>-2065.2133295488497</v>
      </c>
      <c r="P116" s="3">
        <v>-328215.89</v>
      </c>
      <c r="Q116" s="31">
        <f t="shared" si="11"/>
        <v>2.5733967777341604E-3</v>
      </c>
    </row>
    <row r="117" spans="1:17" x14ac:dyDescent="0.2">
      <c r="A117" s="34"/>
      <c r="B117" s="25" t="s">
        <v>37</v>
      </c>
      <c r="C117" s="26">
        <f t="shared" si="9"/>
        <v>-328215.88742660324</v>
      </c>
      <c r="D117" s="27">
        <v>-210241.91</v>
      </c>
      <c r="E117" s="32">
        <v>27.55</v>
      </c>
      <c r="F117" s="32"/>
      <c r="G117" s="27">
        <v>1570.86</v>
      </c>
      <c r="H117" s="27"/>
      <c r="I117" s="27">
        <v>226134.94</v>
      </c>
      <c r="J117" s="27">
        <f t="shared" si="6"/>
        <v>-1925.1272289127114</v>
      </c>
      <c r="K117" s="35">
        <f>SUM(C117:J117)-0.01</f>
        <v>-312649.58465551597</v>
      </c>
      <c r="L117" s="28"/>
      <c r="M117" s="29">
        <f t="shared" si="8"/>
        <v>-319470.16742660326</v>
      </c>
      <c r="N117" s="33">
        <f t="shared" si="7"/>
        <v>-1925.1272289127114</v>
      </c>
      <c r="P117" s="3">
        <v>-312649.58</v>
      </c>
      <c r="Q117" s="31">
        <f t="shared" si="11"/>
        <v>-4.6555159497074783E-3</v>
      </c>
    </row>
    <row r="118" spans="1:17" x14ac:dyDescent="0.2">
      <c r="A118" s="34"/>
      <c r="B118" s="25" t="s">
        <v>34</v>
      </c>
      <c r="C118" s="26">
        <f t="shared" si="9"/>
        <v>-312649.58465551597</v>
      </c>
      <c r="D118" s="27">
        <v>-207234.42</v>
      </c>
      <c r="E118" s="32">
        <v>15.61</v>
      </c>
      <c r="F118" s="32"/>
      <c r="G118" s="27">
        <v>410.22</v>
      </c>
      <c r="H118" s="27">
        <v>15858.8</v>
      </c>
      <c r="I118" s="27">
        <v>203282.36</v>
      </c>
      <c r="J118" s="27">
        <f t="shared" si="6"/>
        <v>-1846.8683637241395</v>
      </c>
      <c r="K118" s="35">
        <f t="shared" ref="K118:K123" si="12">SUM(C118:J118)</f>
        <v>-302163.88301924022</v>
      </c>
      <c r="L118" s="28"/>
      <c r="M118" s="29">
        <f t="shared" si="8"/>
        <v>-306483.29965551599</v>
      </c>
      <c r="N118" s="33">
        <f t="shared" si="7"/>
        <v>-1846.8683637241395</v>
      </c>
      <c r="P118" s="3">
        <v>-302163.88</v>
      </c>
      <c r="Q118" s="31">
        <f t="shared" si="11"/>
        <v>-3.0192402191460133E-3</v>
      </c>
    </row>
    <row r="119" spans="1:17" x14ac:dyDescent="0.2">
      <c r="A119" s="34"/>
      <c r="B119" s="25" t="s">
        <v>38</v>
      </c>
      <c r="C119" s="26">
        <f t="shared" si="9"/>
        <v>-302163.88301924022</v>
      </c>
      <c r="D119" s="27">
        <v>-209314.55</v>
      </c>
      <c r="E119" s="32">
        <v>20.74</v>
      </c>
      <c r="F119" s="32"/>
      <c r="G119" s="27">
        <v>341.85</v>
      </c>
      <c r="H119" s="27"/>
      <c r="I119" s="27">
        <v>198526.4</v>
      </c>
      <c r="J119" s="27">
        <f t="shared" si="6"/>
        <v>-1852.2517713539419</v>
      </c>
      <c r="K119" s="35">
        <f t="shared" si="12"/>
        <v>-314441.69479059422</v>
      </c>
      <c r="L119" s="28"/>
      <c r="M119" s="29">
        <f t="shared" si="8"/>
        <v>-307376.66301924025</v>
      </c>
      <c r="N119" s="33">
        <f t="shared" si="7"/>
        <v>-1852.2517713539419</v>
      </c>
      <c r="P119" s="3">
        <v>-314441.69</v>
      </c>
      <c r="Q119" s="31">
        <f t="shared" si="11"/>
        <v>-4.7905942192301154E-3</v>
      </c>
    </row>
    <row r="120" spans="1:17" x14ac:dyDescent="0.2">
      <c r="A120" s="34"/>
      <c r="B120" s="36" t="s">
        <v>24</v>
      </c>
      <c r="C120" s="26">
        <f t="shared" si="9"/>
        <v>-314441.69479059422</v>
      </c>
      <c r="D120" s="27">
        <v>-207370.78</v>
      </c>
      <c r="E120" s="32">
        <v>-39.020000000000003</v>
      </c>
      <c r="F120" s="32"/>
      <c r="G120" s="27">
        <v>136.74</v>
      </c>
      <c r="H120" s="27"/>
      <c r="I120" s="27">
        <v>196045.02</v>
      </c>
      <c r="J120" s="27">
        <f t="shared" si="6"/>
        <v>-1928.6557373281209</v>
      </c>
      <c r="K120" s="35">
        <f t="shared" si="12"/>
        <v>-327598.39052792231</v>
      </c>
      <c r="L120" s="28"/>
      <c r="M120" s="29">
        <f t="shared" si="8"/>
        <v>-320055.71479059424</v>
      </c>
      <c r="N120" s="33">
        <f t="shared" si="7"/>
        <v>-1928.6557373281209</v>
      </c>
      <c r="P120" s="3">
        <v>-327598.39</v>
      </c>
      <c r="Q120" s="31">
        <f t="shared" si="11"/>
        <v>-5.2792229689657688E-4</v>
      </c>
    </row>
    <row r="121" spans="1:17" x14ac:dyDescent="0.2">
      <c r="A121" s="34"/>
      <c r="B121" s="36" t="s">
        <v>25</v>
      </c>
      <c r="C121" s="26">
        <f t="shared" si="9"/>
        <v>-327598.39052792231</v>
      </c>
      <c r="D121" s="27">
        <v>-253638.78</v>
      </c>
      <c r="E121" s="32">
        <v>16.059999999999999</v>
      </c>
      <c r="F121" s="32"/>
      <c r="G121" s="27">
        <v>205.11</v>
      </c>
      <c r="H121" s="27"/>
      <c r="I121" s="27">
        <v>222198.85</v>
      </c>
      <c r="J121" s="27">
        <f t="shared" si="6"/>
        <v>-2068.1700252012597</v>
      </c>
      <c r="K121" s="35">
        <f t="shared" si="12"/>
        <v>-360885.3205531236</v>
      </c>
      <c r="L121" s="28"/>
      <c r="M121" s="29">
        <f t="shared" si="8"/>
        <v>-343207.77052792232</v>
      </c>
      <c r="N121" s="33">
        <f t="shared" si="7"/>
        <v>-2068.1700252012597</v>
      </c>
      <c r="P121" s="3">
        <v>-360885.32</v>
      </c>
      <c r="Q121" s="31">
        <f t="shared" si="11"/>
        <v>-5.5312359472736716E-4</v>
      </c>
    </row>
    <row r="122" spans="1:17" x14ac:dyDescent="0.2">
      <c r="A122" s="34"/>
      <c r="B122" s="36" t="s">
        <v>26</v>
      </c>
      <c r="C122" s="26">
        <f t="shared" si="9"/>
        <v>-360885.3205531236</v>
      </c>
      <c r="D122" s="27">
        <v>-325873.21000000002</v>
      </c>
      <c r="E122" s="32">
        <v>11.17</v>
      </c>
      <c r="F122" s="32"/>
      <c r="G122" s="27">
        <v>205.11</v>
      </c>
      <c r="H122" s="27"/>
      <c r="I122" s="27">
        <v>275014.53000000003</v>
      </c>
      <c r="J122" s="27">
        <f t="shared" si="6"/>
        <v>-2327.2804928531227</v>
      </c>
      <c r="K122" s="35">
        <f t="shared" si="12"/>
        <v>-413855.00104597677</v>
      </c>
      <c r="L122" s="28"/>
      <c r="M122" s="29">
        <f t="shared" si="8"/>
        <v>-386206.52055312361</v>
      </c>
      <c r="N122" s="33">
        <f t="shared" si="7"/>
        <v>-2327.2804928531227</v>
      </c>
      <c r="P122" s="3">
        <v>-413855</v>
      </c>
      <c r="Q122" s="31">
        <f t="shared" si="11"/>
        <v>-1.0459767654538155E-3</v>
      </c>
    </row>
    <row r="123" spans="1:17" x14ac:dyDescent="0.2">
      <c r="A123" s="34">
        <v>2010</v>
      </c>
      <c r="B123" s="36" t="s">
        <v>27</v>
      </c>
      <c r="C123" s="26">
        <f t="shared" si="9"/>
        <v>-413855.00104597677</v>
      </c>
      <c r="D123" s="27">
        <v>-327195.88</v>
      </c>
      <c r="E123" s="32">
        <v>16.7</v>
      </c>
      <c r="F123" s="32"/>
      <c r="G123" s="27"/>
      <c r="H123" s="27"/>
      <c r="I123" s="27">
        <v>288919.01</v>
      </c>
      <c r="J123" s="27">
        <f t="shared" si="6"/>
        <v>-2609.1681285130558</v>
      </c>
      <c r="K123" s="35">
        <f t="shared" si="12"/>
        <v>-454724.33917448984</v>
      </c>
      <c r="L123" s="28"/>
      <c r="M123" s="29">
        <f t="shared" si="8"/>
        <v>-432985.08604597673</v>
      </c>
      <c r="N123" s="33">
        <f t="shared" si="7"/>
        <v>-2609.1681285130558</v>
      </c>
      <c r="P123" s="3">
        <v>-454724.34</v>
      </c>
      <c r="Q123" s="31">
        <f t="shared" si="11"/>
        <v>8.2551018567755818E-4</v>
      </c>
    </row>
    <row r="124" spans="1:17" x14ac:dyDescent="0.2">
      <c r="A124" s="34"/>
      <c r="B124" s="36" t="s">
        <v>28</v>
      </c>
      <c r="C124" s="26">
        <f t="shared" si="9"/>
        <v>-454724.33917448984</v>
      </c>
      <c r="D124" s="27">
        <v>-324679.90000000002</v>
      </c>
      <c r="E124" s="32">
        <v>10</v>
      </c>
      <c r="F124" s="32"/>
      <c r="G124" s="27">
        <v>71.400000000000006</v>
      </c>
      <c r="H124" s="27"/>
      <c r="I124" s="27">
        <v>309991.2</v>
      </c>
      <c r="J124" s="27">
        <f t="shared" si="6"/>
        <v>-2784.180662765476</v>
      </c>
      <c r="K124" s="35">
        <f>SUM(C124:J124)</f>
        <v>-472115.81983725529</v>
      </c>
      <c r="L124" s="28"/>
      <c r="M124" s="29">
        <f t="shared" si="8"/>
        <v>-462027.98917448986</v>
      </c>
      <c r="N124" s="33">
        <f t="shared" si="7"/>
        <v>-2784.180662765476</v>
      </c>
      <c r="P124" s="3">
        <v>-472115.82</v>
      </c>
      <c r="Q124" s="31">
        <f t="shared" si="11"/>
        <v>1.6274472000077367E-4</v>
      </c>
    </row>
    <row r="125" spans="1:17" x14ac:dyDescent="0.2">
      <c r="A125" s="34"/>
      <c r="B125" s="36" t="s">
        <v>29</v>
      </c>
      <c r="C125" s="26">
        <f t="shared" si="9"/>
        <v>-472115.81983725529</v>
      </c>
      <c r="D125" s="27">
        <v>-326704.7</v>
      </c>
      <c r="E125" s="32">
        <v>8.57</v>
      </c>
      <c r="F125" s="32"/>
      <c r="G125" s="27">
        <v>71.400000000000006</v>
      </c>
      <c r="H125" s="27"/>
      <c r="I125" s="27">
        <v>335732.04</v>
      </c>
      <c r="J125" s="27">
        <f t="shared" si="6"/>
        <v>-2817.5296053093002</v>
      </c>
      <c r="K125" s="35">
        <f>SUM(C125:J125)</f>
        <v>-465826.03944256471</v>
      </c>
      <c r="L125" s="28"/>
      <c r="M125" s="29">
        <f t="shared" si="8"/>
        <v>-467562.16483725526</v>
      </c>
      <c r="N125" s="33">
        <f t="shared" si="7"/>
        <v>-2817.5296053093002</v>
      </c>
      <c r="P125" s="3">
        <v>-465826.04</v>
      </c>
      <c r="Q125" s="31">
        <f t="shared" si="11"/>
        <v>5.5743526900187135E-4</v>
      </c>
    </row>
    <row r="126" spans="1:17" x14ac:dyDescent="0.2">
      <c r="A126" s="34"/>
      <c r="B126" s="36" t="s">
        <v>30</v>
      </c>
      <c r="C126" s="26">
        <f t="shared" si="9"/>
        <v>-465826.03944256471</v>
      </c>
      <c r="D126" s="27">
        <v>-323708.73</v>
      </c>
      <c r="E126" s="32">
        <v>0.55000000000000004</v>
      </c>
      <c r="F126" s="32"/>
      <c r="G126" s="27">
        <v>505.12</v>
      </c>
      <c r="H126" s="27"/>
      <c r="I126" s="27">
        <v>362317.63</v>
      </c>
      <c r="J126" s="27">
        <f t="shared" si="6"/>
        <v>-2689.2155142708948</v>
      </c>
      <c r="K126" s="35">
        <f>SUM(C126:J126)</f>
        <v>-429400.68495683552</v>
      </c>
      <c r="L126" s="28"/>
      <c r="M126" s="29">
        <f t="shared" si="8"/>
        <v>-446268.75444256468</v>
      </c>
      <c r="N126" s="33">
        <f t="shared" si="7"/>
        <v>-2689.2155142708948</v>
      </c>
      <c r="P126" s="3">
        <v>-429400.68</v>
      </c>
      <c r="Q126" s="31">
        <f t="shared" si="11"/>
        <v>-4.956835531629622E-3</v>
      </c>
    </row>
    <row r="127" spans="1:17" x14ac:dyDescent="0.2">
      <c r="A127" s="34"/>
      <c r="B127" s="36" t="s">
        <v>31</v>
      </c>
      <c r="C127" s="26">
        <f t="shared" si="9"/>
        <v>-429400.68495683552</v>
      </c>
      <c r="D127" s="27">
        <v>-326937.18</v>
      </c>
      <c r="E127" s="32">
        <v>8.3699999999999992</v>
      </c>
      <c r="F127" s="32"/>
      <c r="G127" s="27">
        <v>349.16</v>
      </c>
      <c r="H127" s="27"/>
      <c r="I127" s="27">
        <v>382497.02</v>
      </c>
      <c r="J127" s="27">
        <f t="shared" si="6"/>
        <v>-2419.0894917398909</v>
      </c>
      <c r="K127" s="35">
        <f>SUM(C127:J127)</f>
        <v>-375902.40444857534</v>
      </c>
      <c r="L127" s="28"/>
      <c r="M127" s="29">
        <f t="shared" si="8"/>
        <v>-401441.99995683553</v>
      </c>
      <c r="N127" s="33">
        <f t="shared" si="7"/>
        <v>-2419.0894917398909</v>
      </c>
      <c r="P127" s="3">
        <v>-375902.4</v>
      </c>
      <c r="Q127" s="31">
        <f t="shared" si="11"/>
        <v>-4.4485753169283271E-3</v>
      </c>
    </row>
    <row r="128" spans="1:17" x14ac:dyDescent="0.2">
      <c r="A128" s="34"/>
      <c r="B128" s="36" t="s">
        <v>36</v>
      </c>
      <c r="C128" s="26">
        <f t="shared" si="9"/>
        <v>-375902.40444857534</v>
      </c>
      <c r="D128" s="27">
        <v>-325764.82</v>
      </c>
      <c r="E128" s="32">
        <v>7.88</v>
      </c>
      <c r="F128" s="32"/>
      <c r="G128" s="27">
        <v>1376.16</v>
      </c>
      <c r="H128" s="27"/>
      <c r="I128" s="27">
        <v>391979.74</v>
      </c>
      <c r="J128" s="27">
        <f t="shared" si="6"/>
        <v>-2061.5122227271149</v>
      </c>
      <c r="K128" s="35">
        <f>SUM(C128:J128)+0.01</f>
        <v>-310364.94667130249</v>
      </c>
      <c r="L128" s="28"/>
      <c r="M128" s="29">
        <f t="shared" si="8"/>
        <v>-342102.92444857536</v>
      </c>
      <c r="N128" s="33">
        <f t="shared" si="7"/>
        <v>-2061.5122227271149</v>
      </c>
      <c r="P128" s="3">
        <v>-310364.95</v>
      </c>
      <c r="Q128" s="31">
        <f t="shared" si="11"/>
        <v>3.3286975231021643E-3</v>
      </c>
    </row>
    <row r="129" spans="1:17" x14ac:dyDescent="0.2">
      <c r="A129" s="34"/>
      <c r="B129" s="36" t="s">
        <v>37</v>
      </c>
      <c r="C129" s="26">
        <f t="shared" si="9"/>
        <v>-310364.94667130249</v>
      </c>
      <c r="D129" s="27">
        <v>-328174.11</v>
      </c>
      <c r="E129" s="32">
        <v>1.62</v>
      </c>
      <c r="F129" s="32"/>
      <c r="G129" s="27">
        <v>72.16</v>
      </c>
      <c r="H129" s="27"/>
      <c r="I129" s="27">
        <v>387138.28</v>
      </c>
      <c r="J129" s="27">
        <f t="shared" si="6"/>
        <v>-1692.3778252912687</v>
      </c>
      <c r="K129" s="35">
        <f>SUM(C129:J129)-0.01</f>
        <v>-253019.38449659376</v>
      </c>
      <c r="L129" s="28"/>
      <c r="M129" s="29">
        <f t="shared" si="8"/>
        <v>-280845.97167130245</v>
      </c>
      <c r="N129" s="33">
        <f t="shared" si="7"/>
        <v>-1692.3778252912687</v>
      </c>
      <c r="P129" s="3">
        <v>-253019.38</v>
      </c>
      <c r="Q129" s="31">
        <f t="shared" si="11"/>
        <v>-4.4965937559027225E-3</v>
      </c>
    </row>
    <row r="130" spans="1:17" x14ac:dyDescent="0.2">
      <c r="A130" s="34"/>
      <c r="B130" s="36" t="s">
        <v>34</v>
      </c>
      <c r="C130" s="26">
        <f t="shared" si="9"/>
        <v>-253019.38449659376</v>
      </c>
      <c r="D130" s="27">
        <v>-329796.43</v>
      </c>
      <c r="E130" s="32">
        <v>-0.83</v>
      </c>
      <c r="F130" s="32"/>
      <c r="G130" s="27">
        <v>72.16</v>
      </c>
      <c r="H130" s="27">
        <v>20110.099999999999</v>
      </c>
      <c r="I130" s="27">
        <v>369664.42</v>
      </c>
      <c r="J130" s="27">
        <f t="shared" si="6"/>
        <v>-1343.7659085164742</v>
      </c>
      <c r="K130" s="35">
        <f t="shared" ref="K130:K135" si="13">SUM(C130:J130)</f>
        <v>-194313.73040511023</v>
      </c>
      <c r="L130" s="28"/>
      <c r="M130" s="29">
        <f t="shared" si="8"/>
        <v>-222994.6744965938</v>
      </c>
      <c r="N130" s="33">
        <f t="shared" si="7"/>
        <v>-1343.7659085164742</v>
      </c>
      <c r="P130" s="3">
        <v>-194313.73</v>
      </c>
      <c r="Q130" s="31">
        <f t="shared" si="11"/>
        <v>-4.0511021506972611E-4</v>
      </c>
    </row>
    <row r="131" spans="1:17" x14ac:dyDescent="0.2">
      <c r="A131" s="34"/>
      <c r="B131" s="36" t="s">
        <v>38</v>
      </c>
      <c r="C131" s="26">
        <f t="shared" si="9"/>
        <v>-194313.73040511023</v>
      </c>
      <c r="D131" s="27">
        <v>-330065.36</v>
      </c>
      <c r="E131" s="32">
        <v>6.59</v>
      </c>
      <c r="F131" s="32"/>
      <c r="G131" s="27">
        <v>72.16</v>
      </c>
      <c r="H131" s="27"/>
      <c r="I131" s="27">
        <v>336247.33</v>
      </c>
      <c r="J131" s="27">
        <f t="shared" ref="J131:J194" si="14">N131</f>
        <v>-1152.0709900611942</v>
      </c>
      <c r="K131" s="35">
        <f t="shared" si="13"/>
        <v>-189205.08139517144</v>
      </c>
      <c r="L131" s="28"/>
      <c r="M131" s="29">
        <f t="shared" si="8"/>
        <v>-191183.37040511021</v>
      </c>
      <c r="N131" s="33">
        <f t="shared" si="7"/>
        <v>-1152.0709900611942</v>
      </c>
      <c r="P131" s="3">
        <v>-189205.08</v>
      </c>
      <c r="Q131" s="31">
        <f t="shared" si="11"/>
        <v>-1.3951714499853551E-3</v>
      </c>
    </row>
    <row r="132" spans="1:17" x14ac:dyDescent="0.2">
      <c r="A132" s="34"/>
      <c r="B132" s="36" t="s">
        <v>24</v>
      </c>
      <c r="C132" s="26">
        <f t="shared" si="9"/>
        <v>-189205.08139517144</v>
      </c>
      <c r="D132" s="27">
        <v>-331864.28999999998</v>
      </c>
      <c r="E132" s="32">
        <v>2.5299999999999998</v>
      </c>
      <c r="F132" s="32"/>
      <c r="G132" s="27"/>
      <c r="H132" s="27"/>
      <c r="I132" s="27">
        <v>333378.93</v>
      </c>
      <c r="J132" s="27">
        <f t="shared" si="14"/>
        <v>-1135.5785872773031</v>
      </c>
      <c r="K132" s="35">
        <f t="shared" si="13"/>
        <v>-188823.48998244866</v>
      </c>
      <c r="L132" s="28"/>
      <c r="M132" s="29">
        <f t="shared" si="8"/>
        <v>-188446.49639517142</v>
      </c>
      <c r="N132" s="33">
        <f t="shared" si="7"/>
        <v>-1135.5785872773031</v>
      </c>
      <c r="P132" s="3">
        <v>-188823.49</v>
      </c>
      <c r="Q132" s="31">
        <f t="shared" si="11"/>
        <v>1.7551326891407371E-5</v>
      </c>
    </row>
    <row r="133" spans="1:17" x14ac:dyDescent="0.2">
      <c r="A133" s="34"/>
      <c r="B133" s="36" t="s">
        <v>25</v>
      </c>
      <c r="C133" s="26">
        <f t="shared" si="9"/>
        <v>-188823.48998244866</v>
      </c>
      <c r="D133" s="27">
        <v>-329629.07</v>
      </c>
      <c r="E133" s="32">
        <v>2.57</v>
      </c>
      <c r="F133" s="32"/>
      <c r="G133" s="27">
        <v>72.16</v>
      </c>
      <c r="H133" s="27"/>
      <c r="I133" s="27">
        <v>326538.14</v>
      </c>
      <c r="J133" s="27">
        <f t="shared" si="14"/>
        <v>-1146.9381612342356</v>
      </c>
      <c r="K133" s="35">
        <f t="shared" si="13"/>
        <v>-192986.62814368293</v>
      </c>
      <c r="L133" s="28"/>
      <c r="M133" s="29">
        <f t="shared" si="8"/>
        <v>-190331.58998244867</v>
      </c>
      <c r="N133" s="33">
        <f t="shared" si="7"/>
        <v>-1146.9381612342356</v>
      </c>
      <c r="P133" s="3">
        <v>-192986.63</v>
      </c>
      <c r="Q133" s="31">
        <f t="shared" si="11"/>
        <v>1.856317074270919E-3</v>
      </c>
    </row>
    <row r="134" spans="1:17" x14ac:dyDescent="0.2">
      <c r="A134" s="34"/>
      <c r="B134" s="36" t="s">
        <v>26</v>
      </c>
      <c r="C134" s="26">
        <f t="shared" si="9"/>
        <v>-192986.62814368293</v>
      </c>
      <c r="D134" s="27">
        <v>-327004.63</v>
      </c>
      <c r="E134" s="32">
        <v>4.8</v>
      </c>
      <c r="F134" s="32"/>
      <c r="G134" s="27">
        <v>72.16</v>
      </c>
      <c r="H134" s="27"/>
      <c r="I134" s="27">
        <v>317742.88</v>
      </c>
      <c r="J134" s="27">
        <f t="shared" si="14"/>
        <v>-1190.6111934638334</v>
      </c>
      <c r="K134" s="35">
        <f t="shared" si="13"/>
        <v>-203362.02933714684</v>
      </c>
      <c r="L134" s="28"/>
      <c r="M134" s="29">
        <f t="shared" si="8"/>
        <v>-197579.02314368295</v>
      </c>
      <c r="N134" s="33">
        <f t="shared" si="7"/>
        <v>-1190.6111934638334</v>
      </c>
      <c r="P134" s="3">
        <v>-203362.03</v>
      </c>
      <c r="Q134" s="31">
        <f t="shared" si="11"/>
        <v>6.6285315551795065E-4</v>
      </c>
    </row>
    <row r="135" spans="1:17" x14ac:dyDescent="0.2">
      <c r="A135" s="34">
        <v>2011</v>
      </c>
      <c r="B135" s="36" t="s">
        <v>27</v>
      </c>
      <c r="C135" s="26">
        <f t="shared" si="9"/>
        <v>-203362.02933714684</v>
      </c>
      <c r="D135" s="27">
        <v>-329201.68</v>
      </c>
      <c r="E135" s="32">
        <v>-4.58</v>
      </c>
      <c r="F135" s="32"/>
      <c r="G135" s="27"/>
      <c r="H135" s="27"/>
      <c r="I135" s="27">
        <v>312804.27</v>
      </c>
      <c r="J135" s="27">
        <f t="shared" si="14"/>
        <v>-1274.8787846556468</v>
      </c>
      <c r="K135" s="35">
        <f t="shared" si="13"/>
        <v>-221038.89812180243</v>
      </c>
      <c r="L135" s="28"/>
      <c r="M135" s="29">
        <f t="shared" si="8"/>
        <v>-211563.02433714684</v>
      </c>
      <c r="N135" s="33">
        <f t="shared" si="7"/>
        <v>-1274.8787846556468</v>
      </c>
      <c r="P135" s="3">
        <v>-221038.9</v>
      </c>
      <c r="Q135" s="31">
        <f t="shared" si="11"/>
        <v>1.878197566838935E-3</v>
      </c>
    </row>
    <row r="136" spans="1:17" x14ac:dyDescent="0.2">
      <c r="A136" s="34"/>
      <c r="B136" s="36" t="s">
        <v>28</v>
      </c>
      <c r="C136" s="26">
        <f t="shared" si="9"/>
        <v>-221038.89812180243</v>
      </c>
      <c r="D136" s="27">
        <v>-328921.36</v>
      </c>
      <c r="E136" s="32">
        <v>-2.36</v>
      </c>
      <c r="F136" s="32"/>
      <c r="G136" s="27">
        <v>565.04</v>
      </c>
      <c r="H136" s="27"/>
      <c r="I136" s="27">
        <v>307682.03999999998</v>
      </c>
      <c r="J136" s="27">
        <f t="shared" si="14"/>
        <v>-1394.2791164019816</v>
      </c>
      <c r="K136" s="35">
        <f>SUM(C136:J136)</f>
        <v>-243109.81723820441</v>
      </c>
      <c r="L136" s="28"/>
      <c r="M136" s="29">
        <f t="shared" si="8"/>
        <v>-231377.21812180243</v>
      </c>
      <c r="N136" s="33">
        <f t="shared" ref="N136:N155" si="15">(+M136*0.006026)</f>
        <v>-1394.2791164019816</v>
      </c>
      <c r="P136" s="3">
        <v>-243109.82</v>
      </c>
      <c r="Q136" s="31">
        <f t="shared" si="11"/>
        <v>2.7617955929599702E-3</v>
      </c>
    </row>
    <row r="137" spans="1:17" x14ac:dyDescent="0.2">
      <c r="A137" s="34"/>
      <c r="B137" s="36" t="s">
        <v>29</v>
      </c>
      <c r="C137" s="26">
        <f t="shared" si="9"/>
        <v>-243109.81723820441</v>
      </c>
      <c r="D137" s="27">
        <v>-327970.58</v>
      </c>
      <c r="E137" s="32">
        <v>7.01</v>
      </c>
      <c r="F137" s="32"/>
      <c r="G137" s="27">
        <v>475.16</v>
      </c>
      <c r="H137" s="27"/>
      <c r="I137" s="27">
        <v>306473.95</v>
      </c>
      <c r="J137" s="27">
        <f t="shared" si="14"/>
        <v>-1528.29632665742</v>
      </c>
      <c r="K137" s="35">
        <f>SUM(C137:J137)-0.01</f>
        <v>-265652.58356486185</v>
      </c>
      <c r="L137" s="28"/>
      <c r="M137" s="29">
        <f t="shared" si="8"/>
        <v>-253617.04723820442</v>
      </c>
      <c r="N137" s="33">
        <f t="shared" si="15"/>
        <v>-1528.29632665742</v>
      </c>
      <c r="P137" s="3">
        <v>-265652.58</v>
      </c>
      <c r="Q137" s="31">
        <f t="shared" si="11"/>
        <v>-3.56486183591187E-3</v>
      </c>
    </row>
    <row r="138" spans="1:17" x14ac:dyDescent="0.2">
      <c r="A138" s="34"/>
      <c r="B138" s="36" t="s">
        <v>30</v>
      </c>
      <c r="C138" s="26">
        <f t="shared" si="9"/>
        <v>-265652.58356486185</v>
      </c>
      <c r="D138" s="27">
        <v>-325293.75</v>
      </c>
      <c r="E138" s="32">
        <v>0.26</v>
      </c>
      <c r="F138" s="32"/>
      <c r="G138" s="27">
        <v>950.25</v>
      </c>
      <c r="H138" s="27"/>
      <c r="I138" s="27">
        <v>390496.97</v>
      </c>
      <c r="J138" s="27">
        <f t="shared" si="14"/>
        <v>-1401.5012800718575</v>
      </c>
      <c r="K138" s="35">
        <f t="shared" ref="K138:K143" si="16">SUM(C138:J138)</f>
        <v>-200900.35484493378</v>
      </c>
      <c r="L138" s="28"/>
      <c r="M138" s="29">
        <f t="shared" si="8"/>
        <v>-232575.71856486186</v>
      </c>
      <c r="N138" s="33">
        <f t="shared" si="15"/>
        <v>-1401.5012800718575</v>
      </c>
      <c r="P138" s="3">
        <v>-200900.35</v>
      </c>
      <c r="Q138" s="31">
        <f t="shared" si="11"/>
        <v>-4.8449337773490697E-3</v>
      </c>
    </row>
    <row r="139" spans="1:17" x14ac:dyDescent="0.2">
      <c r="A139" s="34"/>
      <c r="B139" s="36" t="s">
        <v>31</v>
      </c>
      <c r="C139" s="26">
        <f t="shared" si="9"/>
        <v>-200900.35484493378</v>
      </c>
      <c r="D139" s="27">
        <v>-326157.73</v>
      </c>
      <c r="E139" s="32">
        <v>3.09</v>
      </c>
      <c r="F139" s="32"/>
      <c r="G139" s="27">
        <v>330.72</v>
      </c>
      <c r="H139" s="27"/>
      <c r="I139" s="27">
        <v>427668.8</v>
      </c>
      <c r="J139" s="27">
        <f t="shared" si="14"/>
        <v>-903.76691485557103</v>
      </c>
      <c r="K139" s="35">
        <f t="shared" si="16"/>
        <v>-99959.241759789467</v>
      </c>
      <c r="L139" s="28"/>
      <c r="M139" s="29">
        <f t="shared" ref="M139:M202" si="17">K138+(SUM(D139:I139)/2)</f>
        <v>-149977.91484493378</v>
      </c>
      <c r="N139" s="33">
        <f t="shared" si="15"/>
        <v>-903.76691485557103</v>
      </c>
      <c r="P139" s="3">
        <v>-99959.24</v>
      </c>
      <c r="Q139" s="31">
        <f t="shared" si="11"/>
        <v>-1.759789462084882E-3</v>
      </c>
    </row>
    <row r="140" spans="1:17" x14ac:dyDescent="0.2">
      <c r="A140" s="34"/>
      <c r="B140" s="36" t="s">
        <v>36</v>
      </c>
      <c r="C140" s="26">
        <f t="shared" ref="C140:C203" si="18">K139</f>
        <v>-99959.241759789467</v>
      </c>
      <c r="D140" s="27">
        <v>-329344.94</v>
      </c>
      <c r="E140" s="32">
        <v>3.8</v>
      </c>
      <c r="F140" s="32"/>
      <c r="G140" s="27">
        <v>484.32</v>
      </c>
      <c r="H140" s="27"/>
      <c r="I140" s="27">
        <v>421819.35</v>
      </c>
      <c r="J140" s="27">
        <f t="shared" si="14"/>
        <v>-322.25828795449144</v>
      </c>
      <c r="K140" s="35">
        <f t="shared" si="16"/>
        <v>-7318.9700477439892</v>
      </c>
      <c r="L140" s="28"/>
      <c r="M140" s="29">
        <f t="shared" si="17"/>
        <v>-53477.976759789482</v>
      </c>
      <c r="N140" s="33">
        <f t="shared" si="15"/>
        <v>-322.25828795449144</v>
      </c>
      <c r="P140" s="3">
        <v>-7318.97</v>
      </c>
      <c r="Q140" s="31">
        <f t="shared" si="11"/>
        <v>-4.7743988943693694E-5</v>
      </c>
    </row>
    <row r="141" spans="1:17" x14ac:dyDescent="0.2">
      <c r="A141" s="34"/>
      <c r="B141" s="36" t="s">
        <v>37</v>
      </c>
      <c r="C141" s="26">
        <f t="shared" si="18"/>
        <v>-7318.9700477439892</v>
      </c>
      <c r="D141" s="27">
        <v>-329520.02</v>
      </c>
      <c r="E141" s="32">
        <v>4.29</v>
      </c>
      <c r="F141" s="32"/>
      <c r="G141" s="27">
        <v>161.44</v>
      </c>
      <c r="H141" s="27"/>
      <c r="I141" s="27">
        <v>370949.45</v>
      </c>
      <c r="J141" s="27">
        <f t="shared" si="14"/>
        <v>81.222103572294643</v>
      </c>
      <c r="K141" s="35">
        <f t="shared" si="16"/>
        <v>34357.412055828281</v>
      </c>
      <c r="L141" s="28"/>
      <c r="M141" s="29">
        <f t="shared" si="17"/>
        <v>13478.609952255998</v>
      </c>
      <c r="N141" s="33">
        <f t="shared" si="15"/>
        <v>81.222103572294643</v>
      </c>
      <c r="P141" s="3">
        <v>34357.410000000003</v>
      </c>
      <c r="Q141" s="31">
        <f t="shared" si="11"/>
        <v>2.0558282776619308E-3</v>
      </c>
    </row>
    <row r="142" spans="1:17" x14ac:dyDescent="0.2">
      <c r="B142" s="36" t="s">
        <v>34</v>
      </c>
      <c r="C142" s="26">
        <f t="shared" si="18"/>
        <v>34357.412055828281</v>
      </c>
      <c r="D142" s="27">
        <v>-331104.5</v>
      </c>
      <c r="E142" s="32">
        <v>11.9</v>
      </c>
      <c r="F142" s="32"/>
      <c r="G142" s="27">
        <v>565.04</v>
      </c>
      <c r="H142" s="27">
        <v>29451.87</v>
      </c>
      <c r="I142" s="27">
        <v>330605.3</v>
      </c>
      <c r="J142" s="27">
        <f t="shared" si="14"/>
        <v>296.01047997842119</v>
      </c>
      <c r="K142" s="35">
        <f t="shared" si="16"/>
        <v>64183.032535806669</v>
      </c>
      <c r="L142" s="28"/>
      <c r="M142" s="29">
        <f t="shared" si="17"/>
        <v>49122.217055828274</v>
      </c>
      <c r="N142" s="33">
        <f t="shared" si="15"/>
        <v>296.01047997842119</v>
      </c>
      <c r="P142" s="3">
        <v>64183.040000000001</v>
      </c>
      <c r="Q142" s="31">
        <f t="shared" si="11"/>
        <v>-7.4641933315433562E-3</v>
      </c>
    </row>
    <row r="143" spans="1:17" x14ac:dyDescent="0.2">
      <c r="B143" s="36" t="s">
        <v>38</v>
      </c>
      <c r="C143" s="26">
        <f t="shared" si="18"/>
        <v>64183.032535806669</v>
      </c>
      <c r="D143" s="27">
        <v>-334649.63</v>
      </c>
      <c r="E143" s="32">
        <v>6.1</v>
      </c>
      <c r="F143" s="32"/>
      <c r="G143" s="27">
        <v>322.88</v>
      </c>
      <c r="H143" s="27"/>
      <c r="I143" s="27">
        <v>327383.75</v>
      </c>
      <c r="J143" s="27">
        <f t="shared" si="14"/>
        <v>365.86607436077094</v>
      </c>
      <c r="K143" s="35">
        <f t="shared" si="16"/>
        <v>57611.998610167393</v>
      </c>
      <c r="L143" s="28"/>
      <c r="M143" s="29">
        <f t="shared" si="17"/>
        <v>60714.582535806658</v>
      </c>
      <c r="N143" s="33">
        <f t="shared" si="15"/>
        <v>365.86607436077094</v>
      </c>
      <c r="P143" s="3">
        <v>57612</v>
      </c>
      <c r="Q143" s="31">
        <f t="shared" si="11"/>
        <v>-1.3898326069465838E-3</v>
      </c>
    </row>
    <row r="144" spans="1:17" x14ac:dyDescent="0.2">
      <c r="B144" s="36" t="s">
        <v>24</v>
      </c>
      <c r="C144" s="26">
        <f t="shared" si="18"/>
        <v>57611.998610167393</v>
      </c>
      <c r="D144" s="27">
        <v>-342465.14</v>
      </c>
      <c r="E144" s="32">
        <v>3.74</v>
      </c>
      <c r="F144" s="32"/>
      <c r="G144" s="27">
        <v>19</v>
      </c>
      <c r="H144" s="27"/>
      <c r="I144" s="27">
        <v>321418.69</v>
      </c>
      <c r="J144" s="27">
        <f t="shared" si="14"/>
        <v>283.82546539486867</v>
      </c>
      <c r="K144" s="35">
        <f>SUM(C144:J144)+0.01</f>
        <v>36872.124075562264</v>
      </c>
      <c r="L144" s="28"/>
      <c r="M144" s="29">
        <f t="shared" si="17"/>
        <v>47100.143610167383</v>
      </c>
      <c r="N144" s="33">
        <f t="shared" si="15"/>
        <v>283.82546539486867</v>
      </c>
      <c r="O144" s="37"/>
      <c r="P144" s="3">
        <v>36872.120000000003</v>
      </c>
      <c r="Q144" s="31">
        <f t="shared" si="11"/>
        <v>4.0755622612778097E-3</v>
      </c>
    </row>
    <row r="145" spans="1:17" x14ac:dyDescent="0.2">
      <c r="B145" s="36" t="s">
        <v>25</v>
      </c>
      <c r="C145" s="26">
        <f t="shared" si="18"/>
        <v>36872.124075562264</v>
      </c>
      <c r="D145" s="27">
        <v>-371021.01</v>
      </c>
      <c r="E145" s="32">
        <v>1233.6600000000001</v>
      </c>
      <c r="F145" s="32"/>
      <c r="G145" s="27">
        <v>0</v>
      </c>
      <c r="H145" s="27"/>
      <c r="I145" s="27">
        <v>319093.14</v>
      </c>
      <c r="J145" s="27">
        <f t="shared" si="14"/>
        <v>69.449764949338146</v>
      </c>
      <c r="K145" s="35">
        <f>SUM(C145:J145)</f>
        <v>-13752.636159488397</v>
      </c>
      <c r="L145" s="28"/>
      <c r="M145" s="29">
        <f t="shared" si="17"/>
        <v>11525.019075562253</v>
      </c>
      <c r="N145" s="33">
        <f t="shared" si="15"/>
        <v>69.449764949338146</v>
      </c>
      <c r="O145" s="37"/>
      <c r="P145" s="3">
        <v>-13752.64</v>
      </c>
      <c r="Q145" s="31">
        <f t="shared" si="11"/>
        <v>3.8405116029025521E-3</v>
      </c>
    </row>
    <row r="146" spans="1:17" x14ac:dyDescent="0.2">
      <c r="B146" s="36" t="s">
        <v>26</v>
      </c>
      <c r="C146" s="26">
        <f t="shared" si="18"/>
        <v>-13752.636159488397</v>
      </c>
      <c r="D146" s="27">
        <v>-372841.26</v>
      </c>
      <c r="E146" s="32">
        <f>1.85-1228.86</f>
        <v>-1227.01</v>
      </c>
      <c r="F146" s="32"/>
      <c r="G146" s="27">
        <v>242.16</v>
      </c>
      <c r="H146" s="27"/>
      <c r="I146" s="27">
        <v>327262.90000000002</v>
      </c>
      <c r="J146" s="27">
        <f t="shared" si="14"/>
        <v>-223.16833722707713</v>
      </c>
      <c r="K146" s="35">
        <f>SUM(C146:J146)-0.01</f>
        <v>-60539.024496715509</v>
      </c>
      <c r="L146" s="28"/>
      <c r="M146" s="29">
        <f t="shared" si="17"/>
        <v>-37034.241159488403</v>
      </c>
      <c r="N146" s="33">
        <f t="shared" si="15"/>
        <v>-223.16833722707713</v>
      </c>
      <c r="O146" s="37"/>
      <c r="P146" s="3">
        <v>-60539.02</v>
      </c>
      <c r="Q146" s="31">
        <f t="shared" si="11"/>
        <v>-4.4967155117774382E-3</v>
      </c>
    </row>
    <row r="147" spans="1:17" x14ac:dyDescent="0.2">
      <c r="A147">
        <v>2012</v>
      </c>
      <c r="B147" s="36" t="s">
        <v>27</v>
      </c>
      <c r="C147" s="26">
        <f t="shared" si="18"/>
        <v>-60539.024496715509</v>
      </c>
      <c r="D147" s="35">
        <v>-369128.45</v>
      </c>
      <c r="E147" s="38">
        <v>4.46</v>
      </c>
      <c r="F147" s="38"/>
      <c r="G147" s="35">
        <v>0</v>
      </c>
      <c r="H147" s="35"/>
      <c r="I147" s="35">
        <v>339748.88</v>
      </c>
      <c r="J147" s="27">
        <f t="shared" si="14"/>
        <v>-453.31536804720764</v>
      </c>
      <c r="K147" s="35">
        <f>SUM(C147:J147)</f>
        <v>-90367.449864762704</v>
      </c>
      <c r="L147" s="28"/>
      <c r="M147" s="29">
        <f t="shared" si="17"/>
        <v>-75226.579496715509</v>
      </c>
      <c r="N147" s="33">
        <f t="shared" si="15"/>
        <v>-453.31536804720764</v>
      </c>
      <c r="O147" s="37"/>
      <c r="P147" s="3">
        <v>-90367.45</v>
      </c>
      <c r="Q147" s="31">
        <f t="shared" si="11"/>
        <v>1.3523729285225272E-4</v>
      </c>
    </row>
    <row r="148" spans="1:17" x14ac:dyDescent="0.2">
      <c r="B148" s="36" t="s">
        <v>28</v>
      </c>
      <c r="C148" s="26">
        <f t="shared" si="18"/>
        <v>-90367.449864762704</v>
      </c>
      <c r="D148" s="35">
        <v>-367259.77</v>
      </c>
      <c r="E148" s="38">
        <v>3.92</v>
      </c>
      <c r="F148" s="38"/>
      <c r="G148" s="35">
        <v>0</v>
      </c>
      <c r="H148" s="35"/>
      <c r="I148" s="35">
        <v>358112.48</v>
      </c>
      <c r="J148" s="27">
        <f t="shared" si="14"/>
        <v>-572.10322669506024</v>
      </c>
      <c r="K148" s="35">
        <f>SUM(C148:J148)</f>
        <v>-100082.92309145784</v>
      </c>
      <c r="L148" s="28"/>
      <c r="M148" s="29">
        <f t="shared" si="17"/>
        <v>-94939.134864762731</v>
      </c>
      <c r="N148" s="33">
        <f t="shared" si="15"/>
        <v>-572.10322669506024</v>
      </c>
      <c r="O148" s="37"/>
      <c r="P148" s="3">
        <v>-100082.92</v>
      </c>
      <c r="Q148" s="31">
        <f t="shared" si="11"/>
        <v>-3.0914578383089975E-3</v>
      </c>
    </row>
    <row r="149" spans="1:17" x14ac:dyDescent="0.2">
      <c r="B149" s="36" t="s">
        <v>29</v>
      </c>
      <c r="C149" s="26">
        <f t="shared" si="18"/>
        <v>-100082.92309145784</v>
      </c>
      <c r="D149" s="35">
        <v>-364949.85</v>
      </c>
      <c r="E149" s="38">
        <v>4.84</v>
      </c>
      <c r="F149" s="38"/>
      <c r="G149" s="35">
        <v>67.11</v>
      </c>
      <c r="H149" s="35"/>
      <c r="I149" s="35">
        <v>373398.3</v>
      </c>
      <c r="J149" s="27">
        <f t="shared" si="14"/>
        <v>-577.42772934912489</v>
      </c>
      <c r="K149" s="35">
        <f>SUM(C149:J149)</f>
        <v>-92139.950820806902</v>
      </c>
      <c r="L149" s="28"/>
      <c r="M149" s="29">
        <f t="shared" si="17"/>
        <v>-95822.723091457825</v>
      </c>
      <c r="N149" s="33">
        <f t="shared" si="15"/>
        <v>-577.42772934912489</v>
      </c>
      <c r="O149" s="37"/>
      <c r="P149" s="3">
        <v>-92139.95</v>
      </c>
      <c r="Q149" s="31">
        <f t="shared" si="11"/>
        <v>-8.2080690481234342E-4</v>
      </c>
    </row>
    <row r="150" spans="1:17" x14ac:dyDescent="0.2">
      <c r="B150" s="36" t="s">
        <v>30</v>
      </c>
      <c r="C150" s="26">
        <f t="shared" si="18"/>
        <v>-92139.950820806902</v>
      </c>
      <c r="D150" s="35">
        <v>-367810.53</v>
      </c>
      <c r="E150" s="38">
        <v>4.1399999999999997</v>
      </c>
      <c r="F150" s="38"/>
      <c r="G150" s="35">
        <v>645.11</v>
      </c>
      <c r="H150" s="35"/>
      <c r="I150" s="35">
        <v>382605.71</v>
      </c>
      <c r="J150" s="27">
        <f t="shared" si="14"/>
        <v>-508.70127605618239</v>
      </c>
      <c r="K150" s="35">
        <f>SUM(C150:J150)</f>
        <v>-77204.222096863086</v>
      </c>
      <c r="L150" s="28"/>
      <c r="M150" s="29">
        <f t="shared" si="17"/>
        <v>-84417.735820806905</v>
      </c>
      <c r="N150" s="33">
        <f t="shared" si="15"/>
        <v>-508.70127605618239</v>
      </c>
      <c r="O150" s="37"/>
      <c r="P150" s="3">
        <v>-77204.22</v>
      </c>
      <c r="Q150" s="31">
        <f t="shared" si="11"/>
        <v>-2.0968630851712078E-3</v>
      </c>
    </row>
    <row r="151" spans="1:17" x14ac:dyDescent="0.2">
      <c r="B151" s="36" t="s">
        <v>31</v>
      </c>
      <c r="C151" s="26">
        <f t="shared" si="18"/>
        <v>-77204.222096863086</v>
      </c>
      <c r="D151" s="35">
        <v>-372690.67</v>
      </c>
      <c r="E151" s="38">
        <v>-1.39</v>
      </c>
      <c r="F151" s="38"/>
      <c r="G151" s="35">
        <v>134.22</v>
      </c>
      <c r="H151" s="35"/>
      <c r="I151" s="35">
        <v>389502.41</v>
      </c>
      <c r="J151" s="27">
        <f t="shared" si="14"/>
        <v>-414.17865294569714</v>
      </c>
      <c r="K151" s="35">
        <f>SUM(C151:J151)</f>
        <v>-60673.830749808832</v>
      </c>
      <c r="L151" s="28"/>
      <c r="M151" s="29">
        <f t="shared" si="17"/>
        <v>-68731.937096863112</v>
      </c>
      <c r="N151" s="33">
        <f t="shared" si="15"/>
        <v>-414.17865294569714</v>
      </c>
      <c r="O151" s="37"/>
      <c r="P151" s="39">
        <v>-60673.83</v>
      </c>
      <c r="Q151" s="31">
        <f t="shared" si="11"/>
        <v>-7.4980883073294535E-4</v>
      </c>
    </row>
    <row r="152" spans="1:17" x14ac:dyDescent="0.2">
      <c r="B152" s="36" t="s">
        <v>36</v>
      </c>
      <c r="C152" s="26">
        <f t="shared" si="18"/>
        <v>-60673.830749808832</v>
      </c>
      <c r="D152" s="35">
        <v>-370193.53</v>
      </c>
      <c r="E152" s="38">
        <v>9.1199999999999992</v>
      </c>
      <c r="F152" s="38"/>
      <c r="G152" s="35">
        <v>1192.99</v>
      </c>
      <c r="H152" s="35"/>
      <c r="I152" s="35">
        <v>388432.49</v>
      </c>
      <c r="J152" s="27">
        <f t="shared" si="14"/>
        <v>-307.04456018834816</v>
      </c>
      <c r="K152" s="35">
        <f>SUM(C152:J152)+0.01</f>
        <v>-41539.795309997207</v>
      </c>
      <c r="L152" s="28"/>
      <c r="M152" s="29">
        <f t="shared" si="17"/>
        <v>-50953.295749808858</v>
      </c>
      <c r="N152" s="33">
        <f t="shared" si="15"/>
        <v>-307.04456018834816</v>
      </c>
      <c r="O152" s="37"/>
      <c r="P152" s="39">
        <v>-41539.800000000003</v>
      </c>
      <c r="Q152" s="31">
        <f t="shared" si="11"/>
        <v>4.690002795541659E-3</v>
      </c>
    </row>
    <row r="153" spans="1:17" x14ac:dyDescent="0.2">
      <c r="B153" s="36" t="s">
        <v>37</v>
      </c>
      <c r="C153" s="26">
        <f t="shared" si="18"/>
        <v>-41539.795309997207</v>
      </c>
      <c r="D153" s="35">
        <v>-373210.86</v>
      </c>
      <c r="E153" s="38">
        <v>6.01</v>
      </c>
      <c r="F153" s="38"/>
      <c r="G153" s="35">
        <v>107.86</v>
      </c>
      <c r="H153" s="35"/>
      <c r="I153" s="35">
        <v>384022.97</v>
      </c>
      <c r="J153" s="27">
        <f t="shared" si="14"/>
        <v>-217.39882879804324</v>
      </c>
      <c r="K153" s="35">
        <f>SUM(C153:J153)-0.01</f>
        <v>-30831.224138795282</v>
      </c>
      <c r="L153" s="28"/>
      <c r="M153" s="29">
        <f t="shared" si="17"/>
        <v>-36076.805309997217</v>
      </c>
      <c r="N153" s="33">
        <f t="shared" si="15"/>
        <v>-217.39882879804324</v>
      </c>
      <c r="O153" s="37"/>
      <c r="P153" s="39"/>
      <c r="Q153" s="31"/>
    </row>
    <row r="154" spans="1:17" x14ac:dyDescent="0.2">
      <c r="B154" s="36" t="s">
        <v>34</v>
      </c>
      <c r="C154" s="26">
        <f t="shared" si="18"/>
        <v>-30831.224138795282</v>
      </c>
      <c r="D154" s="35">
        <v>-376559.14</v>
      </c>
      <c r="E154" s="38">
        <v>5.27</v>
      </c>
      <c r="F154" s="38"/>
      <c r="G154" s="35">
        <v>1294.32</v>
      </c>
      <c r="H154" s="35">
        <v>28560.38</v>
      </c>
      <c r="I154" s="35">
        <v>315695.82</v>
      </c>
      <c r="J154" s="27">
        <f t="shared" si="14"/>
        <v>-279.20205021038032</v>
      </c>
      <c r="K154" s="35">
        <f>SUM(C154:J154)+0.01</f>
        <v>-62113.766189005633</v>
      </c>
      <c r="L154" s="28"/>
      <c r="M154" s="29">
        <f t="shared" si="17"/>
        <v>-46332.89913879527</v>
      </c>
      <c r="N154" s="33">
        <f t="shared" si="15"/>
        <v>-279.20205021038032</v>
      </c>
      <c r="O154" s="37"/>
      <c r="P154" s="39"/>
      <c r="Q154" s="31"/>
    </row>
    <row r="155" spans="1:17" ht="13.5" thickBot="1" x14ac:dyDescent="0.25">
      <c r="A155" s="40"/>
      <c r="B155" s="41" t="s">
        <v>38</v>
      </c>
      <c r="C155" s="42">
        <f t="shared" si="18"/>
        <v>-62113.766189005633</v>
      </c>
      <c r="D155" s="43">
        <v>-375673.95</v>
      </c>
      <c r="E155" s="44">
        <v>4.37</v>
      </c>
      <c r="F155" s="44"/>
      <c r="G155" s="43">
        <v>215.72</v>
      </c>
      <c r="H155" s="43"/>
      <c r="I155" s="43">
        <v>283689.61</v>
      </c>
      <c r="J155" s="45">
        <f t="shared" si="14"/>
        <v>-650.78324030494809</v>
      </c>
      <c r="K155" s="46">
        <f>SUM(C155:J155)</f>
        <v>-154528.79942931063</v>
      </c>
      <c r="L155" s="47"/>
      <c r="M155" s="48">
        <f t="shared" si="17"/>
        <v>-107995.89118900566</v>
      </c>
      <c r="N155" s="49">
        <f t="shared" si="15"/>
        <v>-650.78324030494809</v>
      </c>
      <c r="O155" s="50"/>
      <c r="P155" s="51"/>
      <c r="Q155" s="52"/>
    </row>
    <row r="156" spans="1:17" x14ac:dyDescent="0.2">
      <c r="B156" s="53" t="s">
        <v>24</v>
      </c>
      <c r="C156" s="54">
        <f t="shared" si="18"/>
        <v>-154528.79942931063</v>
      </c>
      <c r="D156" s="55">
        <v>-378398.43</v>
      </c>
      <c r="E156" s="56">
        <v>3.33</v>
      </c>
      <c r="F156" s="56"/>
      <c r="G156" s="55">
        <v>107.86</v>
      </c>
      <c r="H156" s="55"/>
      <c r="I156" s="55">
        <v>278826.40999999997</v>
      </c>
      <c r="J156" s="57">
        <f t="shared" si="14"/>
        <v>-914.05998457116505</v>
      </c>
      <c r="K156" s="55">
        <f>SUM(C156:J156)</f>
        <v>-254903.68941388189</v>
      </c>
      <c r="L156" s="28"/>
      <c r="M156" s="29">
        <f t="shared" si="17"/>
        <v>-204259.21442931064</v>
      </c>
      <c r="N156" s="33">
        <f>(+M156*0.004475)</f>
        <v>-914.05998457116505</v>
      </c>
      <c r="O156" s="37"/>
      <c r="P156" s="39"/>
      <c r="Q156" s="31"/>
    </row>
    <row r="157" spans="1:17" x14ac:dyDescent="0.2">
      <c r="B157" s="36" t="s">
        <v>25</v>
      </c>
      <c r="C157" s="26">
        <f t="shared" si="18"/>
        <v>-254903.68941388189</v>
      </c>
      <c r="D157" s="35">
        <v>-377183.38</v>
      </c>
      <c r="E157" s="38">
        <v>4.74</v>
      </c>
      <c r="F157" s="38"/>
      <c r="G157" s="35">
        <v>323.58</v>
      </c>
      <c r="H157" s="35"/>
      <c r="I157" s="35">
        <v>277189.14</v>
      </c>
      <c r="J157" s="27">
        <f t="shared" si="14"/>
        <v>-1363.6965061271214</v>
      </c>
      <c r="K157" s="35">
        <f>SUM(C157:J157)</f>
        <v>-355933.30592000904</v>
      </c>
      <c r="L157" s="28"/>
      <c r="M157" s="29">
        <f t="shared" si="17"/>
        <v>-304736.64941388188</v>
      </c>
      <c r="N157" s="33">
        <f t="shared" ref="N157:N178" si="19">(+M157*0.004475)</f>
        <v>-1363.6965061271214</v>
      </c>
      <c r="O157" s="37"/>
      <c r="P157" s="39"/>
      <c r="Q157" s="31"/>
    </row>
    <row r="158" spans="1:17" x14ac:dyDescent="0.2">
      <c r="B158" s="36" t="s">
        <v>26</v>
      </c>
      <c r="C158" s="26">
        <f t="shared" si="18"/>
        <v>-355933.30592000904</v>
      </c>
      <c r="D158" s="35">
        <v>-373721.95</v>
      </c>
      <c r="E158" s="38">
        <v>4.8600000000000003</v>
      </c>
      <c r="F158" s="38"/>
      <c r="G158" s="35">
        <v>323.58</v>
      </c>
      <c r="H158" s="35"/>
      <c r="I158" s="35">
        <v>281914.87</v>
      </c>
      <c r="J158" s="27">
        <f t="shared" si="14"/>
        <v>-1797.4850009920403</v>
      </c>
      <c r="K158" s="35">
        <f>SUM(C158:J158)</f>
        <v>-449209.43092100107</v>
      </c>
      <c r="L158" s="28"/>
      <c r="M158" s="29">
        <f t="shared" si="17"/>
        <v>-401672.62592000904</v>
      </c>
      <c r="N158" s="33">
        <f t="shared" si="19"/>
        <v>-1797.4850009920403</v>
      </c>
      <c r="O158" s="37"/>
      <c r="P158" s="39"/>
      <c r="Q158" s="31"/>
    </row>
    <row r="159" spans="1:17" x14ac:dyDescent="0.2">
      <c r="A159">
        <v>2013</v>
      </c>
      <c r="B159" s="36" t="s">
        <v>27</v>
      </c>
      <c r="C159" s="26">
        <f t="shared" si="18"/>
        <v>-449209.43092100107</v>
      </c>
      <c r="D159" s="35">
        <v>-372827.15</v>
      </c>
      <c r="E159" s="38">
        <v>2.84</v>
      </c>
      <c r="F159" s="38"/>
      <c r="G159" s="35">
        <v>106.39</v>
      </c>
      <c r="H159" s="35"/>
      <c r="I159" s="35">
        <v>288062.31</v>
      </c>
      <c r="J159" s="27">
        <f t="shared" si="14"/>
        <v>-2199.6291307464799</v>
      </c>
      <c r="K159" s="35">
        <f>SUM(C159:J159)-0.01</f>
        <v>-536064.68005174748</v>
      </c>
      <c r="L159" s="28"/>
      <c r="M159" s="29">
        <f t="shared" si="17"/>
        <v>-491537.23592100106</v>
      </c>
      <c r="N159" s="33">
        <f t="shared" si="19"/>
        <v>-2199.6291307464799</v>
      </c>
      <c r="O159" s="37"/>
      <c r="P159" s="39"/>
      <c r="Q159" s="31"/>
    </row>
    <row r="160" spans="1:17" x14ac:dyDescent="0.2">
      <c r="B160" s="36" t="s">
        <v>28</v>
      </c>
      <c r="C160" s="26">
        <f t="shared" si="18"/>
        <v>-536064.68005174748</v>
      </c>
      <c r="D160" s="35">
        <v>-377464.56</v>
      </c>
      <c r="E160" s="38">
        <v>1.18</v>
      </c>
      <c r="F160" s="38"/>
      <c r="G160" s="35">
        <v>425.56</v>
      </c>
      <c r="H160" s="35"/>
      <c r="I160" s="35">
        <v>305068.84999999998</v>
      </c>
      <c r="J160" s="27">
        <f t="shared" si="14"/>
        <v>-2559.9200136065697</v>
      </c>
      <c r="K160" s="35">
        <f t="shared" ref="K160:K165" si="20">SUM(C160:J160)</f>
        <v>-610593.570065354</v>
      </c>
      <c r="L160" s="28"/>
      <c r="M160" s="29">
        <f t="shared" si="17"/>
        <v>-572049.16505174746</v>
      </c>
      <c r="N160" s="33">
        <f t="shared" si="19"/>
        <v>-2559.9200136065697</v>
      </c>
      <c r="O160" s="37"/>
      <c r="P160" s="39"/>
      <c r="Q160" s="31"/>
    </row>
    <row r="161" spans="1:17" x14ac:dyDescent="0.2">
      <c r="B161" s="36" t="s">
        <v>29</v>
      </c>
      <c r="C161" s="26">
        <f t="shared" si="18"/>
        <v>-610593.570065354</v>
      </c>
      <c r="D161" s="35">
        <v>-375836.07</v>
      </c>
      <c r="E161" s="38">
        <v>4.57</v>
      </c>
      <c r="F161" s="38"/>
      <c r="G161" s="35">
        <v>394.28</v>
      </c>
      <c r="H161" s="35"/>
      <c r="I161" s="35">
        <v>322921.02</v>
      </c>
      <c r="J161" s="27">
        <f t="shared" si="14"/>
        <v>-2849.9112235424591</v>
      </c>
      <c r="K161" s="35">
        <f t="shared" si="20"/>
        <v>-665959.68128889648</v>
      </c>
      <c r="L161" s="28"/>
      <c r="M161" s="29">
        <f t="shared" si="17"/>
        <v>-636851.67006535397</v>
      </c>
      <c r="N161" s="33">
        <f t="shared" si="19"/>
        <v>-2849.9112235424591</v>
      </c>
      <c r="O161" s="37"/>
      <c r="P161" s="39"/>
      <c r="Q161" s="31"/>
    </row>
    <row r="162" spans="1:17" x14ac:dyDescent="0.2">
      <c r="B162" s="36" t="s">
        <v>30</v>
      </c>
      <c r="C162" s="26">
        <f t="shared" si="18"/>
        <v>-665959.68128889648</v>
      </c>
      <c r="D162" s="35">
        <v>-373072.8</v>
      </c>
      <c r="E162" s="38">
        <v>4.8899999999999997</v>
      </c>
      <c r="F162" s="38"/>
      <c r="G162" s="35">
        <v>106.39</v>
      </c>
      <c r="H162" s="35"/>
      <c r="I162" s="35">
        <v>339078.21</v>
      </c>
      <c r="J162" s="27">
        <f t="shared" si="14"/>
        <v>-3055.9834798928114</v>
      </c>
      <c r="K162" s="35">
        <f t="shared" si="20"/>
        <v>-702898.97476878925</v>
      </c>
      <c r="L162" s="28"/>
      <c r="M162" s="29">
        <f t="shared" si="17"/>
        <v>-682901.33628889639</v>
      </c>
      <c r="N162" s="33">
        <f t="shared" si="19"/>
        <v>-3055.9834798928114</v>
      </c>
      <c r="O162" s="37"/>
      <c r="P162" s="39"/>
      <c r="Q162" s="31"/>
    </row>
    <row r="163" spans="1:17" x14ac:dyDescent="0.2">
      <c r="B163" s="36" t="s">
        <v>31</v>
      </c>
      <c r="C163" s="26">
        <f t="shared" si="18"/>
        <v>-702898.97476878925</v>
      </c>
      <c r="D163" s="35">
        <v>-374188.65</v>
      </c>
      <c r="E163" s="38">
        <v>6.19</v>
      </c>
      <c r="F163" s="38"/>
      <c r="G163" s="35">
        <v>855.72</v>
      </c>
      <c r="H163" s="35"/>
      <c r="I163" s="35">
        <v>346515.23</v>
      </c>
      <c r="J163" s="27">
        <f t="shared" si="14"/>
        <v>-3205.4636657153319</v>
      </c>
      <c r="K163" s="35">
        <f t="shared" si="20"/>
        <v>-732915.9484345048</v>
      </c>
      <c r="L163" s="28"/>
      <c r="M163" s="29">
        <f t="shared" si="17"/>
        <v>-716304.72976878926</v>
      </c>
      <c r="N163" s="33">
        <f t="shared" si="19"/>
        <v>-3205.4636657153319</v>
      </c>
      <c r="O163" s="37"/>
      <c r="P163" s="39"/>
      <c r="Q163" s="31"/>
    </row>
    <row r="164" spans="1:17" x14ac:dyDescent="0.2">
      <c r="B164" s="36" t="s">
        <v>36</v>
      </c>
      <c r="C164" s="26">
        <f t="shared" si="18"/>
        <v>-732915.9484345048</v>
      </c>
      <c r="D164" s="35">
        <v>-378722.82</v>
      </c>
      <c r="E164" s="38">
        <v>-7.19</v>
      </c>
      <c r="F164" s="38"/>
      <c r="G164" s="35">
        <v>519.48</v>
      </c>
      <c r="H164" s="35"/>
      <c r="I164" s="35">
        <v>345240.43</v>
      </c>
      <c r="J164" s="27">
        <f t="shared" si="14"/>
        <v>-3353.569467994409</v>
      </c>
      <c r="K164" s="35">
        <f t="shared" si="20"/>
        <v>-769239.61790249916</v>
      </c>
      <c r="L164" s="28"/>
      <c r="M164" s="29">
        <f t="shared" si="17"/>
        <v>-749400.99843450484</v>
      </c>
      <c r="N164" s="33">
        <f t="shared" si="19"/>
        <v>-3353.569467994409</v>
      </c>
      <c r="O164" s="37"/>
      <c r="P164" s="39"/>
      <c r="Q164" s="31"/>
    </row>
    <row r="165" spans="1:17" x14ac:dyDescent="0.2">
      <c r="B165" s="36" t="s">
        <v>37</v>
      </c>
      <c r="C165" s="26">
        <f t="shared" si="18"/>
        <v>-769239.61790249916</v>
      </c>
      <c r="D165" s="35">
        <v>-379572.01</v>
      </c>
      <c r="E165" s="38">
        <v>1.67</v>
      </c>
      <c r="F165" s="38"/>
      <c r="G165" s="35">
        <v>0</v>
      </c>
      <c r="H165" s="35"/>
      <c r="I165" s="35">
        <v>339658.67</v>
      </c>
      <c r="J165" s="27">
        <f t="shared" si="14"/>
        <v>-3531.6496517386836</v>
      </c>
      <c r="K165" s="35">
        <f t="shared" si="20"/>
        <v>-812682.93755423801</v>
      </c>
      <c r="L165" s="28"/>
      <c r="M165" s="29">
        <f t="shared" si="17"/>
        <v>-789195.45290249912</v>
      </c>
      <c r="N165" s="33">
        <f t="shared" si="19"/>
        <v>-3531.6496517386836</v>
      </c>
      <c r="O165" s="37"/>
      <c r="P165" s="39"/>
      <c r="Q165" s="31"/>
    </row>
    <row r="166" spans="1:17" x14ac:dyDescent="0.2">
      <c r="B166" s="36" t="s">
        <v>34</v>
      </c>
      <c r="C166" s="26">
        <f t="shared" si="18"/>
        <v>-812682.93755423801</v>
      </c>
      <c r="D166" s="35">
        <v>-382508.51</v>
      </c>
      <c r="E166" s="38">
        <v>-0.79</v>
      </c>
      <c r="F166" s="38"/>
      <c r="G166" s="35">
        <v>744.73</v>
      </c>
      <c r="H166" s="35">
        <v>13545.59</v>
      </c>
      <c r="I166" s="35">
        <v>288872.78999999998</v>
      </c>
      <c r="J166" s="27">
        <f t="shared" si="14"/>
        <v>-3814.293245680215</v>
      </c>
      <c r="K166" s="35">
        <f>SUM(C166:J166)</f>
        <v>-895843.42079991824</v>
      </c>
      <c r="L166" s="28"/>
      <c r="M166" s="29">
        <f t="shared" si="17"/>
        <v>-852356.03255423799</v>
      </c>
      <c r="N166" s="33">
        <f t="shared" si="19"/>
        <v>-3814.293245680215</v>
      </c>
      <c r="O166" s="37"/>
      <c r="P166" s="39"/>
      <c r="Q166" s="31"/>
    </row>
    <row r="167" spans="1:17" x14ac:dyDescent="0.2">
      <c r="B167" s="36" t="s">
        <v>23</v>
      </c>
      <c r="C167" s="26">
        <f t="shared" si="18"/>
        <v>-895843.42079991824</v>
      </c>
      <c r="D167" s="35">
        <v>-380830.79</v>
      </c>
      <c r="E167" s="38">
        <v>2.63</v>
      </c>
      <c r="F167" s="38"/>
      <c r="G167" s="35">
        <v>674.03</v>
      </c>
      <c r="H167" s="35"/>
      <c r="I167" s="35">
        <v>251362.82</v>
      </c>
      <c r="J167" s="27">
        <f t="shared" si="14"/>
        <v>-4297.0698642046336</v>
      </c>
      <c r="K167" s="35">
        <f>SUM(C167:J167)</f>
        <v>-1028931.8006641229</v>
      </c>
      <c r="L167" s="28"/>
      <c r="M167" s="29">
        <f t="shared" si="17"/>
        <v>-960239.07579991827</v>
      </c>
      <c r="N167" s="33">
        <f t="shared" si="19"/>
        <v>-4297.0698642046336</v>
      </c>
      <c r="O167" s="37"/>
      <c r="P167" s="39"/>
      <c r="Q167" s="31"/>
    </row>
    <row r="168" spans="1:17" x14ac:dyDescent="0.2">
      <c r="B168" s="36" t="s">
        <v>24</v>
      </c>
      <c r="C168" s="26">
        <f t="shared" si="18"/>
        <v>-1028931.8006641229</v>
      </c>
      <c r="D168" s="35">
        <v>-382916.74</v>
      </c>
      <c r="E168" s="38">
        <v>-0.73</v>
      </c>
      <c r="F168" s="38"/>
      <c r="G168" s="35">
        <v>212.78</v>
      </c>
      <c r="H168" s="35"/>
      <c r="I168" s="35">
        <v>250253.3</v>
      </c>
      <c r="J168" s="27">
        <f t="shared" si="14"/>
        <v>-4900.8297930969502</v>
      </c>
      <c r="K168" s="35">
        <f>SUM(C168:J168)+0.01</f>
        <v>-1166284.0104572198</v>
      </c>
      <c r="L168" s="28"/>
      <c r="M168" s="29">
        <f t="shared" si="17"/>
        <v>-1095157.495664123</v>
      </c>
      <c r="N168" s="33">
        <f t="shared" si="19"/>
        <v>-4900.8297930969502</v>
      </c>
      <c r="O168" s="37"/>
      <c r="P168" s="39"/>
      <c r="Q168" s="31"/>
    </row>
    <row r="169" spans="1:17" x14ac:dyDescent="0.2">
      <c r="B169" s="36" t="s">
        <v>25</v>
      </c>
      <c r="C169" s="26">
        <f t="shared" si="18"/>
        <v>-1166284.0104572198</v>
      </c>
      <c r="D169" s="35">
        <v>-383310.88</v>
      </c>
      <c r="E169" s="38">
        <v>1.18</v>
      </c>
      <c r="F169" s="38"/>
      <c r="G169" s="35">
        <v>106.39</v>
      </c>
      <c r="H169" s="35"/>
      <c r="I169" s="35">
        <v>250278.47</v>
      </c>
      <c r="J169" s="27">
        <f t="shared" si="14"/>
        <v>-5516.5402762960584</v>
      </c>
      <c r="K169" s="35">
        <f>SUM(C169:J169)-0.01</f>
        <v>-1304725.4007335161</v>
      </c>
      <c r="L169" s="28"/>
      <c r="M169" s="29">
        <f t="shared" si="17"/>
        <v>-1232746.4304572197</v>
      </c>
      <c r="N169" s="33">
        <f t="shared" si="19"/>
        <v>-5516.5402762960584</v>
      </c>
      <c r="O169" s="37"/>
      <c r="P169" s="39"/>
      <c r="Q169" s="31"/>
    </row>
    <row r="170" spans="1:17" x14ac:dyDescent="0.2">
      <c r="B170" s="36" t="s">
        <v>26</v>
      </c>
      <c r="C170" s="26">
        <f t="shared" si="18"/>
        <v>-1304725.4007335161</v>
      </c>
      <c r="D170" s="35">
        <v>-380618.86</v>
      </c>
      <c r="E170" s="38">
        <v>0.23</v>
      </c>
      <c r="F170" s="38"/>
      <c r="G170" s="35">
        <v>3033.09</v>
      </c>
      <c r="H170" s="35"/>
      <c r="I170" s="35">
        <v>257425.48</v>
      </c>
      <c r="J170" s="27">
        <f t="shared" si="14"/>
        <v>-6107.504302532484</v>
      </c>
      <c r="K170" s="35">
        <f>SUM(C170:J170)+0.01</f>
        <v>-1430992.9550360483</v>
      </c>
      <c r="L170" s="28"/>
      <c r="M170" s="29">
        <f t="shared" si="17"/>
        <v>-1364805.4307335161</v>
      </c>
      <c r="N170" s="33">
        <f t="shared" si="19"/>
        <v>-6107.504302532484</v>
      </c>
      <c r="O170" s="37"/>
      <c r="P170" s="39"/>
      <c r="Q170" s="31"/>
    </row>
    <row r="171" spans="1:17" x14ac:dyDescent="0.2">
      <c r="A171">
        <v>2014</v>
      </c>
      <c r="B171" s="36" t="s">
        <v>27</v>
      </c>
      <c r="C171" s="26">
        <f t="shared" si="18"/>
        <v>-1430992.9550360483</v>
      </c>
      <c r="D171" s="35">
        <v>-383758.91</v>
      </c>
      <c r="E171" s="38">
        <v>0</v>
      </c>
      <c r="F171" s="38"/>
      <c r="G171" s="35">
        <v>1057.8</v>
      </c>
      <c r="H171" s="35"/>
      <c r="I171" s="35">
        <v>276241.68</v>
      </c>
      <c r="J171" s="27">
        <f t="shared" si="14"/>
        <v>-6641.8964484113167</v>
      </c>
      <c r="K171" s="35">
        <f>SUM(C171:J171)</f>
        <v>-1544094.2814844595</v>
      </c>
      <c r="L171" s="28"/>
      <c r="M171" s="29">
        <f t="shared" si="17"/>
        <v>-1484222.6700360484</v>
      </c>
      <c r="N171" s="33">
        <f t="shared" si="19"/>
        <v>-6641.8964484113167</v>
      </c>
      <c r="O171" s="37"/>
      <c r="P171" s="39"/>
      <c r="Q171" s="31"/>
    </row>
    <row r="172" spans="1:17" x14ac:dyDescent="0.2">
      <c r="B172" s="36" t="s">
        <v>28</v>
      </c>
      <c r="C172" s="26">
        <f t="shared" si="18"/>
        <v>-1544094.2814844595</v>
      </c>
      <c r="D172" s="35">
        <v>-378286.98</v>
      </c>
      <c r="E172" s="38">
        <v>1.57</v>
      </c>
      <c r="F172" s="38"/>
      <c r="G172" s="35">
        <v>105.78</v>
      </c>
      <c r="H172" s="35"/>
      <c r="I172" s="35">
        <v>286337.27</v>
      </c>
      <c r="J172" s="27">
        <f t="shared" si="14"/>
        <v>-7115.3191901429554</v>
      </c>
      <c r="K172" s="35">
        <f>SUM(C172:J172)</f>
        <v>-1643051.9606746023</v>
      </c>
      <c r="L172" s="28"/>
      <c r="M172" s="29">
        <f t="shared" si="17"/>
        <v>-1590015.4614844595</v>
      </c>
      <c r="N172" s="33">
        <f t="shared" si="19"/>
        <v>-7115.3191901429554</v>
      </c>
      <c r="O172" s="37"/>
      <c r="P172" s="39"/>
      <c r="Q172" s="31"/>
    </row>
    <row r="173" spans="1:17" x14ac:dyDescent="0.2">
      <c r="B173" s="36" t="s">
        <v>29</v>
      </c>
      <c r="C173" s="26">
        <f t="shared" si="18"/>
        <v>-1643051.9606746023</v>
      </c>
      <c r="D173" s="35">
        <v>-374499.02</v>
      </c>
      <c r="E173" s="38">
        <v>2.4500000000000002</v>
      </c>
      <c r="F173" s="38"/>
      <c r="G173" s="35">
        <v>634.67999999999995</v>
      </c>
      <c r="H173" s="35"/>
      <c r="I173" s="35">
        <v>306299.28000000003</v>
      </c>
      <c r="J173" s="27">
        <f t="shared" si="14"/>
        <v>-7503.8288638938448</v>
      </c>
      <c r="K173" s="35">
        <f>SUM(C173:J173)</f>
        <v>-1718118.3995384963</v>
      </c>
      <c r="L173" s="28"/>
      <c r="M173" s="29">
        <f t="shared" si="17"/>
        <v>-1676833.2656746022</v>
      </c>
      <c r="N173" s="33">
        <f t="shared" si="19"/>
        <v>-7503.8288638938448</v>
      </c>
      <c r="O173" s="37"/>
      <c r="P173" s="39"/>
      <c r="Q173" s="31"/>
    </row>
    <row r="174" spans="1:17" x14ac:dyDescent="0.2">
      <c r="B174" s="36" t="s">
        <v>30</v>
      </c>
      <c r="C174" s="26">
        <f t="shared" si="18"/>
        <v>-1718118.3995384963</v>
      </c>
      <c r="D174" s="35">
        <v>-382687.42</v>
      </c>
      <c r="E174" s="38">
        <v>0.82</v>
      </c>
      <c r="F174" s="38"/>
      <c r="G174" s="35">
        <v>530.15</v>
      </c>
      <c r="H174" s="35"/>
      <c r="I174" s="35">
        <v>326484.73</v>
      </c>
      <c r="J174" s="27">
        <f t="shared" si="14"/>
        <v>-7813.1453114347705</v>
      </c>
      <c r="K174" s="35">
        <f>SUM(C174:J174)</f>
        <v>-1781603.2648499315</v>
      </c>
      <c r="L174" s="28"/>
      <c r="M174" s="29">
        <f t="shared" si="17"/>
        <v>-1745954.2595384964</v>
      </c>
      <c r="N174" s="33">
        <f t="shared" si="19"/>
        <v>-7813.1453114347705</v>
      </c>
      <c r="O174" s="37"/>
      <c r="P174" s="39"/>
      <c r="Q174" s="31"/>
    </row>
    <row r="175" spans="1:17" x14ac:dyDescent="0.2">
      <c r="B175" s="36" t="s">
        <v>31</v>
      </c>
      <c r="C175" s="26">
        <f t="shared" si="18"/>
        <v>-1781603.2648499315</v>
      </c>
      <c r="D175" s="35">
        <v>-381843.96</v>
      </c>
      <c r="E175" s="38">
        <v>1.81</v>
      </c>
      <c r="F175" s="38"/>
      <c r="G175" s="35">
        <v>846.24</v>
      </c>
      <c r="H175" s="35"/>
      <c r="I175" s="35">
        <v>333300.62</v>
      </c>
      <c r="J175" s="27">
        <f t="shared" si="14"/>
        <v>-8079.3928215784426</v>
      </c>
      <c r="K175" s="35">
        <f>SUM(C175:J175)-0.01</f>
        <v>-1837377.9576715096</v>
      </c>
      <c r="L175" s="28"/>
      <c r="M175" s="29">
        <f t="shared" si="17"/>
        <v>-1805450.9098499315</v>
      </c>
      <c r="N175" s="33">
        <f t="shared" si="19"/>
        <v>-8079.3928215784426</v>
      </c>
      <c r="O175" s="37"/>
      <c r="P175" s="39"/>
      <c r="Q175" s="31"/>
    </row>
    <row r="176" spans="1:17" x14ac:dyDescent="0.2">
      <c r="B176" s="36" t="s">
        <v>36</v>
      </c>
      <c r="C176" s="26">
        <f t="shared" si="18"/>
        <v>-1837377.9576715096</v>
      </c>
      <c r="D176" s="35">
        <v>-384905.07</v>
      </c>
      <c r="E176" s="38">
        <v>3.63</v>
      </c>
      <c r="F176" s="38"/>
      <c r="G176" s="35">
        <v>751.91</v>
      </c>
      <c r="H176" s="35"/>
      <c r="I176" s="35">
        <v>333614.74</v>
      </c>
      <c r="J176" s="27">
        <f t="shared" si="14"/>
        <v>-8335.3379532050058</v>
      </c>
      <c r="K176" s="35">
        <f>SUM(C176:J176)</f>
        <v>-1896248.0856247144</v>
      </c>
      <c r="L176" s="28"/>
      <c r="M176" s="29">
        <f t="shared" si="17"/>
        <v>-1862645.3526715096</v>
      </c>
      <c r="N176" s="33">
        <f t="shared" si="19"/>
        <v>-8335.3379532050058</v>
      </c>
      <c r="O176" s="37"/>
      <c r="P176" s="39"/>
      <c r="Q176" s="31"/>
    </row>
    <row r="177" spans="1:17" x14ac:dyDescent="0.2">
      <c r="B177" s="36" t="s">
        <v>37</v>
      </c>
      <c r="C177" s="26">
        <f t="shared" si="18"/>
        <v>-1896248.0856247144</v>
      </c>
      <c r="D177" s="35">
        <v>-386103.09</v>
      </c>
      <c r="E177" s="38">
        <v>3.15</v>
      </c>
      <c r="F177" s="38"/>
      <c r="G177" s="35">
        <v>634.67999999999995</v>
      </c>
      <c r="H177" s="35"/>
      <c r="I177" s="35">
        <v>312838.03999999998</v>
      </c>
      <c r="J177" s="27">
        <f t="shared" si="14"/>
        <v>-8648.2135879205962</v>
      </c>
      <c r="K177" s="35">
        <f>SUM(C177:J177)</f>
        <v>-1977523.5192126348</v>
      </c>
      <c r="L177" s="28"/>
      <c r="M177" s="29">
        <f t="shared" si="17"/>
        <v>-1932561.6956247145</v>
      </c>
      <c r="N177" s="33">
        <f t="shared" si="19"/>
        <v>-8648.2135879205962</v>
      </c>
      <c r="O177" s="37"/>
      <c r="P177" s="39"/>
      <c r="Q177" s="31"/>
    </row>
    <row r="178" spans="1:17" x14ac:dyDescent="0.2">
      <c r="B178" s="36" t="s">
        <v>34</v>
      </c>
      <c r="C178" s="26">
        <f t="shared" si="18"/>
        <v>-1977523.5192126348</v>
      </c>
      <c r="D178" s="35">
        <v>-388419.47</v>
      </c>
      <c r="E178" s="38">
        <v>0.46</v>
      </c>
      <c r="F178" s="38"/>
      <c r="G178" s="35">
        <v>596.92999999999995</v>
      </c>
      <c r="H178" s="35">
        <v>14358.15</v>
      </c>
      <c r="I178" s="35">
        <v>273890.06</v>
      </c>
      <c r="J178" s="27">
        <f t="shared" si="14"/>
        <v>-9072.2142826015406</v>
      </c>
      <c r="K178" s="35">
        <f>SUM(C178:J178)</f>
        <v>-2086169.6034952365</v>
      </c>
      <c r="L178" s="28"/>
      <c r="M178" s="29">
        <f t="shared" si="17"/>
        <v>-2027310.4542126348</v>
      </c>
      <c r="N178" s="33">
        <f t="shared" si="19"/>
        <v>-9072.2142826015406</v>
      </c>
      <c r="O178" s="37"/>
      <c r="P178" s="39"/>
      <c r="Q178" s="31"/>
    </row>
    <row r="179" spans="1:17" x14ac:dyDescent="0.2">
      <c r="B179" s="36" t="s">
        <v>23</v>
      </c>
      <c r="C179" s="26">
        <f t="shared" si="18"/>
        <v>-2086169.6034952365</v>
      </c>
      <c r="D179" s="35">
        <v>-387022.47</v>
      </c>
      <c r="E179" s="38">
        <v>1.32</v>
      </c>
      <c r="F179" s="38"/>
      <c r="G179" s="35">
        <v>211.56</v>
      </c>
      <c r="H179" s="35"/>
      <c r="I179" s="35">
        <v>286930.77</v>
      </c>
      <c r="J179" s="27">
        <f t="shared" si="14"/>
        <v>-9559.087835391183</v>
      </c>
      <c r="K179" s="35">
        <f>SUM(C179:J179)</f>
        <v>-2195607.5113306274</v>
      </c>
      <c r="L179" s="28"/>
      <c r="M179" s="29">
        <f t="shared" si="17"/>
        <v>-2136109.0134952366</v>
      </c>
      <c r="N179" s="33">
        <f>(+M179*0.004475)</f>
        <v>-9559.087835391183</v>
      </c>
      <c r="O179" s="37"/>
    </row>
    <row r="180" spans="1:17" x14ac:dyDescent="0.2">
      <c r="B180" s="36" t="s">
        <v>24</v>
      </c>
      <c r="C180" s="26">
        <f t="shared" si="18"/>
        <v>-2195607.5113306274</v>
      </c>
      <c r="D180" s="35">
        <v>-385660.18</v>
      </c>
      <c r="E180" s="38">
        <v>9.09</v>
      </c>
      <c r="F180" s="38"/>
      <c r="G180" s="35">
        <v>634.67999999999995</v>
      </c>
      <c r="H180" s="35"/>
      <c r="I180" s="35">
        <v>303343.62</v>
      </c>
      <c r="J180" s="27">
        <f t="shared" si="14"/>
        <v>-9683.8021144116155</v>
      </c>
      <c r="K180" s="35">
        <f>SUM(C180:J180)</f>
        <v>-2286964.1034450391</v>
      </c>
      <c r="M180" s="29">
        <f t="shared" si="17"/>
        <v>-2236443.9063306274</v>
      </c>
      <c r="N180" s="71">
        <f>(+M180*0.00433)</f>
        <v>-9683.8021144116155</v>
      </c>
      <c r="O180" s="37"/>
      <c r="P180" s="39">
        <v>-2291388.46</v>
      </c>
      <c r="Q180" s="31">
        <f t="shared" ref="Q180:Q203" si="21">+K180-P180</f>
        <v>4424.356554960832</v>
      </c>
    </row>
    <row r="181" spans="1:17" x14ac:dyDescent="0.2">
      <c r="B181" s="36" t="s">
        <v>25</v>
      </c>
      <c r="C181" s="26">
        <f t="shared" si="18"/>
        <v>-2286964.1034450391</v>
      </c>
      <c r="D181" s="35">
        <v>-387025.28</v>
      </c>
      <c r="E181" s="38">
        <v>1.28</v>
      </c>
      <c r="F181" s="38">
        <v>-10619.88</v>
      </c>
      <c r="G181" s="35">
        <v>528.9</v>
      </c>
      <c r="H181" s="35"/>
      <c r="I181" s="35">
        <v>301739.37</v>
      </c>
      <c r="J181" s="27">
        <f t="shared" si="14"/>
        <v>-10109.042763567018</v>
      </c>
      <c r="K181" s="35">
        <f>SUM(C181:J181)+0.01</f>
        <v>-2392448.7462086068</v>
      </c>
      <c r="M181" s="29">
        <f t="shared" si="17"/>
        <v>-2334651.9084450393</v>
      </c>
      <c r="N181" s="71">
        <f t="shared" ref="N181:N196" si="22">(+M181*0.00433)</f>
        <v>-10109.042763567018</v>
      </c>
      <c r="O181" s="37"/>
      <c r="P181" s="39">
        <v>-2401519.66</v>
      </c>
      <c r="Q181" s="31">
        <f t="shared" si="21"/>
        <v>9070.9137913933955</v>
      </c>
    </row>
    <row r="182" spans="1:17" x14ac:dyDescent="0.2">
      <c r="B182" s="36" t="s">
        <v>26</v>
      </c>
      <c r="C182" s="26">
        <f t="shared" si="18"/>
        <v>-2392448.7462086068</v>
      </c>
      <c r="D182" s="35">
        <v>-389598.66</v>
      </c>
      <c r="E182" s="38">
        <v>1.29</v>
      </c>
      <c r="F182" s="38"/>
      <c r="G182" s="35">
        <v>0</v>
      </c>
      <c r="H182" s="35"/>
      <c r="I182" s="35">
        <v>309821.21999999997</v>
      </c>
      <c r="J182" s="27">
        <f t="shared" si="14"/>
        <v>-10532.018435833268</v>
      </c>
      <c r="K182" s="35">
        <f>SUM(C182:J182)</f>
        <v>-2482756.9146444397</v>
      </c>
      <c r="M182" s="29">
        <f t="shared" si="17"/>
        <v>-2432336.8212086069</v>
      </c>
      <c r="N182" s="71">
        <f t="shared" si="22"/>
        <v>-10532.018435833268</v>
      </c>
      <c r="O182" s="37"/>
      <c r="P182" s="39">
        <v>-2496696.94</v>
      </c>
      <c r="Q182" s="31">
        <f t="shared" si="21"/>
        <v>13940.025355560239</v>
      </c>
    </row>
    <row r="183" spans="1:17" x14ac:dyDescent="0.2">
      <c r="A183">
        <v>2015</v>
      </c>
      <c r="B183" s="36" t="s">
        <v>27</v>
      </c>
      <c r="C183" s="26">
        <f t="shared" si="18"/>
        <v>-2482756.9146444397</v>
      </c>
      <c r="D183" s="35">
        <v>-5402.26</v>
      </c>
      <c r="E183" s="38">
        <v>1.18</v>
      </c>
      <c r="F183" s="38"/>
      <c r="G183" s="35">
        <v>440.12</v>
      </c>
      <c r="H183" s="35"/>
      <c r="I183" s="35">
        <v>325487.92</v>
      </c>
      <c r="J183" s="27">
        <f t="shared" si="14"/>
        <v>-10056.396572010422</v>
      </c>
      <c r="K183" s="35">
        <f>SUM(C183:J183)</f>
        <v>-2172286.3512164499</v>
      </c>
      <c r="M183" s="29">
        <f t="shared" si="17"/>
        <v>-2322493.4346444397</v>
      </c>
      <c r="N183" s="71">
        <f t="shared" si="22"/>
        <v>-10056.396572010422</v>
      </c>
      <c r="O183" s="37"/>
      <c r="P183" s="39">
        <v>-2190908.9</v>
      </c>
      <c r="Q183" s="31">
        <f t="shared" si="21"/>
        <v>18622.548783550039</v>
      </c>
    </row>
    <row r="184" spans="1:17" x14ac:dyDescent="0.2">
      <c r="B184" s="36" t="s">
        <v>28</v>
      </c>
      <c r="C184" s="26">
        <f t="shared" si="18"/>
        <v>-2172286.3512164499</v>
      </c>
      <c r="D184" s="35">
        <f>588167.99+50</f>
        <v>588217.99</v>
      </c>
      <c r="E184" s="38">
        <v>0</v>
      </c>
      <c r="F184" s="38"/>
      <c r="G184" s="35">
        <v>220.06</v>
      </c>
      <c r="H184" s="35"/>
      <c r="I184" s="35">
        <v>342404.93</v>
      </c>
      <c r="J184" s="27">
        <f t="shared" si="14"/>
        <v>-7390.7248490672273</v>
      </c>
      <c r="K184" s="35">
        <f>SUM(C184:J184)</f>
        <v>-1248834.096065517</v>
      </c>
      <c r="M184" s="29">
        <f t="shared" si="17"/>
        <v>-1706864.8612164499</v>
      </c>
      <c r="N184" s="71">
        <f t="shared" si="22"/>
        <v>-7390.7248490672273</v>
      </c>
      <c r="O184" s="37"/>
      <c r="P184" s="39">
        <v>-1270950.81</v>
      </c>
      <c r="Q184" s="31">
        <f t="shared" si="21"/>
        <v>22116.713934483007</v>
      </c>
    </row>
    <row r="185" spans="1:17" x14ac:dyDescent="0.2">
      <c r="B185" s="36" t="s">
        <v>29</v>
      </c>
      <c r="C185" s="26">
        <f t="shared" si="18"/>
        <v>-1248834.096065517</v>
      </c>
      <c r="D185" s="35">
        <v>-311817.57</v>
      </c>
      <c r="E185" s="38">
        <v>0.01</v>
      </c>
      <c r="F185" s="38"/>
      <c r="G185" s="35">
        <v>440.12</v>
      </c>
      <c r="H185" s="35"/>
      <c r="I185" s="35">
        <v>354962.84</v>
      </c>
      <c r="J185" s="27">
        <f t="shared" si="14"/>
        <v>-5313.0892449636885</v>
      </c>
      <c r="K185" s="35">
        <f>SUM(C185:J185)+0.01</f>
        <v>-1210561.7753104805</v>
      </c>
      <c r="M185" s="29">
        <f t="shared" si="17"/>
        <v>-1227041.3960655171</v>
      </c>
      <c r="N185" s="71">
        <f t="shared" si="22"/>
        <v>-5313.0892449636885</v>
      </c>
      <c r="O185" s="37"/>
      <c r="P185" s="39">
        <v>-1235245.47</v>
      </c>
      <c r="Q185" s="31">
        <f t="shared" si="21"/>
        <v>24683.694689519471</v>
      </c>
    </row>
    <row r="186" spans="1:17" x14ac:dyDescent="0.2">
      <c r="B186" s="36" t="s">
        <v>30</v>
      </c>
      <c r="C186" s="26">
        <f t="shared" si="18"/>
        <v>-1210561.7753104805</v>
      </c>
      <c r="D186" s="35">
        <v>-315615.37</v>
      </c>
      <c r="E186" s="38">
        <v>0</v>
      </c>
      <c r="F186" s="38"/>
      <c r="G186" s="35">
        <v>440.12</v>
      </c>
      <c r="H186" s="35"/>
      <c r="I186" s="35">
        <v>361253.3</v>
      </c>
      <c r="J186" s="27">
        <f t="shared" si="14"/>
        <v>-5141.9735088443804</v>
      </c>
      <c r="K186" s="35">
        <f>SUM(C186:J186)+0.01</f>
        <v>-1169625.6888193248</v>
      </c>
      <c r="M186" s="29">
        <f t="shared" si="17"/>
        <v>-1187522.7503104806</v>
      </c>
      <c r="N186" s="71">
        <f t="shared" si="22"/>
        <v>-5141.9735088443804</v>
      </c>
      <c r="O186" s="37"/>
      <c r="P186" s="39">
        <v>-1196814.3700000001</v>
      </c>
      <c r="Q186" s="31">
        <f t="shared" si="21"/>
        <v>27188.681180675281</v>
      </c>
    </row>
    <row r="187" spans="1:17" x14ac:dyDescent="0.2">
      <c r="B187" s="36" t="s">
        <v>31</v>
      </c>
      <c r="C187" s="26">
        <f t="shared" si="18"/>
        <v>-1169625.6888193248</v>
      </c>
      <c r="D187" s="35">
        <v>-318265.43</v>
      </c>
      <c r="E187" s="38">
        <v>3.03</v>
      </c>
      <c r="F187" s="38"/>
      <c r="G187" s="35">
        <v>426.31</v>
      </c>
      <c r="H187" s="35"/>
      <c r="I187" s="35">
        <v>370383.15</v>
      </c>
      <c r="J187" s="27">
        <f t="shared" si="14"/>
        <v>-4950.7148476876764</v>
      </c>
      <c r="K187" s="35">
        <f>SUM(C187:J187)-0.01</f>
        <v>-1122029.3536670122</v>
      </c>
      <c r="M187" s="29">
        <f t="shared" si="17"/>
        <v>-1143352.1588193248</v>
      </c>
      <c r="N187" s="71">
        <f t="shared" si="22"/>
        <v>-4950.7148476876764</v>
      </c>
      <c r="O187" s="37"/>
      <c r="P187" s="39">
        <v>-1151651.44</v>
      </c>
      <c r="Q187" s="31">
        <f t="shared" si="21"/>
        <v>29622.086332987761</v>
      </c>
    </row>
    <row r="188" spans="1:17" x14ac:dyDescent="0.2">
      <c r="B188" s="36" t="s">
        <v>36</v>
      </c>
      <c r="C188" s="26">
        <f t="shared" si="18"/>
        <v>-1122029.3536670122</v>
      </c>
      <c r="D188" s="35">
        <v>-318903.49</v>
      </c>
      <c r="E188" s="38">
        <v>0</v>
      </c>
      <c r="F188" s="38"/>
      <c r="G188" s="35">
        <v>550.15</v>
      </c>
      <c r="H188" s="35"/>
      <c r="I188" s="35">
        <v>367368.86</v>
      </c>
      <c r="J188" s="27">
        <f t="shared" si="14"/>
        <v>-4752.2685005781623</v>
      </c>
      <c r="K188" s="35">
        <f t="shared" ref="K188:K193" si="23">SUM(C188:J188)</f>
        <v>-1077766.1021675905</v>
      </c>
      <c r="M188" s="29">
        <f t="shared" si="17"/>
        <v>-1097521.5936670122</v>
      </c>
      <c r="N188" s="71">
        <f t="shared" si="22"/>
        <v>-4752.2685005781623</v>
      </c>
      <c r="O188" s="37"/>
      <c r="P188" s="39">
        <v>-1109746.28</v>
      </c>
      <c r="Q188" s="31">
        <f t="shared" si="21"/>
        <v>31980.177832409507</v>
      </c>
    </row>
    <row r="189" spans="1:17" x14ac:dyDescent="0.2">
      <c r="B189" s="36" t="s">
        <v>37</v>
      </c>
      <c r="C189" s="26">
        <f t="shared" si="18"/>
        <v>-1077766.1021675905</v>
      </c>
      <c r="D189" s="35">
        <v>-323956.90000000002</v>
      </c>
      <c r="E189" s="38">
        <v>1.18</v>
      </c>
      <c r="F189" s="38">
        <v>-34953.269999999997</v>
      </c>
      <c r="G189" s="38">
        <v>221.2</v>
      </c>
      <c r="H189" s="35"/>
      <c r="I189" s="35">
        <v>360834.59</v>
      </c>
      <c r="J189" s="27">
        <f t="shared" si="14"/>
        <v>-4662.0794003856672</v>
      </c>
      <c r="K189" s="35">
        <f t="shared" si="23"/>
        <v>-1080281.3815679762</v>
      </c>
      <c r="M189" s="29">
        <f t="shared" si="17"/>
        <v>-1076692.7021675906</v>
      </c>
      <c r="N189" s="71">
        <f t="shared" si="22"/>
        <v>-4662.0794003856672</v>
      </c>
      <c r="O189" s="37"/>
      <c r="P189" s="39">
        <v>-1114593.32</v>
      </c>
      <c r="Q189" s="31">
        <f t="shared" si="21"/>
        <v>34311.938432023861</v>
      </c>
    </row>
    <row r="190" spans="1:17" x14ac:dyDescent="0.2">
      <c r="B190" s="36" t="s">
        <v>34</v>
      </c>
      <c r="C190" s="26">
        <f t="shared" si="18"/>
        <v>-1080281.3815679762</v>
      </c>
      <c r="D190" s="35">
        <v>-320540.44</v>
      </c>
      <c r="E190" s="38">
        <v>0</v>
      </c>
      <c r="F190" s="38"/>
      <c r="G190" s="38">
        <v>880.24</v>
      </c>
      <c r="H190" s="35">
        <v>13049.7</v>
      </c>
      <c r="I190" s="35">
        <v>336366.04</v>
      </c>
      <c r="J190" s="27">
        <f t="shared" si="14"/>
        <v>-4613.1976380893366</v>
      </c>
      <c r="K190" s="35">
        <f t="shared" si="23"/>
        <v>-1055139.0392060655</v>
      </c>
      <c r="M190" s="29">
        <f t="shared" si="17"/>
        <v>-1065403.6115679762</v>
      </c>
      <c r="N190" s="71">
        <f t="shared" si="22"/>
        <v>-4613.1976380893366</v>
      </c>
      <c r="O190" s="37"/>
      <c r="P190" s="39">
        <v>-1091775.1200000001</v>
      </c>
      <c r="Q190" s="31">
        <f t="shared" si="21"/>
        <v>36636.080793934641</v>
      </c>
    </row>
    <row r="191" spans="1:17" x14ac:dyDescent="0.2">
      <c r="B191" s="36" t="s">
        <v>23</v>
      </c>
      <c r="C191" s="26">
        <f t="shared" si="18"/>
        <v>-1055139.0392060655</v>
      </c>
      <c r="D191" s="35">
        <v>-325191.36</v>
      </c>
      <c r="E191" s="38">
        <v>3.85</v>
      </c>
      <c r="F191" s="38"/>
      <c r="G191" s="38">
        <v>110.03</v>
      </c>
      <c r="H191" s="35"/>
      <c r="I191" s="35">
        <v>289574.38</v>
      </c>
      <c r="J191" s="27">
        <f t="shared" si="14"/>
        <v>-4645.6162512622632</v>
      </c>
      <c r="K191" s="35">
        <f t="shared" si="23"/>
        <v>-1095287.7554573277</v>
      </c>
      <c r="M191" s="29">
        <f t="shared" si="17"/>
        <v>-1072890.5892060655</v>
      </c>
      <c r="N191" s="71">
        <f t="shared" si="22"/>
        <v>-4645.6162512622632</v>
      </c>
      <c r="O191" s="37"/>
      <c r="P191" s="39">
        <v>-1134277.45</v>
      </c>
      <c r="Q191" s="31">
        <f t="shared" si="21"/>
        <v>38989.694542672252</v>
      </c>
    </row>
    <row r="192" spans="1:17" x14ac:dyDescent="0.2">
      <c r="B192" s="36" t="s">
        <v>24</v>
      </c>
      <c r="C192" s="26">
        <f t="shared" si="18"/>
        <v>-1095287.7554573277</v>
      </c>
      <c r="D192" s="35">
        <v>-323101.71000000002</v>
      </c>
      <c r="E192" s="38">
        <v>1.1599999999999999</v>
      </c>
      <c r="F192" s="38"/>
      <c r="G192" s="38">
        <v>0</v>
      </c>
      <c r="H192" s="35"/>
      <c r="I192" s="35">
        <v>285775.57</v>
      </c>
      <c r="J192" s="27">
        <f t="shared" si="14"/>
        <v>-4823.4045628302283</v>
      </c>
      <c r="K192" s="35">
        <f t="shared" si="23"/>
        <v>-1137436.1400201579</v>
      </c>
      <c r="M192" s="29">
        <f t="shared" si="17"/>
        <v>-1113950.2454573277</v>
      </c>
      <c r="N192" s="71">
        <f t="shared" si="22"/>
        <v>-4823.4045628302283</v>
      </c>
      <c r="O192" s="37"/>
      <c r="P192" s="39">
        <v>-1178875.52</v>
      </c>
      <c r="Q192" s="31">
        <f t="shared" si="21"/>
        <v>41439.37997984211</v>
      </c>
    </row>
    <row r="193" spans="1:17" x14ac:dyDescent="0.2">
      <c r="B193" s="36" t="s">
        <v>25</v>
      </c>
      <c r="C193" s="26">
        <f t="shared" si="18"/>
        <v>-1137436.1400201579</v>
      </c>
      <c r="D193" s="35">
        <v>-323117.86</v>
      </c>
      <c r="E193" s="38">
        <v>0</v>
      </c>
      <c r="F193" s="38"/>
      <c r="G193" s="38">
        <v>0</v>
      </c>
      <c r="H193" s="35"/>
      <c r="I193" s="35">
        <v>284068.46000000002</v>
      </c>
      <c r="J193" s="27">
        <f t="shared" si="14"/>
        <v>-5009.640437287283</v>
      </c>
      <c r="K193" s="35">
        <f t="shared" si="23"/>
        <v>-1181495.1804574453</v>
      </c>
      <c r="M193" s="29">
        <f t="shared" si="17"/>
        <v>-1156960.8400201579</v>
      </c>
      <c r="N193" s="71">
        <f t="shared" si="22"/>
        <v>-5009.640437287283</v>
      </c>
      <c r="O193" s="37"/>
      <c r="P193" s="39">
        <v>-1225484.79</v>
      </c>
      <c r="Q193" s="31">
        <f t="shared" si="21"/>
        <v>43989.60954255471</v>
      </c>
    </row>
    <row r="194" spans="1:17" x14ac:dyDescent="0.2">
      <c r="B194" s="36" t="s">
        <v>26</v>
      </c>
      <c r="C194" s="26">
        <f t="shared" si="18"/>
        <v>-1181495.1804574453</v>
      </c>
      <c r="D194" s="35">
        <v>-321877.69</v>
      </c>
      <c r="E194" s="38">
        <v>3.34</v>
      </c>
      <c r="F194" s="38"/>
      <c r="G194" s="38">
        <v>110.03</v>
      </c>
      <c r="H194" s="35"/>
      <c r="I194" s="35">
        <v>290129.31</v>
      </c>
      <c r="J194" s="27">
        <f t="shared" si="14"/>
        <v>-5184.363928030737</v>
      </c>
      <c r="K194" s="35">
        <f>SUM(C194:J194)-0.01</f>
        <v>-1218314.5643854758</v>
      </c>
      <c r="M194" s="29">
        <f t="shared" si="17"/>
        <v>-1197312.6854574452</v>
      </c>
      <c r="N194" s="71">
        <f t="shared" si="22"/>
        <v>-5184.363928030737</v>
      </c>
      <c r="O194" s="37"/>
      <c r="P194" s="39">
        <v>-1264950.31</v>
      </c>
      <c r="Q194" s="31">
        <f t="shared" si="21"/>
        <v>46635.745614524232</v>
      </c>
    </row>
    <row r="195" spans="1:17" x14ac:dyDescent="0.2">
      <c r="A195">
        <v>2016</v>
      </c>
      <c r="B195" s="36" t="s">
        <v>27</v>
      </c>
      <c r="C195" s="26">
        <f t="shared" si="18"/>
        <v>-1218314.5643854758</v>
      </c>
      <c r="D195" s="35">
        <v>-324251.23</v>
      </c>
      <c r="E195" s="38">
        <v>1.18</v>
      </c>
      <c r="F195" s="38"/>
      <c r="G195" s="38">
        <v>188.26</v>
      </c>
      <c r="H195" s="35"/>
      <c r="I195" s="35">
        <v>299746.84000000003</v>
      </c>
      <c r="J195" s="27">
        <f t="shared" ref="J195:J198" si="24">N195</f>
        <v>-5327.9439305391097</v>
      </c>
      <c r="K195" s="35">
        <f>SUM(C195:J195)</f>
        <v>-1247957.4583160148</v>
      </c>
      <c r="M195" s="29">
        <f t="shared" si="17"/>
        <v>-1230472.0393854757</v>
      </c>
      <c r="N195" s="71">
        <f t="shared" si="22"/>
        <v>-5327.9439305391097</v>
      </c>
      <c r="O195" s="37"/>
      <c r="P195" s="39">
        <v>-1297321.6399999999</v>
      </c>
      <c r="Q195" s="31">
        <f t="shared" si="21"/>
        <v>49364.181683985051</v>
      </c>
    </row>
    <row r="196" spans="1:17" x14ac:dyDescent="0.2">
      <c r="B196" s="36" t="s">
        <v>28</v>
      </c>
      <c r="C196" s="26">
        <f t="shared" si="18"/>
        <v>-1247957.4583160148</v>
      </c>
      <c r="D196" s="35">
        <v>-323219.28000000003</v>
      </c>
      <c r="E196" s="38"/>
      <c r="F196" s="38"/>
      <c r="G196" s="38">
        <v>188.26</v>
      </c>
      <c r="H196" s="35"/>
      <c r="I196" s="35">
        <v>312837.59999999998</v>
      </c>
      <c r="J196" s="27">
        <f t="shared" si="24"/>
        <v>-5425.7245488083436</v>
      </c>
      <c r="K196" s="35">
        <f>SUM(C196:J196)</f>
        <v>-1263576.6028648233</v>
      </c>
      <c r="M196" s="29">
        <f t="shared" si="17"/>
        <v>-1253054.1683160148</v>
      </c>
      <c r="N196" s="71">
        <f t="shared" si="22"/>
        <v>-5425.7245488083436</v>
      </c>
      <c r="O196" s="37"/>
      <c r="P196" s="39">
        <v>-1315731.1100000001</v>
      </c>
      <c r="Q196" s="31">
        <f t="shared" si="21"/>
        <v>52154.507135176798</v>
      </c>
    </row>
    <row r="197" spans="1:17" x14ac:dyDescent="0.2">
      <c r="B197" s="36" t="s">
        <v>29</v>
      </c>
      <c r="C197" s="26">
        <f t="shared" si="18"/>
        <v>-1263576.6028648233</v>
      </c>
      <c r="D197" s="35">
        <v>-317037.78000000003</v>
      </c>
      <c r="E197" s="38"/>
      <c r="F197" s="38"/>
      <c r="G197" s="38">
        <v>290.36</v>
      </c>
      <c r="H197" s="35"/>
      <c r="I197" s="35">
        <v>320493.64</v>
      </c>
      <c r="J197" s="27">
        <f t="shared" si="24"/>
        <v>-4678.8129136954112</v>
      </c>
      <c r="K197" s="35">
        <f>SUM(C197:J197)</f>
        <v>-1264509.1957785184</v>
      </c>
      <c r="M197" s="29">
        <f t="shared" si="17"/>
        <v>-1261703.4928648234</v>
      </c>
      <c r="N197" s="33">
        <f t="shared" ref="N197:N226" si="25">(+M197*0.00370833)</f>
        <v>-4678.8129136954112</v>
      </c>
      <c r="O197" s="37"/>
      <c r="P197" s="39">
        <v>-1316857.1100000001</v>
      </c>
      <c r="Q197" s="31">
        <f t="shared" si="21"/>
        <v>52347.914221481653</v>
      </c>
    </row>
    <row r="198" spans="1:17" x14ac:dyDescent="0.2">
      <c r="B198" s="36" t="s">
        <v>30</v>
      </c>
      <c r="C198" s="26">
        <f t="shared" si="18"/>
        <v>-1264509.1957785184</v>
      </c>
      <c r="D198" s="35">
        <v>-317385.86</v>
      </c>
      <c r="E198" s="38">
        <v>2.59</v>
      </c>
      <c r="F198" s="38"/>
      <c r="G198" s="38">
        <v>94.13</v>
      </c>
      <c r="H198" s="35"/>
      <c r="I198" s="35">
        <v>332904.11</v>
      </c>
      <c r="J198" s="27">
        <f t="shared" si="24"/>
        <v>-4660.2646551313028</v>
      </c>
      <c r="K198" s="35">
        <f>SUM(C198:J198)-0.01</f>
        <v>-1253554.5004336496</v>
      </c>
      <c r="M198" s="29">
        <f t="shared" si="17"/>
        <v>-1256701.7107785183</v>
      </c>
      <c r="N198" s="33">
        <f t="shared" si="25"/>
        <v>-4660.2646551313028</v>
      </c>
      <c r="O198" s="37"/>
      <c r="P198" s="39">
        <v>-1306096.53</v>
      </c>
      <c r="Q198" s="31">
        <f t="shared" si="21"/>
        <v>52542.029566350393</v>
      </c>
    </row>
    <row r="199" spans="1:17" x14ac:dyDescent="0.2">
      <c r="B199" s="36" t="s">
        <v>31</v>
      </c>
      <c r="C199" s="26">
        <f t="shared" si="18"/>
        <v>-1253554.5004336496</v>
      </c>
      <c r="D199" s="35">
        <v>-322881.68</v>
      </c>
      <c r="E199" s="38">
        <v>0.39</v>
      </c>
      <c r="F199" s="38"/>
      <c r="G199" s="38">
        <v>426.36</v>
      </c>
      <c r="H199" s="35"/>
      <c r="I199" s="35">
        <v>339096.79</v>
      </c>
      <c r="J199" s="27">
        <f>N199</f>
        <v>-4617.737006246216</v>
      </c>
      <c r="K199" s="35">
        <f>SUM(C199:J199)</f>
        <v>-1241530.3774398956</v>
      </c>
      <c r="M199" s="29">
        <f t="shared" si="17"/>
        <v>-1245233.5704336497</v>
      </c>
      <c r="N199" s="33">
        <f t="shared" si="25"/>
        <v>-4617.737006246216</v>
      </c>
      <c r="O199" s="37"/>
      <c r="P199" s="39">
        <v>-1294267.25</v>
      </c>
      <c r="Q199" s="31">
        <f t="shared" si="21"/>
        <v>52736.872560104355</v>
      </c>
    </row>
    <row r="200" spans="1:17" x14ac:dyDescent="0.2">
      <c r="B200" s="36" t="s">
        <v>36</v>
      </c>
      <c r="C200" s="26">
        <f t="shared" si="18"/>
        <v>-1241530.3774398956</v>
      </c>
      <c r="D200" s="35">
        <v>-322433.09000000003</v>
      </c>
      <c r="E200" s="38">
        <v>1.18</v>
      </c>
      <c r="F200" s="38">
        <v>-39850.53</v>
      </c>
      <c r="G200" s="38">
        <v>376.52</v>
      </c>
      <c r="H200" s="35"/>
      <c r="I200" s="35">
        <v>334113.65000000002</v>
      </c>
      <c r="J200" s="27">
        <f>N200+73.89</f>
        <v>-4581.6457988762377</v>
      </c>
      <c r="K200" s="35">
        <f>SUM(C200:J200)+0.01</f>
        <v>-1273904.2832387718</v>
      </c>
      <c r="M200" s="29">
        <f t="shared" si="17"/>
        <v>-1255426.5124398957</v>
      </c>
      <c r="N200" s="33">
        <f t="shared" si="25"/>
        <v>-4655.535798876238</v>
      </c>
      <c r="O200" s="37"/>
      <c r="P200" s="39">
        <v>-1326836.73</v>
      </c>
      <c r="Q200" s="31">
        <f t="shared" si="21"/>
        <v>52932.446761228144</v>
      </c>
    </row>
    <row r="201" spans="1:17" x14ac:dyDescent="0.2">
      <c r="B201" s="36" t="s">
        <v>37</v>
      </c>
      <c r="C201" s="26">
        <f t="shared" si="18"/>
        <v>-1273904.2832387718</v>
      </c>
      <c r="D201" s="35">
        <v>-324749.68</v>
      </c>
      <c r="E201" s="38">
        <v>0.84</v>
      </c>
      <c r="F201" s="38"/>
      <c r="G201" s="38">
        <v>600.37</v>
      </c>
      <c r="H201" s="35"/>
      <c r="I201" s="35">
        <v>335783.08</v>
      </c>
      <c r="J201" s="27">
        <f t="shared" ref="J201:J210" si="26">N201</f>
        <v>-4702.4849840121851</v>
      </c>
      <c r="K201" s="35">
        <f>SUM(C201:J201)-0.01</f>
        <v>-1266972.1682227836</v>
      </c>
      <c r="M201" s="29">
        <f t="shared" si="17"/>
        <v>-1268086.9782387719</v>
      </c>
      <c r="N201" s="33">
        <f t="shared" si="25"/>
        <v>-4702.4849840121851</v>
      </c>
      <c r="O201" s="37"/>
      <c r="P201" s="39">
        <v>-1320100.8999999999</v>
      </c>
      <c r="Q201" s="31">
        <f t="shared" si="21"/>
        <v>53128.731777216308</v>
      </c>
    </row>
    <row r="202" spans="1:17" x14ac:dyDescent="0.2">
      <c r="B202" s="36" t="s">
        <v>34</v>
      </c>
      <c r="C202" s="26">
        <f t="shared" si="18"/>
        <v>-1266972.1682227836</v>
      </c>
      <c r="D202" s="35">
        <v>-326298.65000000002</v>
      </c>
      <c r="E202" s="38"/>
      <c r="F202" s="38"/>
      <c r="G202" s="38">
        <v>470.65</v>
      </c>
      <c r="H202" s="35"/>
      <c r="I202" s="35">
        <v>305612.76</v>
      </c>
      <c r="J202" s="27">
        <f t="shared" si="26"/>
        <v>-4735.8332910601957</v>
      </c>
      <c r="K202" s="35">
        <f t="shared" ref="K202:K209" si="27">SUM(C202:J202)</f>
        <v>-1291923.2415138439</v>
      </c>
      <c r="M202" s="29">
        <f t="shared" si="17"/>
        <v>-1277079.7882227837</v>
      </c>
      <c r="N202" s="33">
        <f t="shared" si="25"/>
        <v>-4735.8332910601957</v>
      </c>
      <c r="O202" s="37"/>
      <c r="P202" s="39">
        <v>-1345248.99</v>
      </c>
      <c r="Q202" s="31">
        <f t="shared" si="21"/>
        <v>53325.74848615611</v>
      </c>
    </row>
    <row r="203" spans="1:17" x14ac:dyDescent="0.2">
      <c r="B203" s="36" t="s">
        <v>23</v>
      </c>
      <c r="C203" s="26">
        <f t="shared" si="18"/>
        <v>-1291923.2415138439</v>
      </c>
      <c r="D203" s="35">
        <v>-326815.12</v>
      </c>
      <c r="E203" s="38">
        <v>1.32</v>
      </c>
      <c r="F203" s="38"/>
      <c r="G203" s="38">
        <v>282.39</v>
      </c>
      <c r="H203" s="35"/>
      <c r="I203" s="35">
        <v>266665.83</v>
      </c>
      <c r="J203" s="27">
        <f t="shared" si="26"/>
        <v>-4901.8783773437326</v>
      </c>
      <c r="K203" s="35">
        <f t="shared" si="27"/>
        <v>-1356690.6998911875</v>
      </c>
      <c r="M203" s="29">
        <f t="shared" ref="M203:M205" si="28">K202+(SUM(D203:I203)/2)</f>
        <v>-1321856.0315138439</v>
      </c>
      <c r="N203" s="33">
        <f t="shared" si="25"/>
        <v>-4901.8783773437326</v>
      </c>
      <c r="O203" s="37"/>
      <c r="P203" s="39">
        <v>-1410214.2</v>
      </c>
      <c r="Q203" s="31">
        <f t="shared" si="21"/>
        <v>53523.50010881247</v>
      </c>
    </row>
    <row r="204" spans="1:17" x14ac:dyDescent="0.2">
      <c r="B204" s="36" t="s">
        <v>24</v>
      </c>
      <c r="C204" s="26">
        <f t="shared" ref="C204:C205" si="29">K203</f>
        <v>-1356690.6998911875</v>
      </c>
      <c r="D204" s="35">
        <v>-329035.01</v>
      </c>
      <c r="E204" s="38"/>
      <c r="F204" s="38"/>
      <c r="G204" s="38">
        <v>291.52</v>
      </c>
      <c r="H204" s="35">
        <v>21905.07</v>
      </c>
      <c r="I204" s="35">
        <v>262765.59000000003</v>
      </c>
      <c r="J204" s="27">
        <f t="shared" si="26"/>
        <v>-5112.7751219644379</v>
      </c>
      <c r="K204" s="35">
        <f t="shared" si="27"/>
        <v>-1405876.3050131518</v>
      </c>
      <c r="M204" s="29">
        <f t="shared" si="28"/>
        <v>-1378727.1148911875</v>
      </c>
      <c r="N204" s="33">
        <f t="shared" si="25"/>
        <v>-5112.7751219644379</v>
      </c>
      <c r="O204" s="37"/>
      <c r="P204" s="39">
        <v>-1459598.29</v>
      </c>
      <c r="Q204" s="31">
        <f>+K204-P204</f>
        <v>53721.984986848198</v>
      </c>
    </row>
    <row r="205" spans="1:17" x14ac:dyDescent="0.2">
      <c r="B205" s="36" t="s">
        <v>25</v>
      </c>
      <c r="C205" s="26">
        <f t="shared" si="29"/>
        <v>-1405876.3050131518</v>
      </c>
      <c r="D205" s="35">
        <v>-324507.34000000003</v>
      </c>
      <c r="E205" s="38">
        <v>1.18</v>
      </c>
      <c r="F205" s="38"/>
      <c r="G205" s="38">
        <v>145.76</v>
      </c>
      <c r="H205" s="35"/>
      <c r="I205" s="35">
        <v>265908.64</v>
      </c>
      <c r="J205" s="27">
        <f t="shared" si="26"/>
        <v>-5321.832485749821</v>
      </c>
      <c r="K205" s="35">
        <f t="shared" si="27"/>
        <v>-1469649.8974989019</v>
      </c>
      <c r="M205" s="29">
        <f t="shared" si="28"/>
        <v>-1435102.1850131517</v>
      </c>
      <c r="N205" s="33">
        <f t="shared" si="25"/>
        <v>-5321.832485749821</v>
      </c>
      <c r="O205" s="37"/>
      <c r="P205" s="39">
        <v>-1523571.1</v>
      </c>
      <c r="Q205" s="31">
        <f>+K205-P205</f>
        <v>53921.20250109816</v>
      </c>
    </row>
    <row r="206" spans="1:17" ht="12.75" customHeight="1" x14ac:dyDescent="0.2">
      <c r="B206" s="36" t="s">
        <v>26</v>
      </c>
      <c r="C206" s="26">
        <f>K205</f>
        <v>-1469649.8974989019</v>
      </c>
      <c r="D206" s="35">
        <v>-326032.57</v>
      </c>
      <c r="E206" s="38">
        <v>2.59</v>
      </c>
      <c r="F206" s="38"/>
      <c r="G206" s="38">
        <v>257.66000000000003</v>
      </c>
      <c r="H206" s="35"/>
      <c r="I206" s="35">
        <v>273359.52</v>
      </c>
      <c r="J206" s="27">
        <f t="shared" si="26"/>
        <v>-5547.1287837041027</v>
      </c>
      <c r="K206" s="35">
        <f t="shared" si="27"/>
        <v>-1527609.826282606</v>
      </c>
      <c r="M206" s="29">
        <f>K205+(SUM(D206:I206)/2)</f>
        <v>-1495856.2974989018</v>
      </c>
      <c r="N206" s="33">
        <f t="shared" si="25"/>
        <v>-5547.1287837041027</v>
      </c>
      <c r="O206" s="37"/>
      <c r="P206" s="39">
        <v>-1581730.99</v>
      </c>
      <c r="Q206" s="31">
        <f>+K206-P206</f>
        <v>54121.163717393996</v>
      </c>
    </row>
    <row r="207" spans="1:17" x14ac:dyDescent="0.2">
      <c r="A207" s="58">
        <v>2017</v>
      </c>
      <c r="B207" s="59" t="s">
        <v>27</v>
      </c>
      <c r="C207" s="60">
        <f t="shared" ref="C207:C217" si="30">K206</f>
        <v>-1527609.826282606</v>
      </c>
      <c r="D207" s="35">
        <v>-326191.32</v>
      </c>
      <c r="E207" s="38">
        <v>1.18</v>
      </c>
      <c r="F207" s="38"/>
      <c r="G207" s="38">
        <v>554.82000000000005</v>
      </c>
      <c r="H207" s="35"/>
      <c r="I207" s="35">
        <v>282561.75</v>
      </c>
      <c r="J207" s="35">
        <f t="shared" si="26"/>
        <v>-5744.7468530176266</v>
      </c>
      <c r="K207" s="35">
        <f t="shared" si="27"/>
        <v>-1576428.1431356238</v>
      </c>
      <c r="M207" s="29">
        <f t="shared" ref="M207:M217" si="31">K206+(SUM(D207:I207)/2)</f>
        <v>-1549146.6112826059</v>
      </c>
      <c r="N207" s="33">
        <f t="shared" si="25"/>
        <v>-5744.7468530176266</v>
      </c>
      <c r="O207" s="37"/>
      <c r="P207" s="39">
        <v>-1611956.6020504022</v>
      </c>
      <c r="Q207" s="31">
        <f t="shared" ref="Q207:Q215" si="32">+K207-P207</f>
        <v>35528.458914778428</v>
      </c>
    </row>
    <row r="208" spans="1:17" x14ac:dyDescent="0.2">
      <c r="A208" s="61"/>
      <c r="B208" s="62" t="s">
        <v>28</v>
      </c>
      <c r="C208" s="63">
        <f t="shared" si="30"/>
        <v>-1576428.1431356238</v>
      </c>
      <c r="D208" s="64">
        <v>-323219.28000000003</v>
      </c>
      <c r="E208" s="65"/>
      <c r="F208" s="65"/>
      <c r="G208" s="65">
        <v>188.26</v>
      </c>
      <c r="H208" s="64"/>
      <c r="I208" s="64">
        <v>312837.59999999998</v>
      </c>
      <c r="J208" s="64">
        <f t="shared" si="26"/>
        <v>-5864.8160586284275</v>
      </c>
      <c r="K208" s="64">
        <f t="shared" si="27"/>
        <v>-1592486.3791942524</v>
      </c>
      <c r="M208" s="29">
        <f t="shared" si="31"/>
        <v>-1581524.8531356237</v>
      </c>
      <c r="N208" s="33">
        <f t="shared" si="25"/>
        <v>-5864.8160586284275</v>
      </c>
      <c r="O208" s="37"/>
      <c r="P208" s="39">
        <v>-1628146.5893590781</v>
      </c>
      <c r="Q208" s="31">
        <f t="shared" si="32"/>
        <v>35660.210164825665</v>
      </c>
    </row>
    <row r="209" spans="1:18" x14ac:dyDescent="0.2">
      <c r="A209" s="61"/>
      <c r="B209" s="62" t="s">
        <v>29</v>
      </c>
      <c r="C209" s="63">
        <f t="shared" si="30"/>
        <v>-1592486.3791942524</v>
      </c>
      <c r="D209" s="64">
        <v>-317037.78000000003</v>
      </c>
      <c r="E209" s="65"/>
      <c r="F209" s="65"/>
      <c r="G209" s="65">
        <v>290.36</v>
      </c>
      <c r="H209" s="64"/>
      <c r="I209" s="64">
        <v>320493.64</v>
      </c>
      <c r="J209" s="64">
        <f t="shared" si="26"/>
        <v>-5898.5189045511215</v>
      </c>
      <c r="K209" s="64">
        <f t="shared" si="27"/>
        <v>-1594638.6780988036</v>
      </c>
      <c r="M209" s="29">
        <f t="shared" si="31"/>
        <v>-1590613.2691942523</v>
      </c>
      <c r="N209" s="33">
        <f t="shared" si="25"/>
        <v>-5898.5189045511215</v>
      </c>
      <c r="O209" s="37"/>
      <c r="P209" s="39">
        <v>-1519262.1609664159</v>
      </c>
      <c r="Q209" s="31">
        <f t="shared" si="32"/>
        <v>-75376.517132387729</v>
      </c>
    </row>
    <row r="210" spans="1:18" x14ac:dyDescent="0.2">
      <c r="A210" s="61"/>
      <c r="B210" s="62" t="s">
        <v>30</v>
      </c>
      <c r="C210" s="63">
        <f t="shared" si="30"/>
        <v>-1594638.6780988036</v>
      </c>
      <c r="D210" s="64">
        <v>-317385.86</v>
      </c>
      <c r="E210" s="65">
        <v>2.59</v>
      </c>
      <c r="F210" s="65"/>
      <c r="G210" s="65">
        <v>94.13</v>
      </c>
      <c r="H210" s="64"/>
      <c r="I210" s="64">
        <v>332904.11</v>
      </c>
      <c r="J210" s="64">
        <f t="shared" si="26"/>
        <v>-5884.4937183040865</v>
      </c>
      <c r="K210" s="64">
        <f>SUM(C210:J210)-0.01</f>
        <v>-1584908.2118171076</v>
      </c>
      <c r="M210" s="29">
        <f t="shared" si="31"/>
        <v>-1586831.1930988035</v>
      </c>
      <c r="N210" s="33">
        <f t="shared" si="25"/>
        <v>-5884.4937183040865</v>
      </c>
      <c r="O210" s="37"/>
      <c r="P210" s="39">
        <v>-1397961.1526713548</v>
      </c>
      <c r="Q210" s="31">
        <f t="shared" si="32"/>
        <v>-186947.05914575281</v>
      </c>
    </row>
    <row r="211" spans="1:18" x14ac:dyDescent="0.2">
      <c r="A211" s="61"/>
      <c r="B211" s="62" t="s">
        <v>31</v>
      </c>
      <c r="C211" s="63">
        <f t="shared" si="30"/>
        <v>-1584908.2118171076</v>
      </c>
      <c r="D211" s="64">
        <f>D199/SUM($D$195:$D$206)*(-'[2]Proposed Surcharge'!$H$25+0.01115)</f>
        <v>-254772.47323371595</v>
      </c>
      <c r="E211" s="65">
        <v>0.39</v>
      </c>
      <c r="F211" s="65"/>
      <c r="G211" s="65">
        <v>426.36</v>
      </c>
      <c r="H211" s="64"/>
      <c r="I211" s="64">
        <v>339096.79</v>
      </c>
      <c r="J211" s="64">
        <f>N211</f>
        <v>-5720.2202074170282</v>
      </c>
      <c r="K211" s="64">
        <f>SUM(C211:J211)</f>
        <v>-1505877.3652582404</v>
      </c>
      <c r="M211" s="29">
        <f t="shared" si="31"/>
        <v>-1542532.6784339657</v>
      </c>
      <c r="N211" s="33">
        <f t="shared" si="25"/>
        <v>-5720.2202074170282</v>
      </c>
      <c r="O211" s="37"/>
      <c r="P211" s="39">
        <v>-1273254.4126297245</v>
      </c>
      <c r="Q211" s="31">
        <f t="shared" si="32"/>
        <v>-232622.95262851589</v>
      </c>
    </row>
    <row r="212" spans="1:18" x14ac:dyDescent="0.2">
      <c r="A212" s="61"/>
      <c r="B212" s="62" t="s">
        <v>36</v>
      </c>
      <c r="C212" s="63">
        <f t="shared" si="30"/>
        <v>-1505877.3652582404</v>
      </c>
      <c r="D212" s="64">
        <f>D200/SUM($D$195:$D$206)*-'[2]Proposed Surcharge'!$H$25</f>
        <v>-254418.51049123326</v>
      </c>
      <c r="E212" s="65">
        <v>1.18</v>
      </c>
      <c r="F212" s="65">
        <v>-39850.53</v>
      </c>
      <c r="G212" s="65">
        <v>376.52</v>
      </c>
      <c r="H212" s="64"/>
      <c r="I212" s="64">
        <v>334113.65000000002</v>
      </c>
      <c r="J212" s="64">
        <f>N212+73.89</f>
        <v>-5435.8214113977683</v>
      </c>
      <c r="K212" s="64">
        <f>SUM(C212:J212)+0.01</f>
        <v>-1471090.8671608714</v>
      </c>
      <c r="M212" s="29">
        <f t="shared" si="31"/>
        <v>-1485766.2105038571</v>
      </c>
      <c r="N212" s="33">
        <f t="shared" si="25"/>
        <v>-5509.7114113977686</v>
      </c>
      <c r="O212" s="37"/>
      <c r="P212" s="39">
        <v>-1192685.1346674045</v>
      </c>
      <c r="Q212" s="31">
        <f t="shared" si="32"/>
        <v>-278405.73249346693</v>
      </c>
    </row>
    <row r="213" spans="1:18" x14ac:dyDescent="0.2">
      <c r="A213" s="61"/>
      <c r="B213" s="62" t="s">
        <v>37</v>
      </c>
      <c r="C213" s="63">
        <f t="shared" si="30"/>
        <v>-1471090.8671608714</v>
      </c>
      <c r="D213" s="64">
        <f>D201/SUM($D$195:$D$206)*-'[2]Proposed Surcharge'!$H$25</f>
        <v>-256246.43509171045</v>
      </c>
      <c r="E213" s="65">
        <v>0.84</v>
      </c>
      <c r="F213" s="65"/>
      <c r="G213" s="65">
        <v>600.37</v>
      </c>
      <c r="H213" s="64"/>
      <c r="I213" s="64">
        <v>335783.08</v>
      </c>
      <c r="J213" s="64">
        <f t="shared" ref="J213:J222" si="33">N213</f>
        <v>-5306.7015896726462</v>
      </c>
      <c r="K213" s="64">
        <f>SUM(C213:J213)-0.01</f>
        <v>-1396259.7238422541</v>
      </c>
      <c r="M213" s="29">
        <f t="shared" si="31"/>
        <v>-1431021.9397067267</v>
      </c>
      <c r="N213" s="33">
        <f t="shared" si="25"/>
        <v>-5306.7015896726462</v>
      </c>
      <c r="O213" s="37"/>
      <c r="P213" s="39">
        <v>-1071578.6954245486</v>
      </c>
      <c r="Q213" s="31">
        <f t="shared" si="32"/>
        <v>-324681.02841770556</v>
      </c>
      <c r="R213" t="s">
        <v>39</v>
      </c>
    </row>
    <row r="214" spans="1:18" x14ac:dyDescent="0.2">
      <c r="A214" s="61"/>
      <c r="B214" s="62" t="s">
        <v>34</v>
      </c>
      <c r="C214" s="63">
        <f t="shared" si="30"/>
        <v>-1396259.7238422541</v>
      </c>
      <c r="D214" s="64">
        <f>D202/SUM($D$195:$D$206)*-'[2]Proposed Surcharge'!$H$25</f>
        <v>-257468.66274891401</v>
      </c>
      <c r="E214" s="65"/>
      <c r="F214" s="65"/>
      <c r="G214" s="65">
        <v>470.65</v>
      </c>
      <c r="H214" s="64"/>
      <c r="I214" s="64">
        <v>305612.76</v>
      </c>
      <c r="J214" s="64">
        <f t="shared" si="33"/>
        <v>-5087.6520588791363</v>
      </c>
      <c r="K214" s="64">
        <f t="shared" ref="K214:K221" si="34">SUM(C214:J214)</f>
        <v>-1352732.6286500474</v>
      </c>
      <c r="M214" s="29">
        <f t="shared" si="31"/>
        <v>-1371952.3502167112</v>
      </c>
      <c r="N214" s="33">
        <f t="shared" si="25"/>
        <v>-5087.6520588791363</v>
      </c>
      <c r="O214" s="37"/>
      <c r="P214" s="39">
        <v>-981388.90370089503</v>
      </c>
      <c r="Q214" s="31">
        <f t="shared" si="32"/>
        <v>-371343.72494915233</v>
      </c>
    </row>
    <row r="215" spans="1:18" x14ac:dyDescent="0.2">
      <c r="A215" s="61"/>
      <c r="B215" s="62" t="s">
        <v>23</v>
      </c>
      <c r="C215" s="63">
        <f t="shared" si="30"/>
        <v>-1352732.6286500474</v>
      </c>
      <c r="D215" s="64">
        <f>D203/SUM($D$195:$D$206)*-'[2]Proposed Surcharge'!$H$25</f>
        <v>-257876.18769653465</v>
      </c>
      <c r="E215" s="65">
        <v>1.32</v>
      </c>
      <c r="F215" s="65"/>
      <c r="G215" s="65">
        <v>282.39</v>
      </c>
      <c r="H215" s="64"/>
      <c r="I215" s="64">
        <v>266665.83</v>
      </c>
      <c r="J215" s="64">
        <f t="shared" si="33"/>
        <v>-4999.5554965280753</v>
      </c>
      <c r="K215" s="64">
        <f t="shared" si="34"/>
        <v>-1348658.83184311</v>
      </c>
      <c r="M215" s="29">
        <f t="shared" si="31"/>
        <v>-1348195.9524983147</v>
      </c>
      <c r="N215" s="33">
        <f t="shared" si="25"/>
        <v>-4999.5554965280753</v>
      </c>
      <c r="O215" s="37"/>
      <c r="P215" s="39">
        <v>-930407.41707235575</v>
      </c>
      <c r="Q215" s="31">
        <f t="shared" si="32"/>
        <v>-418251.41477075429</v>
      </c>
    </row>
    <row r="216" spans="1:18" x14ac:dyDescent="0.2">
      <c r="A216" s="61"/>
      <c r="B216" s="62" t="s">
        <v>24</v>
      </c>
      <c r="C216" s="63">
        <f t="shared" si="30"/>
        <v>-1348658.83184311</v>
      </c>
      <c r="D216" s="64">
        <f>D204/SUM($D$195:$D$206)*-'[2]Proposed Surcharge'!$H$25</f>
        <v>-259627.81035801268</v>
      </c>
      <c r="E216" s="65"/>
      <c r="F216" s="65"/>
      <c r="G216" s="65">
        <v>291.52</v>
      </c>
      <c r="H216" s="64">
        <v>21905.07</v>
      </c>
      <c r="I216" s="64">
        <v>262765.59000000003</v>
      </c>
      <c r="J216" s="64">
        <f t="shared" si="33"/>
        <v>-4954.2979044015256</v>
      </c>
      <c r="K216" s="64">
        <f t="shared" si="34"/>
        <v>-1328278.7601055242</v>
      </c>
      <c r="M216" s="29">
        <f t="shared" si="31"/>
        <v>-1335991.6470221165</v>
      </c>
      <c r="N216" s="33">
        <f t="shared" si="25"/>
        <v>-4954.2979044015256</v>
      </c>
      <c r="O216" s="37"/>
      <c r="P216" s="39">
        <v>-862636.43978838378</v>
      </c>
      <c r="Q216" s="31">
        <f>+K216-P216</f>
        <v>-465642.32031714043</v>
      </c>
    </row>
    <row r="217" spans="1:18" x14ac:dyDescent="0.2">
      <c r="A217" s="61"/>
      <c r="B217" s="62" t="s">
        <v>25</v>
      </c>
      <c r="C217" s="63">
        <f t="shared" si="30"/>
        <v>-1328278.7601055242</v>
      </c>
      <c r="D217" s="64">
        <f>D205/SUM($D$195:$D$206)*-'[2]Proposed Surcharge'!$H$25</f>
        <v>-256055.21469980702</v>
      </c>
      <c r="E217" s="65">
        <v>1.18</v>
      </c>
      <c r="F217" s="65"/>
      <c r="G217" s="65">
        <v>145.76</v>
      </c>
      <c r="H217" s="64"/>
      <c r="I217" s="64">
        <v>265908.64</v>
      </c>
      <c r="J217" s="64">
        <f t="shared" si="33"/>
        <v>-4907.1536471352865</v>
      </c>
      <c r="K217" s="64">
        <f t="shared" si="34"/>
        <v>-1323185.5484524665</v>
      </c>
      <c r="M217" s="29">
        <f t="shared" si="31"/>
        <v>-1323278.5774554277</v>
      </c>
      <c r="N217" s="33">
        <f t="shared" si="25"/>
        <v>-4907.1536471352865</v>
      </c>
      <c r="O217" s="37"/>
      <c r="P217" s="39">
        <v>-810607.35903149983</v>
      </c>
      <c r="Q217" s="31">
        <f>+K217-P217</f>
        <v>-512578.18942096666</v>
      </c>
    </row>
    <row r="218" spans="1:18" ht="12.75" customHeight="1" x14ac:dyDescent="0.2">
      <c r="A218" s="61"/>
      <c r="B218" s="62" t="s">
        <v>26</v>
      </c>
      <c r="C218" s="63">
        <f>K217</f>
        <v>-1323185.5484524665</v>
      </c>
      <c r="D218" s="64">
        <f>D206/SUM($D$195:$D$206)*-'[2]Proposed Surcharge'!$H$25</f>
        <v>-257258.71011262751</v>
      </c>
      <c r="E218" s="65">
        <v>2.59</v>
      </c>
      <c r="F218" s="65"/>
      <c r="G218" s="65">
        <v>257.66000000000003</v>
      </c>
      <c r="H218" s="64"/>
      <c r="I218" s="64">
        <v>273359.52</v>
      </c>
      <c r="J218" s="64">
        <f t="shared" si="33"/>
        <v>-4876.4725602866656</v>
      </c>
      <c r="K218" s="64">
        <f t="shared" si="34"/>
        <v>-1311700.9611253808</v>
      </c>
      <c r="M218" s="29">
        <f>K217+(SUM(D218:I218)/2)</f>
        <v>-1315005.0185087803</v>
      </c>
      <c r="N218" s="33">
        <f t="shared" si="25"/>
        <v>-4876.4725602866656</v>
      </c>
      <c r="O218" s="37"/>
      <c r="P218" s="39">
        <v>-751800.35973547515</v>
      </c>
      <c r="Q218" s="31">
        <f>+K218-P218</f>
        <v>-559900.60138990567</v>
      </c>
    </row>
    <row r="219" spans="1:18" x14ac:dyDescent="0.2">
      <c r="A219" s="61">
        <v>2018</v>
      </c>
      <c r="B219" s="62" t="s">
        <v>27</v>
      </c>
      <c r="C219" s="63">
        <f t="shared" ref="C219:C229" si="35">K218</f>
        <v>-1311700.9611253808</v>
      </c>
      <c r="D219" s="64">
        <f>D195/SUM($D$195:$D$206)*-'[2]Proposed Surcharge'!$H$25</f>
        <v>-255853.12897491467</v>
      </c>
      <c r="E219" s="65">
        <v>1.18</v>
      </c>
      <c r="F219" s="65"/>
      <c r="G219" s="65">
        <v>188.26</v>
      </c>
      <c r="H219" s="64"/>
      <c r="I219" s="64">
        <v>299746.84000000003</v>
      </c>
      <c r="J219" s="64">
        <f t="shared" si="33"/>
        <v>-4782.4825894496562</v>
      </c>
      <c r="K219" s="64">
        <f t="shared" si="34"/>
        <v>-1272400.2926897451</v>
      </c>
      <c r="M219" s="29">
        <f t="shared" ref="M219:M229" si="36">K218+(SUM(D219:I219)/2)</f>
        <v>-1289659.3856128382</v>
      </c>
      <c r="N219" s="33">
        <f t="shared" si="25"/>
        <v>-4782.4825894496562</v>
      </c>
      <c r="O219" s="37"/>
      <c r="P219" s="39">
        <v>-1611956.6020504022</v>
      </c>
      <c r="Q219" s="31">
        <f t="shared" ref="Q219:Q227" si="37">+K219-P219</f>
        <v>339556.30936065712</v>
      </c>
    </row>
    <row r="220" spans="1:18" x14ac:dyDescent="0.2">
      <c r="A220" s="61"/>
      <c r="B220" s="62" t="s">
        <v>28</v>
      </c>
      <c r="C220" s="63">
        <f t="shared" si="35"/>
        <v>-1272400.2926897451</v>
      </c>
      <c r="D220" s="64">
        <f>D196/SUM($D$195:$D$206)*-'[2]Proposed Surcharge'!$H$25</f>
        <v>-255038.86024740466</v>
      </c>
      <c r="E220" s="65"/>
      <c r="F220" s="65"/>
      <c r="G220" s="65">
        <v>188.26</v>
      </c>
      <c r="H220" s="64"/>
      <c r="I220" s="64">
        <v>312837.59999999998</v>
      </c>
      <c r="J220" s="64">
        <f t="shared" si="33"/>
        <v>-4610.9627119938914</v>
      </c>
      <c r="K220" s="64">
        <f t="shared" si="34"/>
        <v>-1219024.2556491436</v>
      </c>
      <c r="M220" s="29">
        <f t="shared" si="36"/>
        <v>-1243406.7928134473</v>
      </c>
      <c r="N220" s="33">
        <f t="shared" si="25"/>
        <v>-4610.9627119938914</v>
      </c>
      <c r="O220" s="37"/>
      <c r="P220" s="39">
        <v>-1628146.5893590781</v>
      </c>
      <c r="Q220" s="31">
        <f t="shared" si="37"/>
        <v>409122.33370993449</v>
      </c>
    </row>
    <row r="221" spans="1:18" x14ac:dyDescent="0.2">
      <c r="A221" s="61"/>
      <c r="B221" s="62" t="s">
        <v>29</v>
      </c>
      <c r="C221" s="63">
        <f t="shared" si="35"/>
        <v>-1219024.2556491436</v>
      </c>
      <c r="D221" s="64">
        <f>D197/SUM($D$195:$D$206)*-'[2]Proposed Surcharge'!$H$25</f>
        <v>-250161.29627715101</v>
      </c>
      <c r="E221" s="65"/>
      <c r="F221" s="65"/>
      <c r="G221" s="65">
        <v>290.36</v>
      </c>
      <c r="H221" s="64"/>
      <c r="I221" s="64">
        <v>320493.64</v>
      </c>
      <c r="J221" s="64">
        <f t="shared" si="33"/>
        <v>-4389.5980725031122</v>
      </c>
      <c r="K221" s="64">
        <f t="shared" si="34"/>
        <v>-1152791.1499987976</v>
      </c>
      <c r="M221" s="29">
        <f t="shared" si="36"/>
        <v>-1183712.9037877191</v>
      </c>
      <c r="N221" s="33">
        <f t="shared" si="25"/>
        <v>-4389.5980725031122</v>
      </c>
      <c r="O221" s="37"/>
      <c r="P221" s="39">
        <v>-1519262.1609664159</v>
      </c>
      <c r="Q221" s="31">
        <f t="shared" si="37"/>
        <v>366471.01096761832</v>
      </c>
    </row>
    <row r="222" spans="1:18" x14ac:dyDescent="0.2">
      <c r="A222" s="61"/>
      <c r="B222" s="62" t="s">
        <v>30</v>
      </c>
      <c r="C222" s="63">
        <f t="shared" si="35"/>
        <v>-1152791.1499987976</v>
      </c>
      <c r="D222" s="64">
        <f>D198/SUM($D$195:$D$206)*-'[2]Proposed Surcharge'!$H$25</f>
        <v>-250435.95169521551</v>
      </c>
      <c r="E222" s="65">
        <v>2.59</v>
      </c>
      <c r="F222" s="65"/>
      <c r="G222" s="65">
        <v>94.13</v>
      </c>
      <c r="H222" s="64"/>
      <c r="I222" s="64">
        <v>332904.11</v>
      </c>
      <c r="J222" s="64">
        <f t="shared" si="33"/>
        <v>-4121.84109769305</v>
      </c>
      <c r="K222" s="64">
        <f>SUM(C222:J222)-0.01</f>
        <v>-1074348.1227917059</v>
      </c>
      <c r="M222" s="29">
        <f t="shared" si="36"/>
        <v>-1111508.7108464052</v>
      </c>
      <c r="N222" s="33">
        <f t="shared" si="25"/>
        <v>-4121.84109769305</v>
      </c>
      <c r="O222" s="37"/>
      <c r="P222" s="39">
        <v>-1397961.1526713548</v>
      </c>
      <c r="Q222" s="31">
        <f t="shared" si="37"/>
        <v>323613.02987964894</v>
      </c>
    </row>
    <row r="223" spans="1:18" x14ac:dyDescent="0.2">
      <c r="A223" s="61"/>
      <c r="B223" s="62" t="s">
        <v>31</v>
      </c>
      <c r="C223" s="63">
        <f t="shared" si="35"/>
        <v>-1074348.1227917059</v>
      </c>
      <c r="D223" s="64">
        <f>D199/SUM($D$195:$D$206)*-'[2]Proposed Surcharge'!$H$25</f>
        <v>-254772.47416047467</v>
      </c>
      <c r="E223" s="65">
        <v>0.39</v>
      </c>
      <c r="F223" s="65"/>
      <c r="G223" s="65">
        <v>426.36</v>
      </c>
      <c r="H223" s="64"/>
      <c r="I223" s="64">
        <v>339096.79</v>
      </c>
      <c r="J223" s="64">
        <f>N223</f>
        <v>-3826.8949141998232</v>
      </c>
      <c r="K223" s="64">
        <f>SUM(C223:J223)</f>
        <v>-993423.9518663804</v>
      </c>
      <c r="M223" s="29">
        <f t="shared" si="36"/>
        <v>-1031972.5898719432</v>
      </c>
      <c r="N223" s="33">
        <f t="shared" si="25"/>
        <v>-3826.8949141998232</v>
      </c>
      <c r="O223" s="37"/>
      <c r="P223" s="39">
        <v>-1273254.4126297245</v>
      </c>
      <c r="Q223" s="31">
        <f t="shared" si="37"/>
        <v>279830.46076334408</v>
      </c>
    </row>
    <row r="224" spans="1:18" x14ac:dyDescent="0.2">
      <c r="A224" s="61"/>
      <c r="B224" s="62" t="s">
        <v>36</v>
      </c>
      <c r="C224" s="63">
        <f t="shared" si="35"/>
        <v>-993423.9518663804</v>
      </c>
      <c r="D224" s="64">
        <f>D200/SUM($D$195:$D$206)*-'[2]Proposed Surcharge'!$H$25</f>
        <v>-254418.51049123326</v>
      </c>
      <c r="E224" s="65">
        <v>1.18</v>
      </c>
      <c r="F224" s="65">
        <v>-39850.53</v>
      </c>
      <c r="G224" s="65">
        <v>376.52</v>
      </c>
      <c r="H224" s="64"/>
      <c r="I224" s="64">
        <v>334113.65000000002</v>
      </c>
      <c r="J224" s="64">
        <f>N224+73.89</f>
        <v>-3535.4750449143321</v>
      </c>
      <c r="K224" s="64">
        <f>SUM(C224:J224)+0.01</f>
        <v>-956737.10740252805</v>
      </c>
      <c r="M224" s="29">
        <f t="shared" si="36"/>
        <v>-973312.79711199703</v>
      </c>
      <c r="N224" s="33">
        <f t="shared" si="25"/>
        <v>-3609.365044914332</v>
      </c>
      <c r="O224" s="37"/>
      <c r="P224" s="39">
        <v>-1192685.1346674045</v>
      </c>
      <c r="Q224" s="31">
        <f t="shared" si="37"/>
        <v>235948.02726487641</v>
      </c>
    </row>
    <row r="225" spans="1:18" x14ac:dyDescent="0.2">
      <c r="A225" s="61"/>
      <c r="B225" s="62" t="s">
        <v>37</v>
      </c>
      <c r="C225" s="63">
        <f t="shared" si="35"/>
        <v>-956737.10740252805</v>
      </c>
      <c r="D225" s="64">
        <f>D201/SUM($D$195:$D$206)*-'[2]Proposed Surcharge'!$H$25</f>
        <v>-256246.43509171045</v>
      </c>
      <c r="E225" s="65">
        <v>0.84</v>
      </c>
      <c r="F225" s="65"/>
      <c r="G225" s="65">
        <v>600.37</v>
      </c>
      <c r="H225" s="64"/>
      <c r="I225" s="64">
        <v>335783.08</v>
      </c>
      <c r="J225" s="64">
        <f t="shared" ref="J225:J234" si="38">N225</f>
        <v>-3399.3081117479883</v>
      </c>
      <c r="K225" s="64">
        <f>SUM(C225:J225)-0.01</f>
        <v>-879998.57060598629</v>
      </c>
      <c r="M225" s="29">
        <f t="shared" si="36"/>
        <v>-916668.17994838324</v>
      </c>
      <c r="N225" s="33">
        <f t="shared" si="25"/>
        <v>-3399.3081117479883</v>
      </c>
      <c r="O225" s="37"/>
      <c r="P225" s="39">
        <v>-1071578.6954245486</v>
      </c>
      <c r="Q225" s="31">
        <f t="shared" si="37"/>
        <v>191580.1248185623</v>
      </c>
      <c r="R225" t="s">
        <v>39</v>
      </c>
    </row>
    <row r="226" spans="1:18" x14ac:dyDescent="0.2">
      <c r="A226" s="61"/>
      <c r="B226" s="62" t="s">
        <v>34</v>
      </c>
      <c r="C226" s="63">
        <f t="shared" si="35"/>
        <v>-879998.57060598629</v>
      </c>
      <c r="D226" s="64">
        <f>D202/SUM($D$195:$D$206)*-'[2]Proposed Surcharge'!$H$25</f>
        <v>-257468.66274891401</v>
      </c>
      <c r="E226" s="65"/>
      <c r="F226" s="65"/>
      <c r="G226" s="65">
        <v>470.65</v>
      </c>
      <c r="H226" s="64"/>
      <c r="I226" s="64">
        <v>305612.76</v>
      </c>
      <c r="J226" s="64">
        <f t="shared" si="38"/>
        <v>-3173.1853364984877</v>
      </c>
      <c r="K226" s="64">
        <f>SUM(C226:J226)</f>
        <v>-834557.00869139889</v>
      </c>
      <c r="M226" s="29">
        <f t="shared" si="36"/>
        <v>-855691.19698044332</v>
      </c>
      <c r="N226" s="33">
        <f t="shared" si="25"/>
        <v>-3173.1853364984877</v>
      </c>
      <c r="O226" s="37"/>
      <c r="P226" s="39">
        <v>-981388.90370089503</v>
      </c>
      <c r="Q226" s="31">
        <f t="shared" si="37"/>
        <v>146831.89500949613</v>
      </c>
    </row>
    <row r="227" spans="1:18" x14ac:dyDescent="0.2">
      <c r="A227" s="61"/>
      <c r="B227" s="62" t="s">
        <v>23</v>
      </c>
      <c r="C227" s="63">
        <f t="shared" si="35"/>
        <v>-834557.00869139889</v>
      </c>
      <c r="D227" s="64">
        <f>D203/SUM($D$195:$D$206)*-'[2]Proposed Surcharge'!$H$25</f>
        <v>-257876.18769653465</v>
      </c>
      <c r="E227" s="65">
        <v>1.32</v>
      </c>
      <c r="F227" s="65"/>
      <c r="G227" s="65">
        <v>282.39</v>
      </c>
      <c r="H227" s="64"/>
      <c r="I227" s="64">
        <v>266665.83</v>
      </c>
      <c r="J227" s="64">
        <f t="shared" si="38"/>
        <v>-3077.9892997668203</v>
      </c>
      <c r="K227" s="64">
        <f>SUM(C227:J227)</f>
        <v>-828561.64568770037</v>
      </c>
      <c r="M227" s="29">
        <f t="shared" si="36"/>
        <v>-830020.33253966621</v>
      </c>
      <c r="N227" s="33">
        <f>(+M227*0.00370833)</f>
        <v>-3077.9892997668203</v>
      </c>
      <c r="O227" s="37"/>
      <c r="P227" s="39">
        <v>-930407.41707235575</v>
      </c>
      <c r="Q227" s="31">
        <f t="shared" si="37"/>
        <v>101845.77138465538</v>
      </c>
    </row>
    <row r="228" spans="1:18" x14ac:dyDescent="0.2">
      <c r="A228" s="61"/>
      <c r="B228" s="62" t="s">
        <v>24</v>
      </c>
      <c r="C228" s="63">
        <f t="shared" si="35"/>
        <v>-828561.64568770037</v>
      </c>
      <c r="D228" s="64">
        <f>D204/SUM($D$195:$D$206)*-'[2]Proposed Surcharge'!$H$25</f>
        <v>-259627.81035801268</v>
      </c>
      <c r="E228" s="65"/>
      <c r="F228" s="65"/>
      <c r="G228" s="65">
        <v>291.52</v>
      </c>
      <c r="H228" s="64">
        <v>21905.07</v>
      </c>
      <c r="I228" s="64">
        <v>262765.59000000003</v>
      </c>
      <c r="J228" s="64">
        <f t="shared" si="38"/>
        <v>-3025.6059060658345</v>
      </c>
      <c r="K228" s="64">
        <f>SUM(C228:J228)</f>
        <v>-806252.88195177866</v>
      </c>
      <c r="M228" s="29">
        <f t="shared" si="36"/>
        <v>-815894.46086670668</v>
      </c>
      <c r="N228" s="33">
        <f>(+M228*0.00370833)</f>
        <v>-3025.6059060658345</v>
      </c>
      <c r="O228" s="37"/>
      <c r="P228" s="39">
        <v>-862636.43978838378</v>
      </c>
      <c r="Q228" s="31">
        <f>+K228-P228</f>
        <v>56383.55783660512</v>
      </c>
    </row>
    <row r="229" spans="1:18" x14ac:dyDescent="0.2">
      <c r="A229" s="61"/>
      <c r="B229" s="62" t="s">
        <v>25</v>
      </c>
      <c r="C229" s="63">
        <f t="shared" si="35"/>
        <v>-806252.88195177866</v>
      </c>
      <c r="D229" s="64">
        <f>D205/SUM($D$195:$D$206)*-'[2]Proposed Surcharge'!$H$25</f>
        <v>-256055.21469980702</v>
      </c>
      <c r="E229" s="65">
        <v>1.18</v>
      </c>
      <c r="F229" s="65"/>
      <c r="G229" s="65">
        <v>145.76</v>
      </c>
      <c r="H229" s="64"/>
      <c r="I229" s="64">
        <v>265908.64</v>
      </c>
      <c r="J229" s="64">
        <f t="shared" si="38"/>
        <v>-2971.3094224014071</v>
      </c>
      <c r="K229" s="64">
        <f>SUM(C229:J229)</f>
        <v>-799223.82607398718</v>
      </c>
      <c r="M229" s="29">
        <f t="shared" si="36"/>
        <v>-801252.69930168218</v>
      </c>
      <c r="N229" s="33">
        <f>(+M229*0.00370833)</f>
        <v>-2971.3094224014071</v>
      </c>
      <c r="O229" s="37"/>
      <c r="P229" s="39">
        <v>-810607.35903149983</v>
      </c>
      <c r="Q229" s="31">
        <f>+K229-P229</f>
        <v>11383.532957512653</v>
      </c>
    </row>
    <row r="230" spans="1:18" ht="12.75" customHeight="1" x14ac:dyDescent="0.2">
      <c r="A230" s="61"/>
      <c r="B230" s="62" t="s">
        <v>26</v>
      </c>
      <c r="C230" s="63">
        <f>K229</f>
        <v>-799223.82607398718</v>
      </c>
      <c r="D230" s="64">
        <f>D206/SUM($D$195:$D$206)*-'[2]Proposed Surcharge'!$H$25</f>
        <v>-257258.71011262751</v>
      </c>
      <c r="E230" s="65">
        <v>2.59</v>
      </c>
      <c r="F230" s="65"/>
      <c r="G230" s="65">
        <v>257.66000000000003</v>
      </c>
      <c r="H230" s="64"/>
      <c r="I230" s="64">
        <v>273359.52</v>
      </c>
      <c r="J230" s="64">
        <f t="shared" si="38"/>
        <v>-2933.4495863388793</v>
      </c>
      <c r="K230" s="64">
        <f>SUM(C230:J230)</f>
        <v>-785796.21577295358</v>
      </c>
      <c r="M230" s="29">
        <f>K229+(SUM(D230:I230)/2)</f>
        <v>-791043.29613030097</v>
      </c>
      <c r="N230" s="33">
        <f>(+M230*0.00370833)</f>
        <v>-2933.4495863388793</v>
      </c>
      <c r="O230" s="37"/>
      <c r="P230" s="39">
        <v>-751800.35973547515</v>
      </c>
      <c r="Q230" s="31">
        <f>+K230-P230</f>
        <v>-33995.856037478428</v>
      </c>
    </row>
    <row r="231" spans="1:18" x14ac:dyDescent="0.2">
      <c r="A231" s="61">
        <v>2019</v>
      </c>
      <c r="B231" s="62" t="s">
        <v>27</v>
      </c>
      <c r="C231" s="63">
        <f t="shared" ref="C231:C234" si="39">K230</f>
        <v>-785796.21577295358</v>
      </c>
      <c r="D231" s="64">
        <f>D195/SUM($D$195:$D$206)*-'[2]Proposed Surcharge'!$H$25</f>
        <v>-255853.12897491467</v>
      </c>
      <c r="E231" s="65">
        <v>1.18</v>
      </c>
      <c r="F231" s="65"/>
      <c r="G231" s="65">
        <v>188.26</v>
      </c>
      <c r="H231" s="64"/>
      <c r="I231" s="64">
        <v>299746.84000000003</v>
      </c>
      <c r="J231" s="64">
        <f t="shared" si="38"/>
        <v>-2832.2542451168897</v>
      </c>
      <c r="K231" s="64">
        <f t="shared" ref="K231:K234" si="40">SUM(C231:J231)</f>
        <v>-744545.31899298495</v>
      </c>
      <c r="M231" s="29">
        <f t="shared" ref="M231:M232" si="41">K230+(SUM(D231:I231)/2)</f>
        <v>-763754.64026041096</v>
      </c>
      <c r="N231" s="33">
        <f t="shared" ref="N231:N234" si="42">(+M231*0.00370833)</f>
        <v>-2832.2542451168897</v>
      </c>
      <c r="O231" s="37"/>
      <c r="P231" s="39">
        <v>-1611956.6020504022</v>
      </c>
      <c r="Q231" s="31">
        <f t="shared" ref="Q231:Q234" si="43">+K231-P231</f>
        <v>867411.28305741725</v>
      </c>
    </row>
    <row r="232" spans="1:18" x14ac:dyDescent="0.2">
      <c r="A232" s="61"/>
      <c r="B232" s="62" t="s">
        <v>28</v>
      </c>
      <c r="C232" s="63">
        <f t="shared" si="39"/>
        <v>-744545.31899298495</v>
      </c>
      <c r="D232" s="64">
        <f>D196/SUM($D$195:$D$206)*-'[2]Proposed Surcharge'!$H$25</f>
        <v>-255038.86024740466</v>
      </c>
      <c r="E232" s="65"/>
      <c r="F232" s="65"/>
      <c r="G232" s="65">
        <v>188.26</v>
      </c>
      <c r="H232" s="64"/>
      <c r="I232" s="64">
        <v>312837.59999999998</v>
      </c>
      <c r="J232" s="64">
        <f t="shared" si="38"/>
        <v>-2653.5022773849851</v>
      </c>
      <c r="K232" s="66">
        <f t="shared" si="40"/>
        <v>-689211.8215177746</v>
      </c>
      <c r="M232" s="29">
        <f t="shared" si="41"/>
        <v>-715551.81911668729</v>
      </c>
      <c r="N232" s="33">
        <f t="shared" si="42"/>
        <v>-2653.5022773849851</v>
      </c>
      <c r="O232" s="37"/>
      <c r="P232" s="39">
        <v>-1628146.5893590781</v>
      </c>
      <c r="Q232" s="31">
        <f t="shared" si="43"/>
        <v>938934.76784130349</v>
      </c>
    </row>
    <row r="233" spans="1:18" x14ac:dyDescent="0.2">
      <c r="A233" s="61"/>
      <c r="B233" s="62" t="s">
        <v>29</v>
      </c>
      <c r="C233" s="63">
        <f t="shared" si="39"/>
        <v>-689211.8215177746</v>
      </c>
      <c r="D233" s="64">
        <f>D197/SUM($D$195:$D$206)*-'[2]Proposed Surcharge'!$H$25</f>
        <v>-250161.29627715101</v>
      </c>
      <c r="E233" s="65"/>
      <c r="F233" s="65"/>
      <c r="G233" s="65">
        <v>290.36</v>
      </c>
      <c r="H233" s="64"/>
      <c r="I233" s="64">
        <v>320493.64</v>
      </c>
      <c r="J233" s="64">
        <f t="shared" si="38"/>
        <v>-2424.8787286407328</v>
      </c>
      <c r="K233" s="66">
        <f t="shared" si="40"/>
        <v>-621013.99652356631</v>
      </c>
      <c r="M233" s="29">
        <f t="shared" ref="M233:M234" si="44">K232+(SUM(D233:I233)/2)</f>
        <v>-653900.46965635009</v>
      </c>
      <c r="N233" s="33">
        <f t="shared" si="42"/>
        <v>-2424.8787286407328</v>
      </c>
      <c r="O233" s="37"/>
      <c r="P233" s="39">
        <v>-1628146.5893590781</v>
      </c>
      <c r="Q233" s="31">
        <f t="shared" si="43"/>
        <v>1007132.5928355118</v>
      </c>
    </row>
    <row r="234" spans="1:18" x14ac:dyDescent="0.2">
      <c r="A234" s="61"/>
      <c r="B234" s="62" t="s">
        <v>30</v>
      </c>
      <c r="C234" s="63">
        <f t="shared" si="39"/>
        <v>-621013.99652356631</v>
      </c>
      <c r="D234" s="64">
        <f>D198/SUM($D$195:$D$206)*-'[2]Proposed Surcharge'!$H$25</f>
        <v>-250435.95169521551</v>
      </c>
      <c r="E234" s="65">
        <v>2.59</v>
      </c>
      <c r="F234" s="65"/>
      <c r="G234" s="65">
        <v>94.13</v>
      </c>
      <c r="H234" s="64"/>
      <c r="I234" s="64">
        <v>332904.11</v>
      </c>
      <c r="J234" s="64">
        <f t="shared" si="38"/>
        <v>-2149.835926146246</v>
      </c>
      <c r="K234" s="67">
        <f t="shared" si="40"/>
        <v>-540598.95414492814</v>
      </c>
      <c r="M234" s="29">
        <f t="shared" si="44"/>
        <v>-579731.5573711741</v>
      </c>
      <c r="N234" s="33">
        <f t="shared" si="42"/>
        <v>-2149.835926146246</v>
      </c>
      <c r="O234" s="37"/>
      <c r="P234" s="39">
        <v>-1628146.5893590781</v>
      </c>
      <c r="Q234" s="31">
        <f t="shared" si="43"/>
        <v>1087547.63521415</v>
      </c>
    </row>
    <row r="235" spans="1:18" x14ac:dyDescent="0.2">
      <c r="L235" s="28"/>
      <c r="M235" s="29"/>
      <c r="N235" s="33"/>
      <c r="O235" s="37"/>
      <c r="P235" s="39"/>
      <c r="Q235" s="31"/>
    </row>
    <row r="236" spans="1:18" x14ac:dyDescent="0.2">
      <c r="B236" s="25" t="s">
        <v>40</v>
      </c>
      <c r="C236" s="26"/>
      <c r="D236" s="27">
        <f>SUM(D11:D235)</f>
        <v>-55392555.514181189</v>
      </c>
      <c r="E236" s="27">
        <f>SUM(E11:E235)</f>
        <v>1794542.2000000004</v>
      </c>
      <c r="F236" s="27"/>
      <c r="G236" s="27">
        <f>SUM(G11:G235)</f>
        <v>140211.59999999992</v>
      </c>
      <c r="H236" s="27">
        <f>SUM(H11:H235)</f>
        <v>431572.12000000005</v>
      </c>
      <c r="I236" s="27">
        <f>SUM(I11:I235)</f>
        <v>53635485.530000016</v>
      </c>
      <c r="J236" s="27">
        <f>SUM(J11:J235)</f>
        <v>-984730.11996369006</v>
      </c>
      <c r="K236" s="27"/>
      <c r="L236" s="28"/>
      <c r="M236" s="29"/>
      <c r="N236" s="27"/>
      <c r="O236" s="37"/>
    </row>
    <row r="237" spans="1:18" x14ac:dyDescent="0.2">
      <c r="B237" s="5"/>
      <c r="C237" s="68"/>
      <c r="D237" s="28"/>
      <c r="E237" s="28"/>
      <c r="F237" s="28"/>
      <c r="G237" s="28"/>
      <c r="H237" s="28"/>
      <c r="I237" s="28"/>
      <c r="J237" s="28"/>
      <c r="K237" s="28"/>
      <c r="L237" s="28"/>
      <c r="M237" s="29"/>
      <c r="O237" s="37"/>
    </row>
    <row r="238" spans="1:18" x14ac:dyDescent="0.2">
      <c r="B238" s="5"/>
      <c r="C238" s="68"/>
      <c r="D238" s="28" t="s">
        <v>39</v>
      </c>
      <c r="E238" s="28"/>
      <c r="F238" s="28"/>
      <c r="G238" s="28"/>
      <c r="H238" s="28"/>
      <c r="I238" s="28"/>
      <c r="J238" s="28"/>
      <c r="K238" s="28"/>
      <c r="L238" s="28"/>
      <c r="M238" s="29"/>
      <c r="N238" s="28"/>
      <c r="O238" s="37"/>
    </row>
    <row r="239" spans="1:18" x14ac:dyDescent="0.2">
      <c r="B239" s="5"/>
      <c r="C239" s="68"/>
      <c r="D239" s="28"/>
      <c r="E239" s="28"/>
      <c r="F239" s="28"/>
      <c r="G239" s="28"/>
      <c r="H239" s="28"/>
      <c r="I239" s="28"/>
      <c r="J239" s="28"/>
      <c r="K239" s="28"/>
      <c r="M239" s="29"/>
      <c r="N239" s="28"/>
      <c r="Q239" s="31"/>
    </row>
    <row r="240" spans="1:18" x14ac:dyDescent="0.2">
      <c r="L240" s="28"/>
      <c r="N240" s="28"/>
      <c r="Q240" s="31"/>
    </row>
    <row r="241" spans="1:17" x14ac:dyDescent="0.2">
      <c r="B241" s="5"/>
      <c r="C241" s="68"/>
      <c r="D241" s="28"/>
      <c r="E241" s="28"/>
      <c r="F241" s="28"/>
      <c r="G241" s="28"/>
      <c r="H241" s="28"/>
      <c r="I241" s="28"/>
      <c r="J241" s="28"/>
      <c r="K241" s="28"/>
      <c r="L241" s="28"/>
      <c r="M241" s="29"/>
      <c r="N241" s="28"/>
      <c r="Q241" s="31"/>
    </row>
    <row r="242" spans="1:17" x14ac:dyDescent="0.2">
      <c r="B242" s="5"/>
      <c r="C242" s="68"/>
      <c r="D242" s="28"/>
      <c r="E242" s="28"/>
      <c r="F242" s="28"/>
      <c r="G242" s="28"/>
      <c r="H242" s="28"/>
      <c r="I242" s="28"/>
      <c r="J242" s="28"/>
      <c r="K242" s="28"/>
      <c r="L242" s="28"/>
      <c r="M242" s="29"/>
      <c r="N242" s="33"/>
      <c r="O242" s="37"/>
    </row>
    <row r="243" spans="1:17" x14ac:dyDescent="0.2">
      <c r="J243" s="28"/>
      <c r="K243" s="28"/>
      <c r="L243" s="28"/>
      <c r="M243" s="29"/>
      <c r="N243" s="33"/>
      <c r="O243" s="37"/>
    </row>
    <row r="244" spans="1:17" x14ac:dyDescent="0.2">
      <c r="B244" s="5"/>
      <c r="C244" s="68"/>
      <c r="D244" s="28"/>
      <c r="E244" s="28"/>
      <c r="F244" s="28"/>
      <c r="G244" s="28"/>
      <c r="H244" s="28"/>
      <c r="I244" s="28"/>
      <c r="J244" s="28"/>
      <c r="K244" s="28"/>
      <c r="L244" s="28"/>
      <c r="M244" s="29"/>
      <c r="N244" s="33"/>
      <c r="O244" s="37"/>
    </row>
    <row r="245" spans="1:17" x14ac:dyDescent="0.2">
      <c r="C245" s="68"/>
      <c r="D245" s="28"/>
      <c r="E245" s="28"/>
      <c r="F245" s="28"/>
      <c r="G245" s="28"/>
      <c r="H245" s="28"/>
      <c r="I245" s="28"/>
      <c r="J245" s="28"/>
      <c r="K245" s="28"/>
      <c r="L245" s="28"/>
      <c r="M245" s="29"/>
      <c r="N245" s="28"/>
    </row>
    <row r="246" spans="1:17" x14ac:dyDescent="0.2">
      <c r="B246" s="5"/>
      <c r="C246" s="68"/>
      <c r="D246" s="28"/>
      <c r="E246" s="28"/>
      <c r="F246" s="28"/>
      <c r="G246" s="28"/>
      <c r="H246" s="28"/>
      <c r="I246" s="28"/>
      <c r="J246" s="28"/>
      <c r="K246" s="28"/>
      <c r="L246" s="28"/>
      <c r="M246" s="29"/>
      <c r="N246" s="30"/>
    </row>
    <row r="247" spans="1:17" x14ac:dyDescent="0.2">
      <c r="B247" s="5"/>
      <c r="C247" s="68"/>
      <c r="D247" s="28"/>
      <c r="E247" s="28"/>
      <c r="F247" s="28"/>
      <c r="G247" s="28"/>
      <c r="H247" s="28"/>
      <c r="I247" s="28"/>
      <c r="J247" s="28"/>
      <c r="K247" s="28"/>
      <c r="M247" s="29"/>
      <c r="N247" s="33"/>
    </row>
    <row r="248" spans="1:17" x14ac:dyDescent="0.2">
      <c r="H248" s="31"/>
      <c r="I248" s="31"/>
    </row>
    <row r="249" spans="1:17" x14ac:dyDescent="0.2">
      <c r="A249" s="24"/>
      <c r="K249" s="69"/>
    </row>
    <row r="251" spans="1:17" x14ac:dyDescent="0.2">
      <c r="J251" s="70" t="s">
        <v>39</v>
      </c>
    </row>
    <row r="252" spans="1:17" x14ac:dyDescent="0.2">
      <c r="J252" s="70"/>
    </row>
    <row r="253" spans="1:17" x14ac:dyDescent="0.2">
      <c r="J253" s="70"/>
    </row>
  </sheetData>
  <pageMargins left="0.28000000000000003" right="0.24" top="0.38" bottom="0.4" header="0.25" footer="0.26"/>
  <pageSetup scale="14" orientation="landscape" r:id="rId1"/>
  <headerFooter alignWithMargins="0">
    <oddHeader>&amp;F&amp;RPage &amp;P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Rev. Estimated Account Impact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Melissa Paschal</cp:lastModifiedBy>
  <dcterms:created xsi:type="dcterms:W3CDTF">2017-03-13T22:45:11Z</dcterms:created>
  <dcterms:modified xsi:type="dcterms:W3CDTF">2017-03-21T20:32:39Z</dcterms:modified>
</cp:coreProperties>
</file>