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7docs\17035T07\"/>
    </mc:Choice>
  </mc:AlternateContent>
  <bookViews>
    <workbookView xWindow="0" yWindow="-45" windowWidth="12000" windowHeight="5280" tabRatio="917" activeTab="1"/>
  </bookViews>
  <sheets>
    <sheet name="VDOC" sheetId="35" r:id="rId1"/>
    <sheet name="Table 1" sheetId="25" r:id="rId2"/>
    <sheet name="Table 2" sheetId="47" r:id="rId3"/>
    <sheet name="Table 4" sheetId="28" r:id="rId4"/>
    <sheet name="Table 5" sheetId="31" r:id="rId5"/>
    <sheet name="Table 3 WY Wind 2021" sheetId="43" r:id="rId6"/>
    <sheet name="Table 3 DJ Wind 2031" sheetId="42" r:id="rId7"/>
    <sheet name="Table 3 UT Solar 2031" sheetId="40" r:id="rId8"/>
    <sheet name="Table 3 Yakima Solar 2028" sheetId="41" r:id="rId9"/>
    <sheet name="Table 3 30 MW Geoth 2029" sheetId="46" r:id="rId10"/>
    <sheet name="Table 3 200 MW (UT N) 2029)" sheetId="29" r:id="rId11"/>
    <sheet name="Table 3 436MW (West M) 2030" sheetId="36" r:id="rId12"/>
    <sheet name="Table 3 477 MW (Wyo) 2033" sheetId="37" r:id="rId13"/>
    <sheet name="Table 3 200 MW (Wyo) 2033" sheetId="39" r:id="rId14"/>
    <sheet name="Table 3 ID Wind 2036" sheetId="4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200_SCCT_UtahN" localSheetId="2">'Table 1'!$I$19</definedName>
    <definedName name="_200_SCCT_UtahN">'Table 1'!$I$19</definedName>
    <definedName name="_200_SCCT_WYNE">'Table 1'!$I$21</definedName>
    <definedName name="_30_Geo_West" localSheetId="2">'Table 1'!$I$17</definedName>
    <definedName name="_30_Geo_West">'Table 1'!$I$17</definedName>
    <definedName name="_436_CCCT_WestMain" localSheetId="2">'Table 1'!$I$18</definedName>
    <definedName name="_436_CCCT_WestMain">'Table 1'!$I$18</definedName>
    <definedName name="_477_CCCT_WestMain">'[1]Table 1'!$I$18</definedName>
    <definedName name="_477_CCCT_WYNE">'Table 1'!$I$20</definedName>
    <definedName name="_635_CCCT_UtahS">'[1]Table 1'!$I$19</definedName>
    <definedName name="_635_CCCT_WyoNE">'[1]Table 1'!$I$17</definedName>
    <definedName name="_774_Wind_IDGoshen">'Table 1'!$I$23</definedName>
    <definedName name="_85_Wind_DJ_2031">'Table 1'!$I$22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2">'Table 1'!#REF!</definedName>
    <definedName name="_Percent_Last_CCCT">'Table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'[2]on off peak hours'!$C$15:$ED$15</definedName>
    <definedName name="Discount_Rate" localSheetId="2">'[1]Table 1'!$I$35</definedName>
    <definedName name="Discount_Rate">'Table 1'!$I$42</definedName>
    <definedName name="Discount_Rate_2015_IRP" localSheetId="9">'[3]Table 7 to 8'!$AE$43</definedName>
    <definedName name="Discount_Rate_2015_IRP" localSheetId="6">'[3]Table 7 to 8'!$AE$43</definedName>
    <definedName name="Discount_Rate_2015_IRP" localSheetId="14">'[3]Table 7 to 8'!$AE$43</definedName>
    <definedName name="Discount_Rate_2015_IRP" localSheetId="7">'[3]Table 7 to 8'!$AE$43</definedName>
    <definedName name="Discount_Rate_2015_IRP" localSheetId="5">'[3]Table 7 to 8'!$AE$43</definedName>
    <definedName name="Discount_Rate_2015_IRP" localSheetId="8">'[3]Table 7 to 8'!$AE$43</definedName>
    <definedName name="Discount_Rate_2015_IRP">'[4]Table 7 to 8'!$AE$43</definedName>
    <definedName name="DispatchSum">"GRID Thermal Generation!R2C1:R4C2"</definedName>
    <definedName name="FixedSolar_Capacity_Contr">'[4]Exhibit 3- Std FixedSolar QF'!$G$53</definedName>
    <definedName name="HoursHoliday">'[2]on off peak hours'!$C$16:$ED$20</definedName>
    <definedName name="Market" localSheetId="9">'[5]OFPC Source'!$J$8:$M$295</definedName>
    <definedName name="Market" localSheetId="6">'[5]OFPC Source'!$J$8:$M$295</definedName>
    <definedName name="Market" localSheetId="14">'[5]OFPC Source'!$J$8:$M$295</definedName>
    <definedName name="Market" localSheetId="7">'[5]OFPC Source'!$J$8:$M$295</definedName>
    <definedName name="Market" localSheetId="5">'[5]OFPC Source'!$J$8:$M$295</definedName>
    <definedName name="Market" localSheetId="8">'[5]OFPC Source'!$J$8:$M$295</definedName>
    <definedName name="Market">'[4]OFPC Source'!$J$8:$M$295</definedName>
    <definedName name="MidC_Flat" localSheetId="9">[6]Market_Price!#REF!</definedName>
    <definedName name="MidC_Flat" localSheetId="6">[6]Market_Price!#REF!</definedName>
    <definedName name="MidC_Flat" localSheetId="14">[6]Market_Price!#REF!</definedName>
    <definedName name="MidC_Flat" localSheetId="7">[6]Market_Price!#REF!</definedName>
    <definedName name="MidC_Flat" localSheetId="5">[6]Market_Price!#REF!</definedName>
    <definedName name="MidC_Flat" localSheetId="8">[6]Market_Price!#REF!</definedName>
    <definedName name="MidC_Flat">[6]Market_Price!#REF!</definedName>
    <definedName name="OR_AC_price" localSheetId="9">#REF!</definedName>
    <definedName name="OR_AC_price" localSheetId="6">#REF!</definedName>
    <definedName name="OR_AC_price" localSheetId="14">#REF!</definedName>
    <definedName name="OR_AC_price" localSheetId="7">#REF!</definedName>
    <definedName name="OR_AC_price" localSheetId="5">#REF!</definedName>
    <definedName name="OR_AC_price" localSheetId="8">#REF!</definedName>
    <definedName name="OR_AC_price">#REF!</definedName>
    <definedName name="_xlnm.Print_Area" localSheetId="1">'Table 1'!$A$1:$H$64</definedName>
    <definedName name="_xlnm.Print_Area" localSheetId="2">'Table 2'!$B$1:$P$36</definedName>
    <definedName name="_xlnm.Print_Area" localSheetId="10">'Table 3 200 MW (UT N) 2029)'!$A$1:$K$91</definedName>
    <definedName name="_xlnm.Print_Area" localSheetId="13">'Table 3 200 MW (Wyo) 2033'!$A$1:$K$91</definedName>
    <definedName name="_xlnm.Print_Area" localSheetId="9">'Table 3 30 MW Geoth 2029'!$A$1:$J$74</definedName>
    <definedName name="_xlnm.Print_Area" localSheetId="11">'Table 3 436MW (West M) 2030'!$A$1:$K$89</definedName>
    <definedName name="_xlnm.Print_Area" localSheetId="12">'Table 3 477 MW (Wyo) 2033'!$A$1:$K$89</definedName>
    <definedName name="_xlnm.Print_Area" localSheetId="6">'Table 3 DJ Wind 2031'!$A$1:$K$74</definedName>
    <definedName name="_xlnm.Print_Area" localSheetId="14">'Table 3 ID Wind 2036'!$A$1:$K$74</definedName>
    <definedName name="_xlnm.Print_Area" localSheetId="7">'Table 3 UT Solar 2031'!$A$1:$K$74</definedName>
    <definedName name="_xlnm.Print_Area" localSheetId="5">'Table 3 WY Wind 2021'!$A$1:$K$74</definedName>
    <definedName name="_xlnm.Print_Area" localSheetId="8">'Table 3 Yakima Solar 2028'!$A$1:$K$74</definedName>
    <definedName name="_xlnm.Print_Area" localSheetId="3">'Table 4'!$A$1:$E$42</definedName>
    <definedName name="_xlnm.Print_Area" localSheetId="4">'Table 5'!$A$1:$H$273</definedName>
    <definedName name="_xlnm.Print_Area" localSheetId="0">VDOC!$G$1:$L$10</definedName>
    <definedName name="_xlnm.Print_Titles" localSheetId="2">'Table 2'!$1:$9</definedName>
    <definedName name="_xlnm.Print_Titles" localSheetId="10">'Table 3 200 MW (UT N) 2029)'!$1:$6</definedName>
    <definedName name="_xlnm.Print_Titles" localSheetId="13">'Table 3 200 MW (Wyo) 2033'!$1:$6</definedName>
    <definedName name="_xlnm.Print_Titles" localSheetId="11">'Table 3 436MW (West M) 2030'!$1:$6</definedName>
    <definedName name="_xlnm.Print_Titles" localSheetId="12">'Table 3 477 MW (Wyo) 2033'!$1:$6</definedName>
    <definedName name="RenewableMarketShape" localSheetId="9">'[5]OFPC Source'!$P$5:$U$28</definedName>
    <definedName name="RenewableMarketShape" localSheetId="6">'[5]OFPC Source'!$P$5:$U$28</definedName>
    <definedName name="RenewableMarketShape" localSheetId="14">'[5]OFPC Source'!$P$5:$U$28</definedName>
    <definedName name="RenewableMarketShape" localSheetId="7">'[5]OFPC Source'!$P$5:$U$28</definedName>
    <definedName name="RenewableMarketShape" localSheetId="5">'[5]OFPC Source'!$P$5:$U$28</definedName>
    <definedName name="RenewableMarketShape" localSheetId="8">'[5]OFPC Source'!$P$5:$U$28</definedName>
    <definedName name="RenewableMarketShape">'[4]OFPC Source'!$P$5:$U$33</definedName>
    <definedName name="RevenueSum">"GRID Thermal Revenue!R2C1:R4C2"</definedName>
    <definedName name="Solar_Fixed_integr_cost">'[7]Table 10'!$B$46</definedName>
    <definedName name="Solar_HLH" localSheetId="9">'[5]OFPC Source'!$U$47</definedName>
    <definedName name="Solar_HLH" localSheetId="6">'[5]OFPC Source'!$U$47</definedName>
    <definedName name="Solar_HLH" localSheetId="14">'[5]OFPC Source'!$U$47</definedName>
    <definedName name="Solar_HLH" localSheetId="7">'[5]OFPC Source'!$U$47</definedName>
    <definedName name="Solar_HLH" localSheetId="5">'[5]OFPC Source'!$U$47</definedName>
    <definedName name="Solar_HLH" localSheetId="8">'[5]OFPC Source'!$U$47</definedName>
    <definedName name="Solar_HLH">'[4]OFPC Source'!$U$48</definedName>
    <definedName name="Solar_LLH" localSheetId="9">'[5]OFPC Source'!$V$47</definedName>
    <definedName name="Solar_LLH" localSheetId="6">'[5]OFPC Source'!$V$47</definedName>
    <definedName name="Solar_LLH" localSheetId="14">'[5]OFPC Source'!$V$47</definedName>
    <definedName name="Solar_LLH" localSheetId="7">'[5]OFPC Source'!$V$47</definedName>
    <definedName name="Solar_LLH" localSheetId="5">'[5]OFPC Source'!$V$47</definedName>
    <definedName name="Solar_LLH" localSheetId="8">'[5]OFPC Source'!$V$47</definedName>
    <definedName name="Solar_LLH">'[4]OFPC Source'!$V$48</definedName>
    <definedName name="Solar_Tracking_integr_cost">'[7]Table 10'!$B$45</definedName>
    <definedName name="Study_Cap_Adj" localSheetId="2">'[1]Table 1'!$I$8</definedName>
    <definedName name="Study_Cap_Adj">'Table 1'!$I$8</definedName>
    <definedName name="Study_CF" localSheetId="2">'[1]Table 5'!$M$7</definedName>
    <definedName name="Study_CF">'Table 5'!$M$7</definedName>
    <definedName name="Study_MW" localSheetId="2">'[1]Table 5'!$M$6</definedName>
    <definedName name="Study_MW">'Table 5'!$M$6</definedName>
    <definedName name="Study_Name" localSheetId="9">[2]ImportData!$D$7</definedName>
    <definedName name="Study_Name" localSheetId="6">[2]ImportData!$D$7</definedName>
    <definedName name="Study_Name" localSheetId="14">[2]ImportData!$D$7</definedName>
    <definedName name="Study_Name" localSheetId="7">[2]ImportData!$D$7</definedName>
    <definedName name="Study_Name" localSheetId="5">[2]ImportData!$D$7</definedName>
    <definedName name="Study_Name" localSheetId="8">[2]ImportData!$D$7</definedName>
    <definedName name="ValuationDate" localSheetId="9">#REF!</definedName>
    <definedName name="ValuationDate" localSheetId="6">#REF!</definedName>
    <definedName name="ValuationDate" localSheetId="14">#REF!</definedName>
    <definedName name="ValuationDate" localSheetId="7">#REF!</definedName>
    <definedName name="ValuationDate" localSheetId="5">#REF!</definedName>
    <definedName name="ValuationDate" localSheetId="8">#REF!</definedName>
    <definedName name="ValuationDate">#REF!</definedName>
    <definedName name="Wind_Capacity_Contr">'[4]Exhibit 2- Std Wind QF '!$E$57</definedName>
    <definedName name="Wind_Integration_Charge">'[4]Exhibit 2- Std Wind QF '!$E$45</definedName>
  </definedNames>
  <calcPr calcId="152511" calcOnSave="0"/>
</workbook>
</file>

<file path=xl/calcChain.xml><?xml version="1.0" encoding="utf-8"?>
<calcChain xmlns="http://schemas.openxmlformats.org/spreadsheetml/2006/main">
  <c r="L21" i="31" l="1"/>
  <c r="L20" i="31"/>
  <c r="B20" i="31"/>
  <c r="F138" i="31" l="1"/>
  <c r="F134" i="31"/>
  <c r="F129" i="31"/>
  <c r="F126" i="31"/>
  <c r="F123" i="31"/>
  <c r="F119" i="31"/>
  <c r="F114" i="31"/>
  <c r="F112" i="31"/>
  <c r="F139" i="31"/>
  <c r="F137" i="31"/>
  <c r="F133" i="31"/>
  <c r="F125" i="31"/>
  <c r="F121" i="31"/>
  <c r="F118" i="31"/>
  <c r="F131" i="31"/>
  <c r="F128" i="31"/>
  <c r="F124" i="31"/>
  <c r="F116" i="31"/>
  <c r="F105" i="31"/>
  <c r="F99" i="31"/>
  <c r="F96" i="31"/>
  <c r="F91" i="31"/>
  <c r="F89" i="31"/>
  <c r="F85" i="31"/>
  <c r="F82" i="31"/>
  <c r="F77" i="31"/>
  <c r="F74" i="31"/>
  <c r="F70" i="31"/>
  <c r="F63" i="31"/>
  <c r="F59" i="31"/>
  <c r="F52" i="31"/>
  <c r="F48" i="31"/>
  <c r="F43" i="31"/>
  <c r="F42" i="31"/>
  <c r="F38" i="31"/>
  <c r="F33" i="31"/>
  <c r="F32" i="31"/>
  <c r="F30" i="31"/>
  <c r="F26" i="31"/>
  <c r="F22" i="31"/>
  <c r="F132" i="31"/>
  <c r="F127" i="31"/>
  <c r="F117" i="31"/>
  <c r="F111" i="31"/>
  <c r="F108" i="31"/>
  <c r="F104" i="31"/>
  <c r="F103" i="31"/>
  <c r="F101" i="31"/>
  <c r="F97" i="31"/>
  <c r="F93" i="31"/>
  <c r="F92" i="31"/>
  <c r="F90" i="31"/>
  <c r="F86" i="31"/>
  <c r="F81" i="31"/>
  <c r="F75" i="31"/>
  <c r="F72" i="31"/>
  <c r="F64" i="31"/>
  <c r="F60" i="31"/>
  <c r="F56" i="31"/>
  <c r="F55" i="31"/>
  <c r="F53" i="31"/>
  <c r="F49" i="31"/>
  <c r="F46" i="31"/>
  <c r="F44" i="31"/>
  <c r="F41" i="31"/>
  <c r="F37" i="31"/>
  <c r="F34" i="31"/>
  <c r="F27" i="31"/>
  <c r="F23" i="31"/>
  <c r="F135" i="31"/>
  <c r="F120" i="31"/>
  <c r="F113" i="31"/>
  <c r="F110" i="31"/>
  <c r="F107" i="31"/>
  <c r="F102" i="31"/>
  <c r="F98" i="31"/>
  <c r="F94" i="31"/>
  <c r="F87" i="31"/>
  <c r="F83" i="31"/>
  <c r="F78" i="31"/>
  <c r="F71" i="31"/>
  <c r="F68" i="31"/>
  <c r="F67" i="31"/>
  <c r="F65" i="31"/>
  <c r="F62" i="31"/>
  <c r="F58" i="31"/>
  <c r="F54" i="31"/>
  <c r="F50" i="31"/>
  <c r="F45" i="31"/>
  <c r="F39" i="31"/>
  <c r="F36" i="31"/>
  <c r="F28" i="31"/>
  <c r="F25" i="31"/>
  <c r="F20" i="31"/>
  <c r="F136" i="31"/>
  <c r="F130" i="31"/>
  <c r="F122" i="31"/>
  <c r="F115" i="31"/>
  <c r="F109" i="31"/>
  <c r="F106" i="31"/>
  <c r="F100" i="31"/>
  <c r="F95" i="31"/>
  <c r="F88" i="31"/>
  <c r="F84" i="31"/>
  <c r="F80" i="31"/>
  <c r="F79" i="31"/>
  <c r="F76" i="31"/>
  <c r="F73" i="31"/>
  <c r="F69" i="31"/>
  <c r="F66" i="31"/>
  <c r="F61" i="31"/>
  <c r="F57" i="31"/>
  <c r="F51" i="31"/>
  <c r="F47" i="31"/>
  <c r="F40" i="31"/>
  <c r="F35" i="31"/>
  <c r="F31" i="31"/>
  <c r="F29" i="31"/>
  <c r="F24" i="31"/>
  <c r="F21" i="31"/>
  <c r="C66" i="31" l="1"/>
  <c r="C86" i="31"/>
  <c r="J18" i="47" l="1"/>
  <c r="N16" i="47"/>
  <c r="C124" i="31"/>
  <c r="C67" i="31"/>
  <c r="C50" i="31"/>
  <c r="C47" i="31" l="1"/>
  <c r="C33" i="31"/>
  <c r="C56" i="31"/>
  <c r="L21" i="47"/>
  <c r="J15" i="47"/>
  <c r="O16" i="47"/>
  <c r="C132" i="31"/>
  <c r="C104" i="31"/>
  <c r="C80" i="31"/>
  <c r="C53" i="31"/>
  <c r="C78" i="31"/>
  <c r="C101" i="31"/>
  <c r="C38" i="31"/>
  <c r="C57" i="31"/>
  <c r="C94" i="31"/>
  <c r="C128" i="31"/>
  <c r="G15" i="47" l="1"/>
  <c r="D22" i="47"/>
  <c r="H22" i="47"/>
  <c r="M15" i="47"/>
  <c r="D20" i="47"/>
  <c r="E14" i="47"/>
  <c r="F19" i="47"/>
  <c r="D18" i="47"/>
  <c r="J14" i="47"/>
  <c r="D16" i="47"/>
  <c r="M19" i="47"/>
  <c r="E16" i="47"/>
  <c r="N17" i="47"/>
  <c r="C135" i="31"/>
  <c r="C130" i="31"/>
  <c r="C127" i="31"/>
  <c r="C98" i="31"/>
  <c r="C95" i="31"/>
  <c r="C111" i="31"/>
  <c r="C89" i="31"/>
  <c r="C41" i="31"/>
  <c r="C82" i="31"/>
  <c r="C96" i="31"/>
  <c r="C110" i="31"/>
  <c r="C62" i="31"/>
  <c r="C58" i="31"/>
  <c r="C84" i="31"/>
  <c r="C107" i="31"/>
  <c r="C108" i="31"/>
  <c r="C134" i="31"/>
  <c r="C40" i="31"/>
  <c r="C125" i="31"/>
  <c r="C139" i="31"/>
  <c r="C118" i="31"/>
  <c r="C119" i="31"/>
  <c r="C70" i="31"/>
  <c r="C72" i="31"/>
  <c r="C39" i="31"/>
  <c r="C114" i="31"/>
  <c r="C138" i="31"/>
  <c r="C131" i="31"/>
  <c r="C103" i="31"/>
  <c r="C76" i="31"/>
  <c r="C115" i="31"/>
  <c r="C113" i="31"/>
  <c r="C49" i="31"/>
  <c r="C117" i="31"/>
  <c r="C75" i="31"/>
  <c r="C46" i="31"/>
  <c r="C42" i="31"/>
  <c r="C37" i="31"/>
  <c r="C64" i="31"/>
  <c r="C126" i="31"/>
  <c r="C122" i="31"/>
  <c r="C43" i="31"/>
  <c r="C48" i="31"/>
  <c r="C90" i="31"/>
  <c r="C74" i="31"/>
  <c r="C133" i="31"/>
  <c r="C88" i="31"/>
  <c r="C120" i="31"/>
  <c r="C34" i="31"/>
  <c r="C54" i="31"/>
  <c r="C36" i="31"/>
  <c r="C87" i="31"/>
  <c r="C93" i="31"/>
  <c r="C121" i="31"/>
  <c r="C83" i="31"/>
  <c r="C100" i="31"/>
  <c r="C85" i="31"/>
  <c r="C65" i="31"/>
  <c r="C51" i="31"/>
  <c r="C61" i="31"/>
  <c r="C109" i="31"/>
  <c r="C35" i="31"/>
  <c r="C99" i="31"/>
  <c r="C69" i="31"/>
  <c r="C73" i="31"/>
  <c r="C137" i="31"/>
  <c r="C52" i="31"/>
  <c r="C60" i="31"/>
  <c r="C45" i="31"/>
  <c r="C112" i="31"/>
  <c r="C136" i="31"/>
  <c r="C91" i="31"/>
  <c r="C71" i="31"/>
  <c r="C55" i="31"/>
  <c r="C79" i="31"/>
  <c r="C97" i="31"/>
  <c r="C106" i="31"/>
  <c r="C63" i="31"/>
  <c r="C102" i="31"/>
  <c r="C123" i="31"/>
  <c r="C31" i="31"/>
  <c r="C29" i="31"/>
  <c r="C21" i="31"/>
  <c r="C25" i="31"/>
  <c r="C30" i="31"/>
  <c r="C22" i="31"/>
  <c r="C24" i="31"/>
  <c r="C27" i="31"/>
  <c r="C23" i="31"/>
  <c r="C26" i="31"/>
  <c r="C28" i="31"/>
  <c r="C77" i="31" l="1"/>
  <c r="L22" i="47"/>
  <c r="O22" i="47"/>
  <c r="M22" i="47"/>
  <c r="N22" i="47"/>
  <c r="K22" i="47"/>
  <c r="G22" i="47"/>
  <c r="J22" i="47"/>
  <c r="I22" i="47"/>
  <c r="F22" i="47"/>
  <c r="I17" i="47"/>
  <c r="M16" i="47"/>
  <c r="N15" i="47"/>
  <c r="H21" i="47"/>
  <c r="O14" i="47"/>
  <c r="L17" i="47"/>
  <c r="H20" i="47"/>
  <c r="J13" i="47"/>
  <c r="I13" i="47"/>
  <c r="N19" i="47"/>
  <c r="O15" i="47"/>
  <c r="G18" i="47"/>
  <c r="F14" i="47"/>
  <c r="H15" i="47"/>
  <c r="I14" i="47"/>
  <c r="F15" i="47"/>
  <c r="E21" i="47"/>
  <c r="O19" i="47"/>
  <c r="H17" i="47"/>
  <c r="F21" i="47"/>
  <c r="J16" i="47"/>
  <c r="M14" i="47"/>
  <c r="K20" i="47"/>
  <c r="O21" i="47"/>
  <c r="L13" i="47"/>
  <c r="K13" i="47"/>
  <c r="L15" i="47"/>
  <c r="I20" i="47"/>
  <c r="N21" i="47"/>
  <c r="H18" i="47"/>
  <c r="J20" i="47"/>
  <c r="I19" i="47"/>
  <c r="O17" i="47"/>
  <c r="H16" i="47"/>
  <c r="E17" i="47"/>
  <c r="I16" i="47"/>
  <c r="L19" i="47"/>
  <c r="L18" i="47"/>
  <c r="J17" i="47"/>
  <c r="J21" i="47"/>
  <c r="L16" i="47"/>
  <c r="M20" i="47"/>
  <c r="K14" i="47"/>
  <c r="M21" i="47"/>
  <c r="G20" i="47"/>
  <c r="H19" i="47"/>
  <c r="O13" i="47"/>
  <c r="N18" i="47"/>
  <c r="O20" i="47"/>
  <c r="N20" i="47"/>
  <c r="G21" i="47"/>
  <c r="G19" i="47"/>
  <c r="F13" i="47"/>
  <c r="K16" i="47"/>
  <c r="O18" i="47"/>
  <c r="G13" i="47"/>
  <c r="F20" i="47"/>
  <c r="L20" i="47"/>
  <c r="G14" i="47"/>
  <c r="K15" i="47"/>
  <c r="E19" i="47"/>
  <c r="H14" i="47"/>
  <c r="H13" i="47"/>
  <c r="N13" i="47"/>
  <c r="E13" i="47"/>
  <c r="M13" i="47"/>
  <c r="K21" i="47"/>
  <c r="G17" i="47"/>
  <c r="E15" i="47"/>
  <c r="K19" i="47"/>
  <c r="I18" i="47"/>
  <c r="I21" i="47"/>
  <c r="K18" i="47"/>
  <c r="N14" i="47"/>
  <c r="K17" i="47"/>
  <c r="I15" i="47"/>
  <c r="F17" i="47"/>
  <c r="L14" i="47"/>
  <c r="F16" i="47"/>
  <c r="F18" i="47"/>
  <c r="M18" i="47"/>
  <c r="J19" i="47"/>
  <c r="C32" i="31"/>
  <c r="C44" i="31"/>
  <c r="C59" i="31"/>
  <c r="C81" i="31"/>
  <c r="C129" i="31"/>
  <c r="C105" i="31"/>
  <c r="C68" i="31"/>
  <c r="C92" i="31"/>
  <c r="C116" i="31"/>
  <c r="C20" i="31"/>
  <c r="M17" i="47" l="1"/>
  <c r="E22" i="47"/>
  <c r="D15" i="47"/>
  <c r="D14" i="47"/>
  <c r="D19" i="47"/>
  <c r="E18" i="47"/>
  <c r="E20" i="47"/>
  <c r="D21" i="47"/>
  <c r="D13" i="47"/>
  <c r="D17" i="47"/>
  <c r="G16" i="47"/>
  <c r="C18" i="47" l="1"/>
  <c r="C13" i="47"/>
  <c r="C16" i="47"/>
  <c r="C19" i="47"/>
  <c r="C22" i="47"/>
  <c r="C14" i="47"/>
  <c r="C15" i="47"/>
  <c r="C20" i="47"/>
  <c r="C21" i="47"/>
  <c r="C17" i="47"/>
  <c r="F177" i="31" l="1"/>
  <c r="F254" i="31"/>
  <c r="F174" i="31"/>
  <c r="F248" i="31"/>
  <c r="F228" i="31"/>
  <c r="F180" i="31"/>
  <c r="F171" i="31"/>
  <c r="F227" i="31"/>
  <c r="F187" i="31"/>
  <c r="F170" i="31"/>
  <c r="F197" i="31"/>
  <c r="F179" i="31"/>
  <c r="F195" i="31"/>
  <c r="F205" i="31"/>
  <c r="F237" i="31"/>
  <c r="F224" i="31"/>
  <c r="F229" i="31"/>
  <c r="F176" i="31"/>
  <c r="F183" i="31"/>
  <c r="F148" i="31"/>
  <c r="F235" i="31"/>
  <c r="F189" i="31"/>
  <c r="F218" i="31"/>
  <c r="F141" i="31"/>
  <c r="F212" i="31"/>
  <c r="F144" i="31"/>
  <c r="F193" i="31"/>
  <c r="F208" i="31"/>
  <c r="F196" i="31"/>
  <c r="F241" i="31"/>
  <c r="F201" i="31"/>
  <c r="F155" i="31"/>
  <c r="F257" i="31"/>
  <c r="F234" i="31"/>
  <c r="F186" i="31"/>
  <c r="F165" i="31"/>
  <c r="F162" i="31"/>
  <c r="F190" i="31"/>
  <c r="F243" i="31"/>
  <c r="F188" i="31"/>
  <c r="F220" i="31"/>
  <c r="F236" i="31"/>
  <c r="F150" i="31"/>
  <c r="F161" i="31"/>
  <c r="F231" i="31"/>
  <c r="F173" i="31"/>
  <c r="F233" i="31"/>
  <c r="F219" i="31"/>
  <c r="F142" i="31"/>
  <c r="F204" i="31"/>
  <c r="F168" i="31"/>
  <c r="F225" i="31"/>
  <c r="F245" i="31"/>
  <c r="F247" i="31"/>
  <c r="F253" i="31"/>
  <c r="F242" i="31"/>
  <c r="F202" i="31"/>
  <c r="F157" i="31"/>
  <c r="F164" i="31"/>
  <c r="F213" i="31"/>
  <c r="F169" i="31"/>
  <c r="F226" i="31"/>
  <c r="F153" i="31"/>
  <c r="F256" i="31"/>
  <c r="F175" i="31"/>
  <c r="F221" i="31"/>
  <c r="F178" i="31"/>
  <c r="F211" i="31"/>
  <c r="F230" i="31"/>
  <c r="F147" i="31"/>
  <c r="F143" i="31"/>
  <c r="F163" i="31"/>
  <c r="F258" i="31"/>
  <c r="F216" i="31"/>
  <c r="F215" i="31"/>
  <c r="F181" i="31"/>
  <c r="F158" i="31"/>
  <c r="F222" i="31"/>
  <c r="F209" i="31"/>
  <c r="F207" i="31"/>
  <c r="F244" i="31"/>
  <c r="F185" i="31"/>
  <c r="F217" i="31"/>
  <c r="F252" i="31"/>
  <c r="F250" i="31"/>
  <c r="F152" i="31"/>
  <c r="F240" i="31"/>
  <c r="F182" i="31"/>
  <c r="F239" i="31"/>
  <c r="F167" i="31"/>
  <c r="F259" i="31"/>
  <c r="F206" i="31"/>
  <c r="F159" i="31"/>
  <c r="F249" i="31"/>
  <c r="F199" i="31"/>
  <c r="F156" i="31"/>
  <c r="F246" i="31"/>
  <c r="F200" i="31"/>
  <c r="F149" i="31"/>
  <c r="F223" i="31"/>
  <c r="F214" i="31"/>
  <c r="F210" i="31"/>
  <c r="F194" i="31"/>
  <c r="F172" i="31"/>
  <c r="F160" i="31"/>
  <c r="F198" i="31"/>
  <c r="F154" i="31"/>
  <c r="F166" i="31"/>
  <c r="F191" i="31"/>
  <c r="F151" i="31"/>
  <c r="F146" i="31"/>
  <c r="F140" i="31"/>
  <c r="F232" i="31"/>
  <c r="F251" i="31"/>
  <c r="F145" i="31"/>
  <c r="F238" i="31"/>
  <c r="F184" i="31"/>
  <c r="F192" i="31"/>
  <c r="F255" i="31"/>
  <c r="F203" i="31"/>
  <c r="F28" i="47" l="1"/>
  <c r="C202" i="31"/>
  <c r="L26" i="47"/>
  <c r="C184" i="31"/>
  <c r="G30" i="47"/>
  <c r="C227" i="31"/>
  <c r="J24" i="47"/>
  <c r="C158" i="31"/>
  <c r="G24" i="47"/>
  <c r="C155" i="31"/>
  <c r="J23" i="47"/>
  <c r="C146" i="31"/>
  <c r="K23" i="47"/>
  <c r="C147" i="31"/>
  <c r="J27" i="47"/>
  <c r="C194" i="31"/>
  <c r="F23" i="47"/>
  <c r="C142" i="31"/>
  <c r="I28" i="47"/>
  <c r="C205" i="31"/>
  <c r="G23" i="47"/>
  <c r="C143" i="31"/>
  <c r="N29" i="47"/>
  <c r="C222" i="31"/>
  <c r="K25" i="47"/>
  <c r="C171" i="31"/>
  <c r="F29" i="47"/>
  <c r="C214" i="31"/>
  <c r="G29" i="47"/>
  <c r="C215" i="31"/>
  <c r="G26" i="47"/>
  <c r="C179" i="31"/>
  <c r="O28" i="47"/>
  <c r="C211" i="31"/>
  <c r="H24" i="47"/>
  <c r="C156" i="31"/>
  <c r="M29" i="47"/>
  <c r="C221" i="31"/>
  <c r="J32" i="47"/>
  <c r="C254" i="31"/>
  <c r="F24" i="47"/>
  <c r="C154" i="31"/>
  <c r="E27" i="47"/>
  <c r="C189" i="31"/>
  <c r="L28" i="47"/>
  <c r="C208" i="31"/>
  <c r="N25" i="47"/>
  <c r="C174" i="31"/>
  <c r="L31" i="47"/>
  <c r="C244" i="31"/>
  <c r="L32" i="47"/>
  <c r="C256" i="31"/>
  <c r="F31" i="47"/>
  <c r="C238" i="31"/>
  <c r="K29" i="47"/>
  <c r="C219" i="31"/>
  <c r="F32" i="47"/>
  <c r="C250" i="31"/>
  <c r="J28" i="47"/>
  <c r="C206" i="31"/>
  <c r="M26" i="47"/>
  <c r="C185" i="31"/>
  <c r="J26" i="47"/>
  <c r="C182" i="31"/>
  <c r="J30" i="47"/>
  <c r="C230" i="31"/>
  <c r="M23" i="47"/>
  <c r="C149" i="31"/>
  <c r="E31" i="47"/>
  <c r="C237" i="31"/>
  <c r="K31" i="47"/>
  <c r="C243" i="31"/>
  <c r="G27" i="47"/>
  <c r="C191" i="31"/>
  <c r="N32" i="47"/>
  <c r="C258" i="31"/>
  <c r="I32" i="47"/>
  <c r="C253" i="31"/>
  <c r="K30" i="47"/>
  <c r="C231" i="31"/>
  <c r="E24" i="47"/>
  <c r="C153" i="31"/>
  <c r="I24" i="47"/>
  <c r="C157" i="31"/>
  <c r="H23" i="47"/>
  <c r="C144" i="31"/>
  <c r="G31" i="47"/>
  <c r="C239" i="31"/>
  <c r="K32" i="47"/>
  <c r="C255" i="31"/>
  <c r="I26" i="47"/>
  <c r="C181" i="31"/>
  <c r="L25" i="47"/>
  <c r="C172" i="31"/>
  <c r="F26" i="47"/>
  <c r="C178" i="31"/>
  <c r="O25" i="47"/>
  <c r="C175" i="31"/>
  <c r="N31" i="47"/>
  <c r="C246" i="31"/>
  <c r="M25" i="47"/>
  <c r="C173" i="31"/>
  <c r="H28" i="47"/>
  <c r="C204" i="31"/>
  <c r="M31" i="47"/>
  <c r="C245" i="31"/>
  <c r="F27" i="47"/>
  <c r="C190" i="31"/>
  <c r="C252" i="31"/>
  <c r="H25" i="47" l="1"/>
  <c r="C168" i="31"/>
  <c r="D29" i="47"/>
  <c r="C212" i="31"/>
  <c r="E25" i="47"/>
  <c r="C165" i="31"/>
  <c r="N26" i="47"/>
  <c r="C186" i="31"/>
  <c r="H27" i="47"/>
  <c r="C192" i="31"/>
  <c r="I29" i="47"/>
  <c r="C217" i="31"/>
  <c r="J25" i="47"/>
  <c r="C170" i="31"/>
  <c r="N24" i="47"/>
  <c r="C162" i="31"/>
  <c r="D27" i="47"/>
  <c r="C188" i="31"/>
  <c r="M27" i="47"/>
  <c r="C197" i="31"/>
  <c r="E30" i="47"/>
  <c r="C225" i="31"/>
  <c r="G25" i="47"/>
  <c r="C167" i="31"/>
  <c r="E26" i="47"/>
  <c r="C177" i="31"/>
  <c r="G28" i="47"/>
  <c r="C203" i="31"/>
  <c r="O32" i="47"/>
  <c r="C259" i="31"/>
  <c r="H29" i="47"/>
  <c r="C216" i="31"/>
  <c r="D30" i="47"/>
  <c r="C224" i="31"/>
  <c r="F30" i="47"/>
  <c r="C226" i="31"/>
  <c r="O24" i="47"/>
  <c r="C163" i="31"/>
  <c r="L30" i="47"/>
  <c r="C232" i="31"/>
  <c r="I23" i="47"/>
  <c r="C145" i="31"/>
  <c r="I27" i="47"/>
  <c r="C193" i="31"/>
  <c r="O31" i="47"/>
  <c r="C247" i="31"/>
  <c r="H26" i="47"/>
  <c r="C180" i="31"/>
  <c r="N27" i="47"/>
  <c r="C198" i="31"/>
  <c r="H31" i="47"/>
  <c r="C240" i="31"/>
  <c r="E23" i="47"/>
  <c r="C141" i="31"/>
  <c r="K24" i="47"/>
  <c r="C159" i="31"/>
  <c r="G32" i="47"/>
  <c r="C251" i="31"/>
  <c r="O30" i="47"/>
  <c r="C235" i="31"/>
  <c r="F25" i="47"/>
  <c r="C166" i="31"/>
  <c r="L29" i="47"/>
  <c r="C220" i="31"/>
  <c r="M30" i="47"/>
  <c r="C233" i="31"/>
  <c r="E28" i="47"/>
  <c r="C201" i="31"/>
  <c r="N23" i="47"/>
  <c r="C150" i="31"/>
  <c r="M32" i="47"/>
  <c r="C257" i="31"/>
  <c r="K26" i="47"/>
  <c r="C183" i="31"/>
  <c r="O29" i="47"/>
  <c r="C223" i="31"/>
  <c r="E29" i="47"/>
  <c r="C213" i="31"/>
  <c r="J29" i="47"/>
  <c r="C218" i="31"/>
  <c r="D31" i="47"/>
  <c r="C236" i="31"/>
  <c r="D24" i="47"/>
  <c r="C152" i="31"/>
  <c r="O26" i="47"/>
  <c r="C187" i="31"/>
  <c r="M28" i="47"/>
  <c r="C209" i="31"/>
  <c r="L24" i="47"/>
  <c r="C160" i="31"/>
  <c r="D26" i="47"/>
  <c r="C176" i="31"/>
  <c r="O27" i="47"/>
  <c r="C199" i="31"/>
  <c r="J31" i="47"/>
  <c r="C242" i="31"/>
  <c r="D28" i="47"/>
  <c r="C200" i="31"/>
  <c r="N30" i="47"/>
  <c r="C234" i="31"/>
  <c r="H30" i="47"/>
  <c r="C228" i="31"/>
  <c r="K28" i="47"/>
  <c r="C207" i="31"/>
  <c r="E32" i="47"/>
  <c r="C249" i="31"/>
  <c r="N28" i="47"/>
  <c r="C210" i="31"/>
  <c r="L23" i="47"/>
  <c r="C148" i="31"/>
  <c r="K27" i="47"/>
  <c r="C195" i="31"/>
  <c r="I30" i="47"/>
  <c r="C229" i="31"/>
  <c r="L27" i="47"/>
  <c r="C196" i="31"/>
  <c r="O23" i="47"/>
  <c r="C151" i="31"/>
  <c r="I31" i="47"/>
  <c r="C241" i="31"/>
  <c r="I25" i="47"/>
  <c r="C169" i="31"/>
  <c r="M24" i="47"/>
  <c r="C161" i="31"/>
  <c r="H32" i="47"/>
  <c r="C26" i="47"/>
  <c r="C27" i="47"/>
  <c r="D23" i="47" l="1"/>
  <c r="C140" i="31"/>
  <c r="D32" i="47"/>
  <c r="C248" i="31"/>
  <c r="D25" i="47"/>
  <c r="C164" i="31"/>
  <c r="C28" i="47"/>
  <c r="C24" i="47"/>
  <c r="C30" i="47"/>
  <c r="C31" i="47"/>
  <c r="C25" i="47"/>
  <c r="C29" i="47"/>
  <c r="C32" i="47" l="1"/>
  <c r="C23" i="47"/>
  <c r="C12" i="25" l="1"/>
  <c r="D12" i="25"/>
  <c r="B12" i="25"/>
  <c r="B14" i="31"/>
  <c r="B15" i="31" s="1"/>
  <c r="B16" i="31" s="1"/>
  <c r="B17" i="31" s="1"/>
  <c r="B18" i="31" l="1"/>
  <c r="B19" i="31" l="1"/>
  <c r="C10" i="25" l="1"/>
  <c r="I91" i="35" l="1"/>
  <c r="H91" i="35"/>
  <c r="G91" i="35"/>
  <c r="I90" i="35"/>
  <c r="H90" i="35"/>
  <c r="G90" i="35"/>
  <c r="I89" i="35"/>
  <c r="H89" i="35"/>
  <c r="G89" i="35"/>
  <c r="I88" i="35"/>
  <c r="H88" i="35"/>
  <c r="G88" i="35"/>
  <c r="I87" i="35"/>
  <c r="H87" i="35"/>
  <c r="G87" i="35"/>
  <c r="I86" i="35"/>
  <c r="H86" i="35"/>
  <c r="G86" i="35"/>
  <c r="G85" i="35"/>
  <c r="H84" i="35"/>
  <c r="I83" i="35"/>
  <c r="H83" i="35"/>
  <c r="G83" i="35"/>
  <c r="I82" i="35"/>
  <c r="H82" i="35"/>
  <c r="G82" i="35"/>
  <c r="O35" i="25" l="1"/>
  <c r="O34" i="25"/>
  <c r="AQ34" i="25" s="1"/>
  <c r="AG35" i="25" l="1"/>
  <c r="AC35" i="25"/>
  <c r="AJ35" i="25"/>
  <c r="AF35" i="25"/>
  <c r="AD35" i="25"/>
  <c r="AO34" i="25"/>
  <c r="AV34" i="25"/>
  <c r="AE34" i="25"/>
  <c r="AK34" i="25"/>
  <c r="AC34" i="25"/>
  <c r="AD34" i="25"/>
  <c r="AJ34" i="25"/>
  <c r="AB34" i="25"/>
  <c r="AS34" i="25"/>
  <c r="AU34" i="25"/>
  <c r="AW34" i="25"/>
  <c r="AI35" i="25"/>
  <c r="AE35" i="25"/>
  <c r="AH35" i="25"/>
  <c r="AK35" i="25"/>
  <c r="AN34" i="25"/>
  <c r="AP34" i="25"/>
  <c r="AR34" i="25"/>
  <c r="AT34" i="25"/>
  <c r="AN35" i="25"/>
  <c r="AP35" i="25"/>
  <c r="AR35" i="25"/>
  <c r="AT35" i="25"/>
  <c r="AV35" i="25"/>
  <c r="AH34" i="25"/>
  <c r="AG34" i="25"/>
  <c r="AO35" i="25"/>
  <c r="AQ35" i="25"/>
  <c r="AS35" i="25"/>
  <c r="AU35" i="25"/>
  <c r="AW35" i="25"/>
  <c r="AF34" i="25"/>
  <c r="AI34" i="25"/>
  <c r="AB35" i="25"/>
  <c r="H10" i="44" l="1"/>
  <c r="H10" i="42"/>
  <c r="B3" i="46"/>
  <c r="C52" i="46" s="1"/>
  <c r="B9" i="46" s="1"/>
  <c r="D46" i="46"/>
  <c r="H10" i="46"/>
  <c r="G10" i="46"/>
  <c r="E10" i="46"/>
  <c r="C10" i="46"/>
  <c r="C67" i="46"/>
  <c r="C68" i="46" s="1"/>
  <c r="C49" i="46"/>
  <c r="D48" i="46"/>
  <c r="C48" i="46"/>
  <c r="C47" i="46"/>
  <c r="C46" i="46"/>
  <c r="C45" i="46"/>
  <c r="B11" i="46"/>
  <c r="B12" i="46" s="1"/>
  <c r="B13" i="46" s="1"/>
  <c r="B14" i="46" s="1"/>
  <c r="K10" i="44"/>
  <c r="D10" i="46" l="1"/>
  <c r="D11" i="46" s="1"/>
  <c r="E11" i="46"/>
  <c r="C69" i="46"/>
  <c r="C70" i="46" s="1"/>
  <c r="G11" i="46"/>
  <c r="D47" i="46"/>
  <c r="H11" i="46"/>
  <c r="B15" i="46"/>
  <c r="C67" i="44"/>
  <c r="C68" i="44" s="1"/>
  <c r="H11" i="44"/>
  <c r="D47" i="44"/>
  <c r="D46" i="44"/>
  <c r="C10" i="44"/>
  <c r="C49" i="44"/>
  <c r="D48" i="44"/>
  <c r="C48" i="44"/>
  <c r="C47" i="44"/>
  <c r="C46" i="44"/>
  <c r="C45" i="44"/>
  <c r="B11" i="44"/>
  <c r="B12" i="44" s="1"/>
  <c r="B13" i="44" s="1"/>
  <c r="B14" i="44" s="1"/>
  <c r="P10" i="44"/>
  <c r="G10" i="44"/>
  <c r="E10" i="44"/>
  <c r="D46" i="43"/>
  <c r="H10" i="43"/>
  <c r="E10" i="43"/>
  <c r="C67" i="43"/>
  <c r="C68" i="43" s="1"/>
  <c r="G10" i="43"/>
  <c r="K10" i="43"/>
  <c r="C10" i="43"/>
  <c r="C49" i="43"/>
  <c r="D48" i="43"/>
  <c r="C48" i="43"/>
  <c r="C47" i="43"/>
  <c r="C46" i="43"/>
  <c r="C45" i="43"/>
  <c r="B11" i="43"/>
  <c r="F10" i="46" l="1"/>
  <c r="I10" i="46" s="1"/>
  <c r="J10" i="46" s="1"/>
  <c r="G12" i="46"/>
  <c r="G13" i="46" s="1"/>
  <c r="G14" i="46" s="1"/>
  <c r="E11" i="44"/>
  <c r="H12" i="46"/>
  <c r="H13" i="46" s="1"/>
  <c r="H14" i="46" s="1"/>
  <c r="K11" i="44"/>
  <c r="E12" i="46"/>
  <c r="E13" i="46" s="1"/>
  <c r="E14" i="46" s="1"/>
  <c r="K11" i="43"/>
  <c r="H11" i="43"/>
  <c r="B3" i="44"/>
  <c r="C52" i="44" s="1"/>
  <c r="B9" i="44" s="1"/>
  <c r="G11" i="43"/>
  <c r="D10" i="44"/>
  <c r="F10" i="44" s="1"/>
  <c r="C71" i="46"/>
  <c r="D10" i="43"/>
  <c r="D11" i="43" s="1"/>
  <c r="E11" i="43"/>
  <c r="G11" i="44"/>
  <c r="C69" i="44"/>
  <c r="C70" i="44" s="1"/>
  <c r="D12" i="46"/>
  <c r="F11" i="46"/>
  <c r="B16" i="46"/>
  <c r="B15" i="44"/>
  <c r="P11" i="44"/>
  <c r="D47" i="43"/>
  <c r="B3" i="43"/>
  <c r="C52" i="43" s="1"/>
  <c r="B9" i="43" s="1"/>
  <c r="B12" i="43"/>
  <c r="C69" i="43"/>
  <c r="K12" i="43" l="1"/>
  <c r="K13" i="43" s="1"/>
  <c r="D12" i="43"/>
  <c r="D13" i="43" s="1"/>
  <c r="K12" i="44"/>
  <c r="K13" i="44" s="1"/>
  <c r="E12" i="43"/>
  <c r="E13" i="43" s="1"/>
  <c r="D11" i="44"/>
  <c r="F11" i="44" s="1"/>
  <c r="I11" i="44" s="1"/>
  <c r="J11" i="44" s="1"/>
  <c r="E15" i="46"/>
  <c r="F10" i="43"/>
  <c r="I10" i="43" s="1"/>
  <c r="J10" i="43" s="1"/>
  <c r="F11" i="43"/>
  <c r="I11" i="43" s="1"/>
  <c r="J11" i="43" s="1"/>
  <c r="G12" i="43"/>
  <c r="G13" i="43" s="1"/>
  <c r="H12" i="43"/>
  <c r="H13" i="43" s="1"/>
  <c r="C71" i="44"/>
  <c r="C72" i="46"/>
  <c r="G12" i="44"/>
  <c r="G13" i="44" s="1"/>
  <c r="E12" i="44"/>
  <c r="E13" i="44" s="1"/>
  <c r="G15" i="46"/>
  <c r="H12" i="44"/>
  <c r="H13" i="44" s="1"/>
  <c r="H15" i="46"/>
  <c r="I11" i="46"/>
  <c r="J11" i="46" s="1"/>
  <c r="B17" i="46"/>
  <c r="F12" i="46"/>
  <c r="D13" i="46"/>
  <c r="P12" i="44"/>
  <c r="B16" i="44"/>
  <c r="I10" i="44"/>
  <c r="J10" i="44" s="1"/>
  <c r="C70" i="43"/>
  <c r="B13" i="43"/>
  <c r="D12" i="44" l="1"/>
  <c r="D13" i="44" s="1"/>
  <c r="F12" i="43"/>
  <c r="I12" i="43" s="1"/>
  <c r="J12" i="43" s="1"/>
  <c r="K14" i="44"/>
  <c r="K15" i="44" s="1"/>
  <c r="E14" i="43"/>
  <c r="H14" i="44"/>
  <c r="H15" i="44" s="1"/>
  <c r="H16" i="44" s="1"/>
  <c r="G16" i="46"/>
  <c r="G14" i="44"/>
  <c r="G15" i="44" s="1"/>
  <c r="C73" i="46"/>
  <c r="E16" i="46"/>
  <c r="E14" i="44"/>
  <c r="E15" i="44" s="1"/>
  <c r="C72" i="44"/>
  <c r="H16" i="46"/>
  <c r="H14" i="43"/>
  <c r="D14" i="46"/>
  <c r="F13" i="46"/>
  <c r="I12" i="46"/>
  <c r="J12" i="46" s="1"/>
  <c r="B18" i="46"/>
  <c r="B17" i="44"/>
  <c r="P13" i="44"/>
  <c r="C71" i="43"/>
  <c r="G14" i="43"/>
  <c r="K14" i="43"/>
  <c r="B14" i="43"/>
  <c r="F13" i="43"/>
  <c r="D14" i="43"/>
  <c r="F12" i="44" l="1"/>
  <c r="I12" i="44" s="1"/>
  <c r="J12" i="44" s="1"/>
  <c r="K16" i="44"/>
  <c r="E15" i="43"/>
  <c r="H17" i="46"/>
  <c r="E16" i="44"/>
  <c r="G16" i="44"/>
  <c r="C73" i="44"/>
  <c r="E17" i="46"/>
  <c r="G17" i="46"/>
  <c r="C74" i="46"/>
  <c r="H15" i="43"/>
  <c r="B19" i="46"/>
  <c r="I13" i="46"/>
  <c r="J13" i="46" s="1"/>
  <c r="D15" i="46"/>
  <c r="F14" i="46"/>
  <c r="I14" i="46" s="1"/>
  <c r="J14" i="46" s="1"/>
  <c r="D14" i="44"/>
  <c r="F13" i="44"/>
  <c r="P14" i="44"/>
  <c r="B18" i="44"/>
  <c r="B15" i="43"/>
  <c r="D15" i="43"/>
  <c r="F14" i="43"/>
  <c r="I14" i="43" s="1"/>
  <c r="J14" i="43" s="1"/>
  <c r="K15" i="43"/>
  <c r="C72" i="43"/>
  <c r="I13" i="43"/>
  <c r="J13" i="43" s="1"/>
  <c r="G15" i="43"/>
  <c r="E16" i="43" l="1"/>
  <c r="K17" i="44"/>
  <c r="G17" i="44"/>
  <c r="H17" i="44"/>
  <c r="E18" i="46"/>
  <c r="F66" i="46"/>
  <c r="C74" i="44"/>
  <c r="G18" i="46"/>
  <c r="E17" i="44"/>
  <c r="H18" i="46"/>
  <c r="H16" i="43"/>
  <c r="D16" i="46"/>
  <c r="F15" i="46"/>
  <c r="B20" i="46"/>
  <c r="B19" i="44"/>
  <c r="I13" i="44"/>
  <c r="J13" i="44" s="1"/>
  <c r="P15" i="44"/>
  <c r="D15" i="44"/>
  <c r="F14" i="44"/>
  <c r="I14" i="44" s="1"/>
  <c r="J14" i="44" s="1"/>
  <c r="F15" i="43"/>
  <c r="D16" i="43"/>
  <c r="C73" i="43"/>
  <c r="G16" i="43"/>
  <c r="K16" i="43"/>
  <c r="B16" i="43"/>
  <c r="E17" i="43" l="1"/>
  <c r="E18" i="44"/>
  <c r="K18" i="44"/>
  <c r="K17" i="43"/>
  <c r="E19" i="46"/>
  <c r="G18" i="44"/>
  <c r="G17" i="43"/>
  <c r="G19" i="46"/>
  <c r="H18" i="44"/>
  <c r="H19" i="46"/>
  <c r="F67" i="46"/>
  <c r="F66" i="44"/>
  <c r="H17" i="43"/>
  <c r="F16" i="46"/>
  <c r="D17" i="46"/>
  <c r="B21" i="46"/>
  <c r="I15" i="46"/>
  <c r="J15" i="46" s="1"/>
  <c r="D16" i="44"/>
  <c r="F15" i="44"/>
  <c r="B20" i="44"/>
  <c r="P16" i="44"/>
  <c r="B17" i="43"/>
  <c r="C74" i="43"/>
  <c r="D17" i="43"/>
  <c r="F16" i="43"/>
  <c r="I15" i="43"/>
  <c r="J15" i="43" s="1"/>
  <c r="K18" i="43" l="1"/>
  <c r="E19" i="44"/>
  <c r="K19" i="44"/>
  <c r="G18" i="43"/>
  <c r="G19" i="44"/>
  <c r="H19" i="44"/>
  <c r="E20" i="46"/>
  <c r="F67" i="44"/>
  <c r="F68" i="46"/>
  <c r="H20" i="46"/>
  <c r="G20" i="46"/>
  <c r="E18" i="43"/>
  <c r="H18" i="43"/>
  <c r="D18" i="46"/>
  <c r="F17" i="46"/>
  <c r="B22" i="46"/>
  <c r="I16" i="46"/>
  <c r="J16" i="46" s="1"/>
  <c r="F16" i="44"/>
  <c r="D17" i="44"/>
  <c r="B21" i="44"/>
  <c r="P17" i="44"/>
  <c r="I15" i="44"/>
  <c r="J15" i="44" s="1"/>
  <c r="F17" i="43"/>
  <c r="D18" i="43"/>
  <c r="F66" i="43"/>
  <c r="I16" i="43"/>
  <c r="J16" i="43" s="1"/>
  <c r="B18" i="43"/>
  <c r="E20" i="44" l="1"/>
  <c r="K20" i="44"/>
  <c r="G21" i="46"/>
  <c r="H20" i="44"/>
  <c r="E19" i="43"/>
  <c r="E21" i="46"/>
  <c r="G20" i="44"/>
  <c r="F69" i="46"/>
  <c r="F68" i="44"/>
  <c r="H21" i="46"/>
  <c r="H19" i="43"/>
  <c r="K19" i="43"/>
  <c r="G19" i="43"/>
  <c r="I17" i="46"/>
  <c r="J17" i="46" s="1"/>
  <c r="D19" i="46"/>
  <c r="F18" i="46"/>
  <c r="B23" i="46"/>
  <c r="D18" i="44"/>
  <c r="F17" i="44"/>
  <c r="B22" i="44"/>
  <c r="I16" i="44"/>
  <c r="J16" i="44" s="1"/>
  <c r="P18" i="44"/>
  <c r="F67" i="43"/>
  <c r="D19" i="43"/>
  <c r="F18" i="43"/>
  <c r="B19" i="43"/>
  <c r="I17" i="43"/>
  <c r="J17" i="43" s="1"/>
  <c r="E22" i="46" l="1"/>
  <c r="E23" i="46" s="1"/>
  <c r="E21" i="44"/>
  <c r="K21" i="44"/>
  <c r="E20" i="43"/>
  <c r="K20" i="43"/>
  <c r="F69" i="44"/>
  <c r="F70" i="46"/>
  <c r="G22" i="46"/>
  <c r="H22" i="46"/>
  <c r="G21" i="44"/>
  <c r="H21" i="44"/>
  <c r="H20" i="43"/>
  <c r="F19" i="46"/>
  <c r="D20" i="46"/>
  <c r="B24" i="46"/>
  <c r="I18" i="46"/>
  <c r="J18" i="46" s="1"/>
  <c r="P19" i="44"/>
  <c r="I17" i="44"/>
  <c r="J17" i="44" s="1"/>
  <c r="D19" i="44"/>
  <c r="F18" i="44"/>
  <c r="B23" i="44"/>
  <c r="F68" i="43"/>
  <c r="F19" i="43"/>
  <c r="D20" i="43"/>
  <c r="G20" i="43"/>
  <c r="I18" i="43"/>
  <c r="J18" i="43" s="1"/>
  <c r="B20" i="43"/>
  <c r="E22" i="44" l="1"/>
  <c r="E21" i="43"/>
  <c r="E22" i="43" s="1"/>
  <c r="H23" i="46"/>
  <c r="K22" i="44"/>
  <c r="H22" i="44"/>
  <c r="E24" i="46"/>
  <c r="F71" i="46"/>
  <c r="G23" i="46"/>
  <c r="G22" i="44"/>
  <c r="F70" i="44"/>
  <c r="G21" i="43"/>
  <c r="K21" i="43"/>
  <c r="H21" i="43"/>
  <c r="I19" i="46"/>
  <c r="J19" i="46" s="1"/>
  <c r="F20" i="46"/>
  <c r="D21" i="46"/>
  <c r="B25" i="46"/>
  <c r="F19" i="44"/>
  <c r="I19" i="44" s="1"/>
  <c r="J19" i="44" s="1"/>
  <c r="D20" i="44"/>
  <c r="B24" i="44"/>
  <c r="P20" i="44"/>
  <c r="I18" i="44"/>
  <c r="J18" i="44" s="1"/>
  <c r="I19" i="43"/>
  <c r="J19" i="43" s="1"/>
  <c r="B21" i="43"/>
  <c r="D21" i="43"/>
  <c r="F20" i="43"/>
  <c r="F69" i="43"/>
  <c r="E23" i="44" l="1"/>
  <c r="E24" i="44" s="1"/>
  <c r="K23" i="44"/>
  <c r="K22" i="43"/>
  <c r="G23" i="44"/>
  <c r="E25" i="46"/>
  <c r="F72" i="46"/>
  <c r="F71" i="44"/>
  <c r="G24" i="46"/>
  <c r="H23" i="44"/>
  <c r="H24" i="46"/>
  <c r="H22" i="43"/>
  <c r="G22" i="43"/>
  <c r="B26" i="46"/>
  <c r="D22" i="46"/>
  <c r="F21" i="46"/>
  <c r="I20" i="46"/>
  <c r="J20" i="46" s="1"/>
  <c r="P21" i="44"/>
  <c r="F20" i="44"/>
  <c r="D21" i="44"/>
  <c r="B25" i="44"/>
  <c r="I20" i="43"/>
  <c r="J20" i="43" s="1"/>
  <c r="F70" i="43"/>
  <c r="E23" i="43"/>
  <c r="B22" i="43"/>
  <c r="F21" i="43"/>
  <c r="I21" i="43" s="1"/>
  <c r="J21" i="43" s="1"/>
  <c r="D22" i="43"/>
  <c r="K24" i="44" l="1"/>
  <c r="H24" i="44"/>
  <c r="H25" i="46"/>
  <c r="G24" i="44"/>
  <c r="G25" i="46"/>
  <c r="F73" i="46"/>
  <c r="E26" i="46"/>
  <c r="E25" i="44"/>
  <c r="F72" i="44"/>
  <c r="G23" i="43"/>
  <c r="H23" i="43"/>
  <c r="I21" i="46"/>
  <c r="J21" i="46" s="1"/>
  <c r="B27" i="46"/>
  <c r="F22" i="46"/>
  <c r="D23" i="46"/>
  <c r="B26" i="44"/>
  <c r="D22" i="44"/>
  <c r="F21" i="44"/>
  <c r="I21" i="44" s="1"/>
  <c r="J21" i="44" s="1"/>
  <c r="P22" i="44"/>
  <c r="I20" i="44"/>
  <c r="J20" i="44" s="1"/>
  <c r="B23" i="43"/>
  <c r="K23" i="43"/>
  <c r="F71" i="43"/>
  <c r="E24" i="43"/>
  <c r="D23" i="43"/>
  <c r="F22" i="43"/>
  <c r="K25" i="44" l="1"/>
  <c r="H25" i="44"/>
  <c r="H24" i="43"/>
  <c r="G26" i="46"/>
  <c r="F73" i="44"/>
  <c r="E26" i="44"/>
  <c r="H26" i="46"/>
  <c r="E27" i="46"/>
  <c r="F74" i="46"/>
  <c r="G25" i="44"/>
  <c r="I22" i="46"/>
  <c r="J22" i="46" s="1"/>
  <c r="B28" i="46"/>
  <c r="D24" i="46"/>
  <c r="F23" i="46"/>
  <c r="P23" i="44"/>
  <c r="B27" i="44"/>
  <c r="F22" i="44"/>
  <c r="I22" i="44" s="1"/>
  <c r="J22" i="44" s="1"/>
  <c r="D23" i="44"/>
  <c r="I22" i="43"/>
  <c r="J22" i="43" s="1"/>
  <c r="K24" i="43"/>
  <c r="B24" i="43"/>
  <c r="G24" i="43"/>
  <c r="F72" i="43"/>
  <c r="E25" i="43"/>
  <c r="F23" i="43"/>
  <c r="I23" i="43" s="1"/>
  <c r="J23" i="43" s="1"/>
  <c r="D24" i="43"/>
  <c r="K26" i="44" l="1"/>
  <c r="G26" i="44"/>
  <c r="H27" i="46"/>
  <c r="E28" i="46"/>
  <c r="I66" i="46"/>
  <c r="E27" i="44"/>
  <c r="F74" i="44"/>
  <c r="G27" i="46"/>
  <c r="H26" i="44"/>
  <c r="H25" i="43"/>
  <c r="I23" i="46"/>
  <c r="J23" i="46" s="1"/>
  <c r="B29" i="46"/>
  <c r="F24" i="46"/>
  <c r="D25" i="46"/>
  <c r="B28" i="44"/>
  <c r="P24" i="44"/>
  <c r="D24" i="44"/>
  <c r="F23" i="44"/>
  <c r="I23" i="44" s="1"/>
  <c r="J23" i="44" s="1"/>
  <c r="B25" i="43"/>
  <c r="F73" i="43"/>
  <c r="E26" i="43"/>
  <c r="K25" i="43"/>
  <c r="D25" i="43"/>
  <c r="F24" i="43"/>
  <c r="I24" i="43" s="1"/>
  <c r="J24" i="43" s="1"/>
  <c r="G25" i="43"/>
  <c r="K27" i="44" l="1"/>
  <c r="H27" i="44"/>
  <c r="K26" i="43"/>
  <c r="G27" i="44"/>
  <c r="G28" i="46"/>
  <c r="E28" i="44"/>
  <c r="I66" i="44"/>
  <c r="I67" i="46"/>
  <c r="E29" i="46"/>
  <c r="H28" i="46"/>
  <c r="G26" i="43"/>
  <c r="H26" i="43"/>
  <c r="I24" i="46"/>
  <c r="J24" i="46" s="1"/>
  <c r="B30" i="46"/>
  <c r="D26" i="46"/>
  <c r="F25" i="46"/>
  <c r="P25" i="44"/>
  <c r="B29" i="44"/>
  <c r="F24" i="44"/>
  <c r="I24" i="44" s="1"/>
  <c r="J24" i="44" s="1"/>
  <c r="D25" i="44"/>
  <c r="F74" i="43"/>
  <c r="F25" i="43"/>
  <c r="D26" i="43"/>
  <c r="B26" i="43"/>
  <c r="K27" i="43" l="1"/>
  <c r="K28" i="44"/>
  <c r="K29" i="44" s="1"/>
  <c r="H29" i="46"/>
  <c r="H28" i="44"/>
  <c r="G28" i="44"/>
  <c r="G29" i="46"/>
  <c r="E30" i="46"/>
  <c r="I68" i="46"/>
  <c r="E29" i="44"/>
  <c r="I67" i="44"/>
  <c r="H27" i="43"/>
  <c r="G27" i="43"/>
  <c r="E27" i="43"/>
  <c r="I25" i="46"/>
  <c r="J25" i="46" s="1"/>
  <c r="D27" i="46"/>
  <c r="F26" i="46"/>
  <c r="B31" i="46"/>
  <c r="B30" i="44"/>
  <c r="P26" i="44"/>
  <c r="D26" i="44"/>
  <c r="F25" i="44"/>
  <c r="I25" i="43"/>
  <c r="J25" i="43" s="1"/>
  <c r="B27" i="43"/>
  <c r="D27" i="43"/>
  <c r="F26" i="43"/>
  <c r="I66" i="43"/>
  <c r="G28" i="43" l="1"/>
  <c r="K30" i="44"/>
  <c r="H30" i="46"/>
  <c r="I68" i="44"/>
  <c r="E30" i="44"/>
  <c r="E28" i="43"/>
  <c r="H29" i="44"/>
  <c r="I69" i="46"/>
  <c r="G30" i="46"/>
  <c r="G29" i="44"/>
  <c r="H28" i="43"/>
  <c r="B32" i="46"/>
  <c r="I26" i="46"/>
  <c r="J26" i="46" s="1"/>
  <c r="D28" i="46"/>
  <c r="F27" i="46"/>
  <c r="P27" i="44"/>
  <c r="I25" i="44"/>
  <c r="J25" i="44" s="1"/>
  <c r="D27" i="44"/>
  <c r="F26" i="44"/>
  <c r="B31" i="44"/>
  <c r="I26" i="43"/>
  <c r="J26" i="43" s="1"/>
  <c r="B28" i="43"/>
  <c r="K28" i="43"/>
  <c r="F27" i="43"/>
  <c r="I27" i="43" s="1"/>
  <c r="J27" i="43" s="1"/>
  <c r="D28" i="43"/>
  <c r="I67" i="43"/>
  <c r="G29" i="43" l="1"/>
  <c r="H31" i="46"/>
  <c r="K31" i="44"/>
  <c r="G30" i="44"/>
  <c r="I70" i="46"/>
  <c r="E31" i="46"/>
  <c r="G31" i="46"/>
  <c r="H30" i="44"/>
  <c r="E31" i="44"/>
  <c r="I69" i="44"/>
  <c r="E29" i="43"/>
  <c r="H29" i="43"/>
  <c r="I27" i="46"/>
  <c r="J27" i="46" s="1"/>
  <c r="B33" i="46"/>
  <c r="F28" i="46"/>
  <c r="D29" i="46"/>
  <c r="B32" i="44"/>
  <c r="P28" i="44"/>
  <c r="I26" i="44"/>
  <c r="J26" i="44" s="1"/>
  <c r="D28" i="44"/>
  <c r="F27" i="44"/>
  <c r="I27" i="44" s="1"/>
  <c r="J27" i="44" s="1"/>
  <c r="B29" i="43"/>
  <c r="K29" i="43"/>
  <c r="D29" i="43"/>
  <c r="F28" i="43"/>
  <c r="I68" i="43"/>
  <c r="G30" i="43" l="1"/>
  <c r="E32" i="46"/>
  <c r="K32" i="44"/>
  <c r="H31" i="44"/>
  <c r="I71" i="46"/>
  <c r="H32" i="46"/>
  <c r="G31" i="44"/>
  <c r="I70" i="44"/>
  <c r="E32" i="44"/>
  <c r="G32" i="46"/>
  <c r="E30" i="43"/>
  <c r="H30" i="43"/>
  <c r="B34" i="46"/>
  <c r="D30" i="46"/>
  <c r="F29" i="46"/>
  <c r="I28" i="46"/>
  <c r="J28" i="46" s="1"/>
  <c r="B33" i="44"/>
  <c r="F28" i="44"/>
  <c r="D29" i="44"/>
  <c r="P29" i="44"/>
  <c r="I28" i="43"/>
  <c r="J28" i="43" s="1"/>
  <c r="B30" i="43"/>
  <c r="F29" i="43"/>
  <c r="D30" i="43"/>
  <c r="I69" i="43"/>
  <c r="K30" i="43"/>
  <c r="E33" i="46" l="1"/>
  <c r="E34" i="46" s="1"/>
  <c r="G31" i="43"/>
  <c r="K33" i="44"/>
  <c r="G32" i="44"/>
  <c r="H32" i="44"/>
  <c r="H31" i="43"/>
  <c r="E33" i="44"/>
  <c r="I71" i="44"/>
  <c r="I72" i="46"/>
  <c r="G33" i="46"/>
  <c r="H33" i="46"/>
  <c r="K31" i="43"/>
  <c r="B35" i="46"/>
  <c r="I29" i="46"/>
  <c r="J29" i="46" s="1"/>
  <c r="D31" i="46"/>
  <c r="F30" i="46"/>
  <c r="B34" i="44"/>
  <c r="D30" i="44"/>
  <c r="F29" i="44"/>
  <c r="P30" i="44"/>
  <c r="I28" i="44"/>
  <c r="J28" i="44" s="1"/>
  <c r="I70" i="43"/>
  <c r="B31" i="43"/>
  <c r="I29" i="43"/>
  <c r="J29" i="43" s="1"/>
  <c r="D31" i="43"/>
  <c r="F30" i="43"/>
  <c r="E31" i="43"/>
  <c r="G32" i="43" l="1"/>
  <c r="K34" i="44"/>
  <c r="H33" i="44"/>
  <c r="E35" i="46"/>
  <c r="I73" i="46"/>
  <c r="I72" i="44"/>
  <c r="E34" i="44"/>
  <c r="H34" i="46"/>
  <c r="G33" i="44"/>
  <c r="G34" i="46"/>
  <c r="H32" i="43"/>
  <c r="I30" i="46"/>
  <c r="J30" i="46" s="1"/>
  <c r="D32" i="46"/>
  <c r="F31" i="46"/>
  <c r="B36" i="46"/>
  <c r="B35" i="44"/>
  <c r="I29" i="44"/>
  <c r="J29" i="44" s="1"/>
  <c r="P31" i="44"/>
  <c r="D31" i="44"/>
  <c r="F30" i="44"/>
  <c r="I30" i="44" s="1"/>
  <c r="J30" i="44" s="1"/>
  <c r="B32" i="43"/>
  <c r="E32" i="43"/>
  <c r="I30" i="43"/>
  <c r="J30" i="43" s="1"/>
  <c r="K32" i="43"/>
  <c r="I71" i="43"/>
  <c r="F31" i="43"/>
  <c r="D32" i="43"/>
  <c r="G33" i="43" l="1"/>
  <c r="K35" i="44"/>
  <c r="G34" i="44"/>
  <c r="G35" i="46"/>
  <c r="H35" i="46"/>
  <c r="I73" i="44"/>
  <c r="E35" i="44"/>
  <c r="E36" i="46"/>
  <c r="I74" i="46"/>
  <c r="H34" i="44"/>
  <c r="H33" i="43"/>
  <c r="I31" i="46"/>
  <c r="J31" i="46" s="1"/>
  <c r="F32" i="46"/>
  <c r="D33" i="46"/>
  <c r="D32" i="44"/>
  <c r="F31" i="44"/>
  <c r="P32" i="44"/>
  <c r="B36" i="44"/>
  <c r="E33" i="43"/>
  <c r="D33" i="43"/>
  <c r="F32" i="43"/>
  <c r="I72" i="43"/>
  <c r="I31" i="43"/>
  <c r="J31" i="43" s="1"/>
  <c r="K33" i="43"/>
  <c r="B33" i="43"/>
  <c r="G34" i="43" l="1"/>
  <c r="K36" i="44"/>
  <c r="H36" i="46"/>
  <c r="K34" i="43"/>
  <c r="H35" i="44"/>
  <c r="G36" i="46"/>
  <c r="G35" i="44"/>
  <c r="E36" i="44"/>
  <c r="I74" i="44"/>
  <c r="H34" i="43"/>
  <c r="D34" i="46"/>
  <c r="F33" i="46"/>
  <c r="I32" i="46"/>
  <c r="J32" i="46" s="1"/>
  <c r="P33" i="44"/>
  <c r="I31" i="44"/>
  <c r="J31" i="44" s="1"/>
  <c r="F32" i="44"/>
  <c r="D33" i="44"/>
  <c r="I32" i="43"/>
  <c r="J32" i="43" s="1"/>
  <c r="E34" i="43"/>
  <c r="F33" i="43"/>
  <c r="D34" i="43"/>
  <c r="B34" i="43"/>
  <c r="I73" i="43"/>
  <c r="G35" i="43" l="1"/>
  <c r="G36" i="44"/>
  <c r="H36" i="44"/>
  <c r="H35" i="43"/>
  <c r="I33" i="46"/>
  <c r="J33" i="46" s="1"/>
  <c r="D35" i="46"/>
  <c r="F34" i="46"/>
  <c r="D34" i="44"/>
  <c r="F33" i="44"/>
  <c r="I33" i="44" s="1"/>
  <c r="J33" i="44" s="1"/>
  <c r="I32" i="44"/>
  <c r="J32" i="44" s="1"/>
  <c r="P34" i="44"/>
  <c r="E35" i="43"/>
  <c r="B35" i="43"/>
  <c r="K35" i="43"/>
  <c r="D35" i="43"/>
  <c r="F34" i="43"/>
  <c r="I74" i="43"/>
  <c r="I33" i="43"/>
  <c r="J33" i="43" s="1"/>
  <c r="G36" i="43" l="1"/>
  <c r="H36" i="43"/>
  <c r="I34" i="46"/>
  <c r="J34" i="46" s="1"/>
  <c r="F35" i="46"/>
  <c r="D36" i="46"/>
  <c r="F36" i="46" s="1"/>
  <c r="P35" i="44"/>
  <c r="D35" i="44"/>
  <c r="F34" i="44"/>
  <c r="I34" i="44" s="1"/>
  <c r="J34" i="44" s="1"/>
  <c r="F35" i="43"/>
  <c r="D36" i="43"/>
  <c r="K36" i="43"/>
  <c r="E36" i="43"/>
  <c r="I34" i="43"/>
  <c r="J34" i="43" s="1"/>
  <c r="B36" i="43"/>
  <c r="I36" i="46" l="1"/>
  <c r="J36" i="46" s="1"/>
  <c r="I35" i="46"/>
  <c r="J35" i="46" s="1"/>
  <c r="F35" i="44"/>
  <c r="D36" i="44"/>
  <c r="F36" i="44" s="1"/>
  <c r="P36" i="44"/>
  <c r="F36" i="43"/>
  <c r="I36" i="43" s="1"/>
  <c r="J36" i="43" s="1"/>
  <c r="I35" i="43"/>
  <c r="J35" i="43" s="1"/>
  <c r="I36" i="44" l="1"/>
  <c r="J36" i="44" s="1"/>
  <c r="I35" i="44"/>
  <c r="J35" i="44" s="1"/>
  <c r="C67" i="42" l="1"/>
  <c r="C68" i="42" s="1"/>
  <c r="H11" i="42"/>
  <c r="E10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K10" i="42"/>
  <c r="G10" i="42"/>
  <c r="C10" i="42"/>
  <c r="D10" i="42" s="1"/>
  <c r="P11" i="42" l="1"/>
  <c r="K11" i="42"/>
  <c r="E11" i="42"/>
  <c r="G11" i="42"/>
  <c r="G12" i="42" s="1"/>
  <c r="G13" i="42" s="1"/>
  <c r="B26" i="42"/>
  <c r="F10" i="42"/>
  <c r="I10" i="42" s="1"/>
  <c r="D11" i="42"/>
  <c r="C69" i="42"/>
  <c r="B3" i="42"/>
  <c r="C52" i="42" s="1"/>
  <c r="B9" i="42" s="1"/>
  <c r="D47" i="42"/>
  <c r="J10" i="42" l="1"/>
  <c r="E12" i="42"/>
  <c r="E13" i="42" s="1"/>
  <c r="H12" i="42"/>
  <c r="H13" i="42" s="1"/>
  <c r="P12" i="42"/>
  <c r="D12" i="42"/>
  <c r="F11" i="42"/>
  <c r="I11" i="42" s="1"/>
  <c r="K12" i="42"/>
  <c r="K13" i="42" s="1"/>
  <c r="C70" i="42"/>
  <c r="G14" i="42"/>
  <c r="B27" i="42"/>
  <c r="J11" i="42" l="1"/>
  <c r="H14" i="42"/>
  <c r="P13" i="42"/>
  <c r="P14" i="42" s="1"/>
  <c r="K14" i="42"/>
  <c r="G15" i="42"/>
  <c r="C71" i="42"/>
  <c r="D13" i="42"/>
  <c r="F12" i="42"/>
  <c r="B28" i="42"/>
  <c r="E14" i="42"/>
  <c r="K15" i="42" l="1"/>
  <c r="E15" i="42"/>
  <c r="H15" i="42"/>
  <c r="I12" i="42"/>
  <c r="C72" i="42"/>
  <c r="G16" i="42"/>
  <c r="D14" i="42"/>
  <c r="F13" i="42"/>
  <c r="I13" i="42" s="1"/>
  <c r="B29" i="42"/>
  <c r="P15" i="42"/>
  <c r="J13" i="42" l="1"/>
  <c r="J12" i="42"/>
  <c r="H16" i="42"/>
  <c r="E16" i="42"/>
  <c r="K16" i="42"/>
  <c r="P16" i="42"/>
  <c r="G17" i="42"/>
  <c r="C73" i="42"/>
  <c r="B30" i="42"/>
  <c r="D15" i="42"/>
  <c r="F14" i="42"/>
  <c r="I14" i="42" s="1"/>
  <c r="D46" i="41"/>
  <c r="K10" i="41"/>
  <c r="E10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G10" i="41"/>
  <c r="J14" i="42" l="1"/>
  <c r="C68" i="41"/>
  <c r="E17" i="42"/>
  <c r="C10" i="41"/>
  <c r="D10" i="41" s="1"/>
  <c r="F10" i="41" s="1"/>
  <c r="N59" i="41"/>
  <c r="G11" i="41"/>
  <c r="G12" i="41" s="1"/>
  <c r="G13" i="41" s="1"/>
  <c r="E11" i="41"/>
  <c r="E12" i="41" s="1"/>
  <c r="K11" i="41"/>
  <c r="K12" i="41" s="1"/>
  <c r="H17" i="42"/>
  <c r="P17" i="42"/>
  <c r="C74" i="42"/>
  <c r="G18" i="42"/>
  <c r="B31" i="42"/>
  <c r="K17" i="42"/>
  <c r="D16" i="42"/>
  <c r="F15" i="42"/>
  <c r="I15" i="42" s="1"/>
  <c r="B26" i="41"/>
  <c r="B3" i="41"/>
  <c r="C52" i="41" s="1"/>
  <c r="B9" i="41" s="1"/>
  <c r="D47" i="41"/>
  <c r="C69" i="41"/>
  <c r="K10" i="40"/>
  <c r="J15" i="42" l="1"/>
  <c r="K13" i="41"/>
  <c r="D11" i="41"/>
  <c r="F11" i="41" s="1"/>
  <c r="H18" i="42"/>
  <c r="E13" i="41"/>
  <c r="N60" i="41"/>
  <c r="P59" i="41" s="1"/>
  <c r="N64" i="41"/>
  <c r="N63" i="41"/>
  <c r="P18" i="42"/>
  <c r="E18" i="42"/>
  <c r="K18" i="42"/>
  <c r="G19" i="42"/>
  <c r="F66" i="42"/>
  <c r="D17" i="42"/>
  <c r="F16" i="42"/>
  <c r="I16" i="42" s="1"/>
  <c r="B32" i="42"/>
  <c r="C70" i="41"/>
  <c r="G14" i="41"/>
  <c r="B27" i="41"/>
  <c r="J16" i="42" l="1"/>
  <c r="D12" i="41"/>
  <c r="F12" i="41" s="1"/>
  <c r="P63" i="41"/>
  <c r="C59" i="41" s="1"/>
  <c r="H10" i="41" s="1"/>
  <c r="H11" i="41" s="1"/>
  <c r="H12" i="41" s="1"/>
  <c r="H13" i="41" s="1"/>
  <c r="H14" i="41" s="1"/>
  <c r="E19" i="42"/>
  <c r="K19" i="42"/>
  <c r="H19" i="42"/>
  <c r="F67" i="42"/>
  <c r="G20" i="42"/>
  <c r="P19" i="42"/>
  <c r="D18" i="42"/>
  <c r="F17" i="42"/>
  <c r="I17" i="42" s="1"/>
  <c r="B33" i="42"/>
  <c r="E14" i="41"/>
  <c r="G15" i="41"/>
  <c r="C71" i="41"/>
  <c r="B28" i="41"/>
  <c r="K14" i="41"/>
  <c r="J17" i="42" l="1"/>
  <c r="D13" i="41"/>
  <c r="D14" i="41" s="1"/>
  <c r="I12" i="41"/>
  <c r="J12" i="41" s="1"/>
  <c r="H20" i="42"/>
  <c r="I10" i="41"/>
  <c r="J10" i="41" s="1"/>
  <c r="I11" i="41"/>
  <c r="J11" i="41" s="1"/>
  <c r="H15" i="41"/>
  <c r="G21" i="42"/>
  <c r="F68" i="42"/>
  <c r="D19" i="42"/>
  <c r="F18" i="42"/>
  <c r="I18" i="42" s="1"/>
  <c r="E20" i="42"/>
  <c r="P20" i="42"/>
  <c r="K20" i="42"/>
  <c r="B34" i="42"/>
  <c r="B29" i="41"/>
  <c r="C72" i="41"/>
  <c r="G16" i="41"/>
  <c r="K15" i="41"/>
  <c r="E15" i="41"/>
  <c r="F13" i="41" l="1"/>
  <c r="I13" i="41" s="1"/>
  <c r="J13" i="41" s="1"/>
  <c r="J18" i="42"/>
  <c r="E21" i="42"/>
  <c r="E16" i="41"/>
  <c r="H16" i="41"/>
  <c r="K16" i="41"/>
  <c r="H21" i="42"/>
  <c r="P21" i="42"/>
  <c r="B35" i="42"/>
  <c r="K21" i="42"/>
  <c r="D20" i="42"/>
  <c r="F19" i="42"/>
  <c r="I19" i="42" s="1"/>
  <c r="F69" i="42"/>
  <c r="G22" i="42"/>
  <c r="G17" i="41"/>
  <c r="C73" i="41"/>
  <c r="F14" i="41"/>
  <c r="I14" i="41" s="1"/>
  <c r="J14" i="41" s="1"/>
  <c r="D15" i="41"/>
  <c r="B30" i="41"/>
  <c r="J19" i="42" l="1"/>
  <c r="H22" i="42"/>
  <c r="H17" i="41"/>
  <c r="B36" i="42"/>
  <c r="G23" i="42"/>
  <c r="F70" i="42"/>
  <c r="E22" i="42"/>
  <c r="D21" i="42"/>
  <c r="F20" i="42"/>
  <c r="I20" i="42" s="1"/>
  <c r="P22" i="42"/>
  <c r="K22" i="42"/>
  <c r="C74" i="41"/>
  <c r="G18" i="41"/>
  <c r="F15" i="41"/>
  <c r="I15" i="41" s="1"/>
  <c r="J15" i="41" s="1"/>
  <c r="D16" i="41"/>
  <c r="K17" i="41"/>
  <c r="E17" i="41"/>
  <c r="B31" i="41"/>
  <c r="J20" i="42" l="1"/>
  <c r="K23" i="42"/>
  <c r="E23" i="42"/>
  <c r="H18" i="41"/>
  <c r="H23" i="42"/>
  <c r="P23" i="42"/>
  <c r="D22" i="42"/>
  <c r="F21" i="42"/>
  <c r="I21" i="42" s="1"/>
  <c r="F71" i="42"/>
  <c r="G24" i="42"/>
  <c r="K18" i="41"/>
  <c r="G19" i="41"/>
  <c r="F66" i="41"/>
  <c r="B32" i="41"/>
  <c r="E18" i="41"/>
  <c r="F16" i="41"/>
  <c r="I16" i="41" s="1"/>
  <c r="J16" i="41" s="1"/>
  <c r="D17" i="41"/>
  <c r="J21" i="42" l="1"/>
  <c r="H24" i="42"/>
  <c r="H19" i="41"/>
  <c r="E19" i="41"/>
  <c r="K19" i="41"/>
  <c r="E24" i="42"/>
  <c r="K24" i="42"/>
  <c r="P24" i="42"/>
  <c r="G25" i="42"/>
  <c r="F72" i="42"/>
  <c r="D23" i="42"/>
  <c r="F22" i="42"/>
  <c r="I22" i="42" s="1"/>
  <c r="F17" i="41"/>
  <c r="I17" i="41" s="1"/>
  <c r="J17" i="41" s="1"/>
  <c r="D18" i="41"/>
  <c r="B33" i="41"/>
  <c r="F67" i="41"/>
  <c r="G20" i="41"/>
  <c r="J22" i="42" l="1"/>
  <c r="K20" i="41"/>
  <c r="E25" i="42"/>
  <c r="K25" i="42"/>
  <c r="H20" i="41"/>
  <c r="H25" i="42"/>
  <c r="D24" i="42"/>
  <c r="F23" i="42"/>
  <c r="I23" i="42" s="1"/>
  <c r="F73" i="42"/>
  <c r="G26" i="42"/>
  <c r="P25" i="42"/>
  <c r="B34" i="41"/>
  <c r="E20" i="41"/>
  <c r="G21" i="41"/>
  <c r="F68" i="41"/>
  <c r="F18" i="41"/>
  <c r="I18" i="41" s="1"/>
  <c r="J18" i="41" s="1"/>
  <c r="D19" i="41"/>
  <c r="J23" i="42" l="1"/>
  <c r="K26" i="42"/>
  <c r="H26" i="42"/>
  <c r="H21" i="41"/>
  <c r="P26" i="42"/>
  <c r="D25" i="42"/>
  <c r="F24" i="42"/>
  <c r="I24" i="42" s="1"/>
  <c r="E26" i="42"/>
  <c r="G27" i="42"/>
  <c r="F74" i="42"/>
  <c r="F69" i="41"/>
  <c r="G22" i="41"/>
  <c r="B35" i="41"/>
  <c r="F19" i="41"/>
  <c r="I19" i="41" s="1"/>
  <c r="J19" i="41" s="1"/>
  <c r="D20" i="41"/>
  <c r="K21" i="41"/>
  <c r="E21" i="41"/>
  <c r="J24" i="42" l="1"/>
  <c r="H22" i="41"/>
  <c r="H27" i="42"/>
  <c r="K27" i="42"/>
  <c r="E27" i="42"/>
  <c r="P27" i="42"/>
  <c r="I66" i="42"/>
  <c r="G28" i="42"/>
  <c r="D26" i="42"/>
  <c r="F25" i="42"/>
  <c r="I25" i="42" s="1"/>
  <c r="E22" i="41"/>
  <c r="G23" i="41"/>
  <c r="F70" i="41"/>
  <c r="K22" i="41"/>
  <c r="B36" i="41"/>
  <c r="F20" i="41"/>
  <c r="I20" i="41" s="1"/>
  <c r="J20" i="41" s="1"/>
  <c r="D21" i="41"/>
  <c r="J25" i="42" l="1"/>
  <c r="H28" i="42"/>
  <c r="H23" i="41"/>
  <c r="G29" i="42"/>
  <c r="I67" i="42"/>
  <c r="K28" i="42"/>
  <c r="F26" i="42"/>
  <c r="I26" i="42" s="1"/>
  <c r="D27" i="42"/>
  <c r="P28" i="42"/>
  <c r="E28" i="42"/>
  <c r="F71" i="41"/>
  <c r="G24" i="41"/>
  <c r="E23" i="41"/>
  <c r="F21" i="41"/>
  <c r="I21" i="41" s="1"/>
  <c r="J21" i="41" s="1"/>
  <c r="D22" i="41"/>
  <c r="K23" i="41"/>
  <c r="J26" i="42" l="1"/>
  <c r="E24" i="41"/>
  <c r="H24" i="41"/>
  <c r="H29" i="42"/>
  <c r="K29" i="42"/>
  <c r="P29" i="42"/>
  <c r="I68" i="42"/>
  <c r="G30" i="42"/>
  <c r="F27" i="42"/>
  <c r="I27" i="42" s="1"/>
  <c r="D28" i="42"/>
  <c r="E29" i="42"/>
  <c r="G25" i="41"/>
  <c r="F72" i="41"/>
  <c r="F22" i="41"/>
  <c r="I22" i="41" s="1"/>
  <c r="J22" i="41" s="1"/>
  <c r="D23" i="41"/>
  <c r="K24" i="41"/>
  <c r="J27" i="42" l="1"/>
  <c r="K25" i="41"/>
  <c r="E25" i="41"/>
  <c r="H30" i="42"/>
  <c r="E30" i="42"/>
  <c r="H25" i="41"/>
  <c r="P30" i="42"/>
  <c r="F28" i="42"/>
  <c r="I28" i="42" s="1"/>
  <c r="D29" i="42"/>
  <c r="K30" i="42"/>
  <c r="G31" i="42"/>
  <c r="I69" i="42"/>
  <c r="F73" i="41"/>
  <c r="G26" i="41"/>
  <c r="F23" i="41"/>
  <c r="I23" i="41" s="1"/>
  <c r="J23" i="41" s="1"/>
  <c r="D24" i="41"/>
  <c r="J28" i="42" l="1"/>
  <c r="H26" i="41"/>
  <c r="H31" i="42"/>
  <c r="E31" i="42"/>
  <c r="K31" i="42"/>
  <c r="P31" i="42"/>
  <c r="I70" i="42"/>
  <c r="G32" i="42"/>
  <c r="D30" i="42"/>
  <c r="F29" i="42"/>
  <c r="I29" i="42" s="1"/>
  <c r="E26" i="41"/>
  <c r="G27" i="41"/>
  <c r="F74" i="41"/>
  <c r="K26" i="41"/>
  <c r="F24" i="41"/>
  <c r="I24" i="41" s="1"/>
  <c r="J24" i="41" s="1"/>
  <c r="D25" i="41"/>
  <c r="J29" i="42" l="1"/>
  <c r="E27" i="41"/>
  <c r="H32" i="42"/>
  <c r="K27" i="41"/>
  <c r="H27" i="41"/>
  <c r="D31" i="42"/>
  <c r="F30" i="42"/>
  <c r="I30" i="42" s="1"/>
  <c r="P32" i="42"/>
  <c r="K32" i="42"/>
  <c r="G33" i="42"/>
  <c r="I71" i="42"/>
  <c r="E32" i="42"/>
  <c r="D26" i="41"/>
  <c r="F25" i="41"/>
  <c r="I25" i="41" s="1"/>
  <c r="J25" i="41" s="1"/>
  <c r="I66" i="41"/>
  <c r="G28" i="41"/>
  <c r="J30" i="42" l="1"/>
  <c r="H28" i="41"/>
  <c r="H33" i="42"/>
  <c r="I72" i="42"/>
  <c r="G34" i="42"/>
  <c r="P33" i="42"/>
  <c r="K33" i="42"/>
  <c r="F31" i="42"/>
  <c r="I31" i="42" s="1"/>
  <c r="D32" i="42"/>
  <c r="E33" i="42"/>
  <c r="K28" i="41"/>
  <c r="E28" i="41"/>
  <c r="G29" i="41"/>
  <c r="I67" i="41"/>
  <c r="D27" i="41"/>
  <c r="F26" i="41"/>
  <c r="I26" i="41" s="1"/>
  <c r="J26" i="41" s="1"/>
  <c r="J31" i="42" l="1"/>
  <c r="H34" i="42"/>
  <c r="H29" i="41"/>
  <c r="F32" i="42"/>
  <c r="I32" i="42" s="1"/>
  <c r="D33" i="42"/>
  <c r="P34" i="42"/>
  <c r="K34" i="42"/>
  <c r="G35" i="42"/>
  <c r="I73" i="42"/>
  <c r="E34" i="42"/>
  <c r="I68" i="41"/>
  <c r="G30" i="41"/>
  <c r="F27" i="41"/>
  <c r="I27" i="41" s="1"/>
  <c r="J27" i="41" s="1"/>
  <c r="D28" i="41"/>
  <c r="K29" i="41"/>
  <c r="E29" i="41"/>
  <c r="J32" i="42" l="1"/>
  <c r="H30" i="41"/>
  <c r="H35" i="42"/>
  <c r="D34" i="42"/>
  <c r="F33" i="42"/>
  <c r="I33" i="42" s="1"/>
  <c r="K35" i="42"/>
  <c r="I74" i="42"/>
  <c r="G36" i="42"/>
  <c r="P35" i="42"/>
  <c r="E35" i="42"/>
  <c r="K30" i="41"/>
  <c r="G31" i="41"/>
  <c r="I69" i="41"/>
  <c r="E30" i="41"/>
  <c r="F28" i="41"/>
  <c r="I28" i="41" s="1"/>
  <c r="J28" i="41" s="1"/>
  <c r="D29" i="41"/>
  <c r="J33" i="42" l="1"/>
  <c r="E31" i="41"/>
  <c r="E36" i="42"/>
  <c r="H36" i="42"/>
  <c r="H31" i="41"/>
  <c r="K36" i="42"/>
  <c r="P36" i="42"/>
  <c r="F34" i="42"/>
  <c r="I34" i="42" s="1"/>
  <c r="D35" i="42"/>
  <c r="I70" i="41"/>
  <c r="G32" i="41"/>
  <c r="K31" i="41"/>
  <c r="D30" i="41"/>
  <c r="F29" i="41"/>
  <c r="I29" i="41" s="1"/>
  <c r="J29" i="41" s="1"/>
  <c r="J34" i="42" l="1"/>
  <c r="H32" i="41"/>
  <c r="K32" i="41"/>
  <c r="F35" i="42"/>
  <c r="I35" i="42" s="1"/>
  <c r="D36" i="42"/>
  <c r="F36" i="42" s="1"/>
  <c r="I36" i="42" s="1"/>
  <c r="D31" i="41"/>
  <c r="F30" i="41"/>
  <c r="I30" i="41" s="1"/>
  <c r="J30" i="41" s="1"/>
  <c r="E32" i="41"/>
  <c r="G33" i="41"/>
  <c r="I71" i="41"/>
  <c r="J36" i="42" l="1"/>
  <c r="J35" i="42"/>
  <c r="H33" i="41"/>
  <c r="K33" i="41"/>
  <c r="E33" i="41"/>
  <c r="D32" i="41"/>
  <c r="F31" i="41"/>
  <c r="I31" i="41" s="1"/>
  <c r="J31" i="41" s="1"/>
  <c r="I72" i="41"/>
  <c r="G34" i="41"/>
  <c r="H34" i="41" l="1"/>
  <c r="E34" i="41"/>
  <c r="G35" i="41"/>
  <c r="I73" i="41"/>
  <c r="F32" i="41"/>
  <c r="I32" i="41" s="1"/>
  <c r="J32" i="41" s="1"/>
  <c r="D33" i="41"/>
  <c r="K34" i="41"/>
  <c r="H35" i="41" l="1"/>
  <c r="D34" i="41"/>
  <c r="F33" i="41"/>
  <c r="I33" i="41" s="1"/>
  <c r="J33" i="41" s="1"/>
  <c r="I74" i="41"/>
  <c r="G36" i="41"/>
  <c r="E35" i="41"/>
  <c r="K35" i="41"/>
  <c r="K36" i="41" l="1"/>
  <c r="H36" i="41"/>
  <c r="E36" i="41"/>
  <c r="D35" i="41"/>
  <c r="F34" i="41"/>
  <c r="I34" i="41" s="1"/>
  <c r="J34" i="41" s="1"/>
  <c r="F35" i="41" l="1"/>
  <c r="I35" i="41" s="1"/>
  <c r="J35" i="41" s="1"/>
  <c r="D36" i="41"/>
  <c r="F36" i="41" s="1"/>
  <c r="I36" i="41" s="1"/>
  <c r="J36" i="41" s="1"/>
  <c r="E10" i="40" l="1"/>
  <c r="C67" i="40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G10" i="40"/>
  <c r="B3" i="40"/>
  <c r="C52" i="40" s="1"/>
  <c r="B9" i="40" s="1"/>
  <c r="C10" i="40" l="1"/>
  <c r="D10" i="40" s="1"/>
  <c r="D11" i="40" s="1"/>
  <c r="N59" i="40"/>
  <c r="G11" i="40"/>
  <c r="K11" i="40"/>
  <c r="B26" i="40"/>
  <c r="E11" i="40"/>
  <c r="C69" i="40"/>
  <c r="G12" i="40" l="1"/>
  <c r="G13" i="40" s="1"/>
  <c r="N63" i="40"/>
  <c r="N60" i="40"/>
  <c r="P59" i="40" s="1"/>
  <c r="N64" i="40"/>
  <c r="B27" i="40"/>
  <c r="E12" i="40"/>
  <c r="E13" i="40" s="1"/>
  <c r="D12" i="40"/>
  <c r="D13" i="40" s="1"/>
  <c r="K12" i="40"/>
  <c r="K13" i="40" s="1"/>
  <c r="F11" i="40"/>
  <c r="F10" i="40"/>
  <c r="C70" i="40"/>
  <c r="G14" i="40" l="1"/>
  <c r="P63" i="40"/>
  <c r="C59" i="40" s="1"/>
  <c r="H10" i="40" s="1"/>
  <c r="H11" i="40" s="1"/>
  <c r="H12" i="40" s="1"/>
  <c r="H13" i="40" s="1"/>
  <c r="H14" i="40" s="1"/>
  <c r="F12" i="40"/>
  <c r="E14" i="40"/>
  <c r="K14" i="40"/>
  <c r="D14" i="40"/>
  <c r="B28" i="40"/>
  <c r="C71" i="40"/>
  <c r="G15" i="40" l="1"/>
  <c r="H15" i="40"/>
  <c r="I11" i="40"/>
  <c r="J11" i="40" s="1"/>
  <c r="I10" i="40"/>
  <c r="J10" i="40" s="1"/>
  <c r="I12" i="40"/>
  <c r="J12" i="40" s="1"/>
  <c r="D15" i="40"/>
  <c r="K15" i="40"/>
  <c r="E15" i="40"/>
  <c r="B29" i="40"/>
  <c r="F13" i="40"/>
  <c r="I13" i="40" s="1"/>
  <c r="J13" i="40" s="1"/>
  <c r="C72" i="40"/>
  <c r="F14" i="40"/>
  <c r="G16" i="40" l="1"/>
  <c r="H16" i="40"/>
  <c r="I14" i="40"/>
  <c r="J14" i="40" s="1"/>
  <c r="K16" i="40"/>
  <c r="D16" i="40"/>
  <c r="B30" i="40"/>
  <c r="E16" i="40"/>
  <c r="C73" i="40"/>
  <c r="F15" i="40"/>
  <c r="I15" i="40" s="1"/>
  <c r="J15" i="40" s="1"/>
  <c r="G17" i="40" l="1"/>
  <c r="H17" i="40"/>
  <c r="D17" i="40"/>
  <c r="E17" i="40"/>
  <c r="K17" i="40"/>
  <c r="B31" i="40"/>
  <c r="C74" i="40"/>
  <c r="F16" i="40"/>
  <c r="G18" i="40" l="1"/>
  <c r="H18" i="40"/>
  <c r="I16" i="40"/>
  <c r="J16" i="40" s="1"/>
  <c r="E18" i="40"/>
  <c r="B32" i="40"/>
  <c r="D18" i="40"/>
  <c r="K18" i="40"/>
  <c r="F66" i="40"/>
  <c r="F17" i="40"/>
  <c r="I17" i="40" s="1"/>
  <c r="J17" i="40" s="1"/>
  <c r="G19" i="40" l="1"/>
  <c r="H19" i="40"/>
  <c r="B33" i="40"/>
  <c r="K19" i="40"/>
  <c r="E19" i="40"/>
  <c r="D19" i="40"/>
  <c r="F67" i="40"/>
  <c r="F18" i="40"/>
  <c r="I18" i="40" s="1"/>
  <c r="J18" i="40" s="1"/>
  <c r="G20" i="40" l="1"/>
  <c r="H20" i="40"/>
  <c r="K20" i="40"/>
  <c r="D20" i="40"/>
  <c r="B34" i="40"/>
  <c r="E20" i="40"/>
  <c r="F68" i="40"/>
  <c r="F19" i="40"/>
  <c r="I19" i="40" s="1"/>
  <c r="J19" i="40" s="1"/>
  <c r="G21" i="40" l="1"/>
  <c r="G22" i="40" s="1"/>
  <c r="H21" i="40"/>
  <c r="D21" i="40"/>
  <c r="E21" i="40"/>
  <c r="K21" i="40"/>
  <c r="B35" i="40"/>
  <c r="F69" i="40"/>
  <c r="F20" i="40"/>
  <c r="I20" i="40" s="1"/>
  <c r="J20" i="40" s="1"/>
  <c r="H22" i="40" l="1"/>
  <c r="E22" i="40"/>
  <c r="B36" i="40"/>
  <c r="D22" i="40"/>
  <c r="K22" i="40"/>
  <c r="G23" i="40"/>
  <c r="F70" i="40"/>
  <c r="F21" i="40"/>
  <c r="I21" i="40" s="1"/>
  <c r="J21" i="40" s="1"/>
  <c r="H23" i="40" l="1"/>
  <c r="K23" i="40"/>
  <c r="E23" i="40"/>
  <c r="D23" i="40"/>
  <c r="F71" i="40"/>
  <c r="G24" i="40"/>
  <c r="H24" i="40" l="1"/>
  <c r="D24" i="40"/>
  <c r="E24" i="40"/>
  <c r="K24" i="40"/>
  <c r="G25" i="40"/>
  <c r="F72" i="40"/>
  <c r="H25" i="40" l="1"/>
  <c r="K25" i="40"/>
  <c r="E25" i="40"/>
  <c r="D25" i="40"/>
  <c r="F73" i="40"/>
  <c r="G26" i="40"/>
  <c r="H26" i="40" l="1"/>
  <c r="D26" i="40"/>
  <c r="E26" i="40"/>
  <c r="K26" i="40"/>
  <c r="F22" i="40"/>
  <c r="I22" i="40" s="1"/>
  <c r="J22" i="40" s="1"/>
  <c r="G27" i="40"/>
  <c r="F74" i="40"/>
  <c r="H27" i="40" l="1"/>
  <c r="K27" i="40"/>
  <c r="E27" i="40"/>
  <c r="D27" i="40"/>
  <c r="I66" i="40"/>
  <c r="G28" i="40"/>
  <c r="F23" i="40"/>
  <c r="I23" i="40" s="1"/>
  <c r="J23" i="40" s="1"/>
  <c r="H28" i="40" l="1"/>
  <c r="D28" i="40"/>
  <c r="E28" i="40"/>
  <c r="K28" i="40"/>
  <c r="F24" i="40"/>
  <c r="I24" i="40" s="1"/>
  <c r="J24" i="40" s="1"/>
  <c r="G29" i="40"/>
  <c r="I67" i="40"/>
  <c r="H29" i="40" l="1"/>
  <c r="K29" i="40"/>
  <c r="E29" i="40"/>
  <c r="D29" i="40"/>
  <c r="I68" i="40"/>
  <c r="G30" i="40"/>
  <c r="F25" i="40"/>
  <c r="I25" i="40" s="1"/>
  <c r="J25" i="40" s="1"/>
  <c r="H30" i="40" l="1"/>
  <c r="D30" i="40"/>
  <c r="E30" i="40"/>
  <c r="K30" i="40"/>
  <c r="F26" i="40"/>
  <c r="I26" i="40" s="1"/>
  <c r="J26" i="40" s="1"/>
  <c r="G31" i="40"/>
  <c r="I69" i="40"/>
  <c r="H31" i="40" l="1"/>
  <c r="K31" i="40"/>
  <c r="E31" i="40"/>
  <c r="D31" i="40"/>
  <c r="I70" i="40"/>
  <c r="G32" i="40"/>
  <c r="F27" i="40"/>
  <c r="I27" i="40" s="1"/>
  <c r="J27" i="40" s="1"/>
  <c r="H32" i="40" l="1"/>
  <c r="D32" i="40"/>
  <c r="E32" i="40"/>
  <c r="K32" i="40"/>
  <c r="G33" i="40"/>
  <c r="I71" i="40"/>
  <c r="F28" i="40"/>
  <c r="I28" i="40" s="1"/>
  <c r="J28" i="40" s="1"/>
  <c r="H33" i="40" l="1"/>
  <c r="K33" i="40"/>
  <c r="E33" i="40"/>
  <c r="D33" i="40"/>
  <c r="F29" i="40"/>
  <c r="I29" i="40" s="1"/>
  <c r="J29" i="40" s="1"/>
  <c r="I72" i="40"/>
  <c r="G34" i="40"/>
  <c r="H34" i="40" l="1"/>
  <c r="D34" i="40"/>
  <c r="E34" i="40"/>
  <c r="K34" i="40"/>
  <c r="G35" i="40"/>
  <c r="I73" i="40"/>
  <c r="F30" i="40"/>
  <c r="I30" i="40" s="1"/>
  <c r="J30" i="40" s="1"/>
  <c r="H35" i="40" l="1"/>
  <c r="K35" i="40"/>
  <c r="E35" i="40"/>
  <c r="F34" i="40"/>
  <c r="D35" i="40"/>
  <c r="F31" i="40"/>
  <c r="I31" i="40" s="1"/>
  <c r="J31" i="40" s="1"/>
  <c r="I74" i="40"/>
  <c r="G36" i="40"/>
  <c r="H36" i="40" l="1"/>
  <c r="I34" i="40"/>
  <c r="J34" i="40" s="1"/>
  <c r="E36" i="40"/>
  <c r="K36" i="40"/>
  <c r="F35" i="40"/>
  <c r="D36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G63" i="39"/>
  <c r="D47" i="39"/>
  <c r="K63" i="39"/>
  <c r="J63" i="39"/>
  <c r="H58" i="39"/>
  <c r="C84" i="39"/>
  <c r="F63" i="39"/>
  <c r="K64" i="39"/>
  <c r="J64" i="39"/>
  <c r="G64" i="39"/>
  <c r="F64" i="39"/>
  <c r="C64" i="39"/>
  <c r="C63" i="39"/>
  <c r="I59" i="39"/>
  <c r="H59" i="39"/>
  <c r="F59" i="39"/>
  <c r="D52" i="39"/>
  <c r="C52" i="39"/>
  <c r="C51" i="39"/>
  <c r="D50" i="39"/>
  <c r="C50" i="39"/>
  <c r="D49" i="39"/>
  <c r="C49" i="39"/>
  <c r="C48" i="39"/>
  <c r="C47" i="39"/>
  <c r="D46" i="39"/>
  <c r="E68" i="39" s="1"/>
  <c r="B15" i="39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12" i="39"/>
  <c r="B5" i="39"/>
  <c r="D9" i="28"/>
  <c r="E9" i="28"/>
  <c r="F58" i="39" l="1"/>
  <c r="F60" i="39" s="1"/>
  <c r="H60" i="39" s="1"/>
  <c r="C14" i="39" s="1"/>
  <c r="D14" i="39" s="1"/>
  <c r="C73" i="39"/>
  <c r="I58" i="39" s="1"/>
  <c r="K343" i="28"/>
  <c r="F65" i="39"/>
  <c r="K341" i="28"/>
  <c r="D44" i="46"/>
  <c r="D49" i="46" s="1"/>
  <c r="D44" i="43"/>
  <c r="D49" i="43" s="1"/>
  <c r="D44" i="44"/>
  <c r="D49" i="44" s="1"/>
  <c r="D44" i="42"/>
  <c r="D49" i="42" s="1"/>
  <c r="D44" i="41"/>
  <c r="D49" i="41" s="1"/>
  <c r="D44" i="40"/>
  <c r="D49" i="40" s="1"/>
  <c r="B29" i="39"/>
  <c r="C85" i="39"/>
  <c r="H64" i="39"/>
  <c r="H63" i="39"/>
  <c r="K342" i="28"/>
  <c r="I60" i="39" l="1"/>
  <c r="E14" i="39" s="1"/>
  <c r="E15" i="39" s="1"/>
  <c r="E16" i="39" s="1"/>
  <c r="G58" i="39"/>
  <c r="G59" i="39" s="1"/>
  <c r="G60" i="39" s="1"/>
  <c r="H65" i="39"/>
  <c r="I63" i="39" s="1"/>
  <c r="D15" i="39"/>
  <c r="C86" i="39"/>
  <c r="B30" i="39"/>
  <c r="C65" i="46" l="1"/>
  <c r="C65" i="44"/>
  <c r="C65" i="43"/>
  <c r="C65" i="42"/>
  <c r="C65" i="41"/>
  <c r="C65" i="40"/>
  <c r="C82" i="39"/>
  <c r="E17" i="39"/>
  <c r="D16" i="39"/>
  <c r="I64" i="39"/>
  <c r="J65" i="39" s="1"/>
  <c r="F14" i="39" s="1"/>
  <c r="C87" i="39"/>
  <c r="B31" i="39"/>
  <c r="G65" i="39"/>
  <c r="D48" i="39" s="1"/>
  <c r="D78" i="39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E18" i="39" l="1"/>
  <c r="G14" i="39"/>
  <c r="H14" i="39" s="1"/>
  <c r="F15" i="39"/>
  <c r="C88" i="39"/>
  <c r="K65" i="39"/>
  <c r="B32" i="39"/>
  <c r="I65" i="39"/>
  <c r="D17" i="39"/>
  <c r="E19" i="39" l="1"/>
  <c r="D18" i="39"/>
  <c r="D51" i="39"/>
  <c r="C89" i="39"/>
  <c r="E20" i="39"/>
  <c r="B33" i="39"/>
  <c r="G15" i="39"/>
  <c r="H15" i="39" s="1"/>
  <c r="F16" i="39"/>
  <c r="D19" i="39" l="1"/>
  <c r="F17" i="39"/>
  <c r="G16" i="39"/>
  <c r="H16" i="39" s="1"/>
  <c r="B34" i="39"/>
  <c r="C90" i="39"/>
  <c r="E21" i="39"/>
  <c r="B35" i="39" l="1"/>
  <c r="D20" i="39"/>
  <c r="C91" i="39"/>
  <c r="E22" i="39"/>
  <c r="G17" i="39"/>
  <c r="H17" i="39" s="1"/>
  <c r="F18" i="39"/>
  <c r="E23" i="39" l="1"/>
  <c r="F83" i="39"/>
  <c r="B36" i="39"/>
  <c r="F19" i="39"/>
  <c r="G18" i="39"/>
  <c r="H18" i="39" s="1"/>
  <c r="D21" i="39"/>
  <c r="F84" i="39" l="1"/>
  <c r="E24" i="39"/>
  <c r="G19" i="39"/>
  <c r="H19" i="39" s="1"/>
  <c r="F20" i="39"/>
  <c r="D22" i="39"/>
  <c r="B37" i="39"/>
  <c r="D23" i="39" l="1"/>
  <c r="B38" i="39"/>
  <c r="F21" i="39"/>
  <c r="G20" i="39"/>
  <c r="H20" i="39" s="1"/>
  <c r="E25" i="39"/>
  <c r="F85" i="39"/>
  <c r="B39" i="39" l="1"/>
  <c r="G21" i="39"/>
  <c r="H21" i="39" s="1"/>
  <c r="F22" i="39"/>
  <c r="D24" i="39"/>
  <c r="F86" i="39"/>
  <c r="E26" i="39"/>
  <c r="F23" i="39" l="1"/>
  <c r="G22" i="39"/>
  <c r="H22" i="39" s="1"/>
  <c r="E27" i="39"/>
  <c r="F87" i="39"/>
  <c r="D25" i="39"/>
  <c r="B40" i="39"/>
  <c r="D26" i="39" l="1"/>
  <c r="G23" i="39"/>
  <c r="H23" i="39" s="1"/>
  <c r="F24" i="39"/>
  <c r="F88" i="39"/>
  <c r="E28" i="39"/>
  <c r="F25" i="39" l="1"/>
  <c r="G24" i="39"/>
  <c r="H24" i="39" s="1"/>
  <c r="F89" i="39"/>
  <c r="E29" i="39"/>
  <c r="D27" i="39"/>
  <c r="G25" i="39" l="1"/>
  <c r="H25" i="39" s="1"/>
  <c r="F26" i="39"/>
  <c r="D28" i="39"/>
  <c r="F90" i="39"/>
  <c r="E30" i="39"/>
  <c r="F91" i="39" l="1"/>
  <c r="E31" i="39"/>
  <c r="D29" i="39"/>
  <c r="F27" i="39"/>
  <c r="G26" i="39"/>
  <c r="H26" i="39" s="1"/>
  <c r="G27" i="39" l="1"/>
  <c r="H27" i="39" s="1"/>
  <c r="F28" i="39"/>
  <c r="I83" i="39"/>
  <c r="E32" i="39"/>
  <c r="D30" i="39"/>
  <c r="E33" i="39" l="1"/>
  <c r="I84" i="39"/>
  <c r="D31" i="39"/>
  <c r="G28" i="39"/>
  <c r="H28" i="39" s="1"/>
  <c r="F29" i="39"/>
  <c r="D32" i="39" l="1"/>
  <c r="G29" i="39"/>
  <c r="H29" i="39" s="1"/>
  <c r="F30" i="39"/>
  <c r="I85" i="39"/>
  <c r="E34" i="39"/>
  <c r="E35" i="39" l="1"/>
  <c r="I86" i="39"/>
  <c r="D33" i="39"/>
  <c r="F31" i="39"/>
  <c r="G30" i="39"/>
  <c r="H30" i="39" s="1"/>
  <c r="I87" i="39" l="1"/>
  <c r="E36" i="39"/>
  <c r="G31" i="39"/>
  <c r="H31" i="39" s="1"/>
  <c r="F32" i="39"/>
  <c r="D34" i="39"/>
  <c r="D35" i="39" l="1"/>
  <c r="E37" i="39"/>
  <c r="I88" i="39"/>
  <c r="G32" i="39"/>
  <c r="H32" i="39" s="1"/>
  <c r="F33" i="39"/>
  <c r="I89" i="39" l="1"/>
  <c r="E38" i="39"/>
  <c r="D36" i="39"/>
  <c r="F34" i="39"/>
  <c r="G33" i="39"/>
  <c r="H33" i="39" s="1"/>
  <c r="D37" i="39" l="1"/>
  <c r="F35" i="39"/>
  <c r="G34" i="39"/>
  <c r="H34" i="39" s="1"/>
  <c r="I90" i="39"/>
  <c r="E39" i="39"/>
  <c r="G35" i="39" l="1"/>
  <c r="H35" i="39" s="1"/>
  <c r="F36" i="39"/>
  <c r="I91" i="39"/>
  <c r="E40" i="39"/>
  <c r="D38" i="39"/>
  <c r="D39" i="39" l="1"/>
  <c r="F37" i="39"/>
  <c r="G36" i="39"/>
  <c r="H36" i="39" s="1"/>
  <c r="F38" i="39" l="1"/>
  <c r="G37" i="39"/>
  <c r="H37" i="39" s="1"/>
  <c r="D40" i="39"/>
  <c r="F39" i="39" l="1"/>
  <c r="G38" i="39"/>
  <c r="H38" i="39" s="1"/>
  <c r="F40" i="39" l="1"/>
  <c r="G39" i="39"/>
  <c r="H39" i="39" s="1"/>
  <c r="G40" i="39" l="1"/>
  <c r="H40" i="39" s="1"/>
  <c r="D46" i="29" l="1"/>
  <c r="B54" i="25" l="1"/>
  <c r="B41" i="25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C84" i="37"/>
  <c r="J63" i="37"/>
  <c r="D73" i="37"/>
  <c r="I59" i="37" s="1"/>
  <c r="C73" i="37"/>
  <c r="I58" i="37" s="1"/>
  <c r="H59" i="37"/>
  <c r="H58" i="37"/>
  <c r="F64" i="37"/>
  <c r="F58" i="37"/>
  <c r="E68" i="37"/>
  <c r="K64" i="37"/>
  <c r="J64" i="37"/>
  <c r="G64" i="37"/>
  <c r="C64" i="37"/>
  <c r="K63" i="37"/>
  <c r="G63" i="37"/>
  <c r="C63" i="37"/>
  <c r="D52" i="37"/>
  <c r="C52" i="37"/>
  <c r="C51" i="37"/>
  <c r="D50" i="37"/>
  <c r="C50" i="37"/>
  <c r="D49" i="37"/>
  <c r="C49" i="37"/>
  <c r="C48" i="37"/>
  <c r="D47" i="37"/>
  <c r="C47" i="37"/>
  <c r="B15" i="37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12" i="37"/>
  <c r="B5" i="37"/>
  <c r="F63" i="37" l="1"/>
  <c r="H63" i="37" s="1"/>
  <c r="F59" i="37"/>
  <c r="F60" i="37" s="1"/>
  <c r="H60" i="37" s="1"/>
  <c r="C14" i="37" s="1"/>
  <c r="D14" i="37" s="1"/>
  <c r="D15" i="37" s="1"/>
  <c r="K283" i="28"/>
  <c r="K287" i="28"/>
  <c r="K291" i="28"/>
  <c r="K295" i="28"/>
  <c r="K299" i="28"/>
  <c r="K303" i="28"/>
  <c r="B30" i="37"/>
  <c r="H64" i="37"/>
  <c r="C85" i="37"/>
  <c r="F65" i="37" l="1"/>
  <c r="H65" i="37"/>
  <c r="G58" i="37"/>
  <c r="G59" i="37" s="1"/>
  <c r="G60" i="37" s="1"/>
  <c r="I60" i="37"/>
  <c r="E14" i="37" s="1"/>
  <c r="E15" i="37" s="1"/>
  <c r="E16" i="37" s="1"/>
  <c r="E17" i="37" s="1"/>
  <c r="D16" i="37"/>
  <c r="C86" i="37"/>
  <c r="B31" i="37"/>
  <c r="D78" i="37" l="1"/>
  <c r="I63" i="37"/>
  <c r="G65" i="37"/>
  <c r="D48" i="37" s="1"/>
  <c r="D17" i="37"/>
  <c r="C87" i="37"/>
  <c r="E18" i="37"/>
  <c r="B32" i="37"/>
  <c r="I64" i="37" l="1"/>
  <c r="I65" i="37" s="1"/>
  <c r="D18" i="37"/>
  <c r="B33" i="37"/>
  <c r="E19" i="37"/>
  <c r="C88" i="37"/>
  <c r="J65" i="37" l="1"/>
  <c r="F14" i="37" s="1"/>
  <c r="F15" i="37" s="1"/>
  <c r="F16" i="37" s="1"/>
  <c r="F17" i="37" s="1"/>
  <c r="F18" i="37" s="1"/>
  <c r="F19" i="37" s="1"/>
  <c r="K65" i="37"/>
  <c r="D51" i="37" s="1"/>
  <c r="D19" i="37"/>
  <c r="C89" i="37"/>
  <c r="E20" i="37"/>
  <c r="B34" i="37"/>
  <c r="G14" i="37" l="1"/>
  <c r="H14" i="37" s="1"/>
  <c r="G18" i="37"/>
  <c r="H18" i="37" s="1"/>
  <c r="D20" i="37"/>
  <c r="F20" i="37"/>
  <c r="G19" i="37"/>
  <c r="H19" i="37" s="1"/>
  <c r="E21" i="37"/>
  <c r="C90" i="37"/>
  <c r="B35" i="37"/>
  <c r="G15" i="37"/>
  <c r="H15" i="37" s="1"/>
  <c r="D21" i="37" l="1"/>
  <c r="F21" i="37"/>
  <c r="G20" i="37"/>
  <c r="H20" i="37" s="1"/>
  <c r="G16" i="37"/>
  <c r="H16" i="37" s="1"/>
  <c r="B36" i="37"/>
  <c r="C91" i="37"/>
  <c r="E22" i="37"/>
  <c r="F22" i="37" l="1"/>
  <c r="G21" i="37"/>
  <c r="H21" i="37" s="1"/>
  <c r="D22" i="37"/>
  <c r="E23" i="37"/>
  <c r="F83" i="37"/>
  <c r="B37" i="37"/>
  <c r="G17" i="37"/>
  <c r="H17" i="37" s="1"/>
  <c r="D23" i="37" l="1"/>
  <c r="F23" i="37"/>
  <c r="G22" i="37"/>
  <c r="H22" i="37" s="1"/>
  <c r="F84" i="37"/>
  <c r="E24" i="37"/>
  <c r="B38" i="37"/>
  <c r="G23" i="37" l="1"/>
  <c r="H23" i="37" s="1"/>
  <c r="F24" i="37"/>
  <c r="D24" i="37"/>
  <c r="B39" i="37"/>
  <c r="E25" i="37"/>
  <c r="F85" i="37"/>
  <c r="D25" i="37" l="1"/>
  <c r="D26" i="37" s="1"/>
  <c r="F25" i="37"/>
  <c r="B40" i="37"/>
  <c r="F86" i="37"/>
  <c r="E26" i="37" l="1"/>
  <c r="F26" i="37"/>
  <c r="G25" i="37"/>
  <c r="H25" i="37" s="1"/>
  <c r="D27" i="37"/>
  <c r="F87" i="37"/>
  <c r="E27" i="37" l="1"/>
  <c r="F27" i="37"/>
  <c r="G26" i="37"/>
  <c r="H26" i="37" s="1"/>
  <c r="F88" i="37"/>
  <c r="D28" i="37"/>
  <c r="E28" i="37" l="1"/>
  <c r="F28" i="37"/>
  <c r="G27" i="37"/>
  <c r="H27" i="37" s="1"/>
  <c r="D29" i="37"/>
  <c r="F89" i="37"/>
  <c r="E29" i="37" l="1"/>
  <c r="F29" i="37"/>
  <c r="G28" i="37"/>
  <c r="H28" i="37" s="1"/>
  <c r="G24" i="37"/>
  <c r="H24" i="37" s="1"/>
  <c r="F90" i="37"/>
  <c r="D30" i="37"/>
  <c r="G29" i="37" l="1"/>
  <c r="H29" i="37" s="1"/>
  <c r="F30" i="37"/>
  <c r="E30" i="37"/>
  <c r="D31" i="37"/>
  <c r="F91" i="37"/>
  <c r="E31" i="37" l="1"/>
  <c r="F31" i="37"/>
  <c r="G30" i="37"/>
  <c r="H30" i="37" s="1"/>
  <c r="I83" i="37"/>
  <c r="D32" i="37"/>
  <c r="F32" i="37" l="1"/>
  <c r="G31" i="37"/>
  <c r="H31" i="37" s="1"/>
  <c r="E32" i="37"/>
  <c r="D33" i="37"/>
  <c r="I84" i="37"/>
  <c r="E33" i="37" l="1"/>
  <c r="F33" i="37"/>
  <c r="G32" i="37"/>
  <c r="H32" i="37" s="1"/>
  <c r="I85" i="37"/>
  <c r="D34" i="37"/>
  <c r="F34" i="37" l="1"/>
  <c r="G33" i="37"/>
  <c r="H33" i="37" s="1"/>
  <c r="E34" i="37"/>
  <c r="D35" i="37"/>
  <c r="I86" i="37"/>
  <c r="E35" i="37" l="1"/>
  <c r="F35" i="37"/>
  <c r="G34" i="37"/>
  <c r="H34" i="37" s="1"/>
  <c r="I87" i="37"/>
  <c r="D36" i="37"/>
  <c r="F36" i="37" l="1"/>
  <c r="G35" i="37"/>
  <c r="H35" i="37" s="1"/>
  <c r="E36" i="37"/>
  <c r="D37" i="37"/>
  <c r="I88" i="37"/>
  <c r="E37" i="37" l="1"/>
  <c r="F37" i="37"/>
  <c r="G36" i="37"/>
  <c r="H36" i="37" s="1"/>
  <c r="I89" i="37"/>
  <c r="D38" i="37"/>
  <c r="F38" i="37" l="1"/>
  <c r="G37" i="37"/>
  <c r="H37" i="37" s="1"/>
  <c r="E38" i="37"/>
  <c r="D39" i="37"/>
  <c r="I90" i="37"/>
  <c r="E39" i="37" l="1"/>
  <c r="F39" i="37"/>
  <c r="G38" i="37"/>
  <c r="H38" i="37" s="1"/>
  <c r="I91" i="37"/>
  <c r="D40" i="37"/>
  <c r="F40" i="37" l="1"/>
  <c r="G39" i="37"/>
  <c r="H39" i="37" s="1"/>
  <c r="E40" i="37"/>
  <c r="G40" i="37" l="1"/>
  <c r="H40" i="37" s="1"/>
  <c r="C82" i="37" l="1"/>
  <c r="H59" i="36" l="1"/>
  <c r="H58" i="36"/>
  <c r="F59" i="36"/>
  <c r="F58" i="36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C84" i="36"/>
  <c r="D73" i="36"/>
  <c r="I59" i="36" s="1"/>
  <c r="C73" i="36"/>
  <c r="I58" i="36" s="1"/>
  <c r="E68" i="36"/>
  <c r="K64" i="36"/>
  <c r="J64" i="36"/>
  <c r="G64" i="36"/>
  <c r="F64" i="36"/>
  <c r="C64" i="36"/>
  <c r="K63" i="36"/>
  <c r="J63" i="36"/>
  <c r="G63" i="36"/>
  <c r="F63" i="36"/>
  <c r="C63" i="36"/>
  <c r="F60" i="36"/>
  <c r="H60" i="36" s="1"/>
  <c r="C14" i="36" s="1"/>
  <c r="D14" i="36" s="1"/>
  <c r="D15" i="36" s="1"/>
  <c r="D52" i="36"/>
  <c r="C52" i="36"/>
  <c r="C51" i="36"/>
  <c r="D50" i="36"/>
  <c r="C50" i="36"/>
  <c r="D49" i="36"/>
  <c r="C49" i="36"/>
  <c r="C48" i="36"/>
  <c r="D47" i="36"/>
  <c r="C47" i="36"/>
  <c r="B15" i="36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12" i="36"/>
  <c r="B5" i="36"/>
  <c r="B18" i="28" l="1"/>
  <c r="D16" i="36"/>
  <c r="C85" i="36"/>
  <c r="H64" i="36"/>
  <c r="F65" i="36"/>
  <c r="H63" i="36"/>
  <c r="G58" i="36"/>
  <c r="G59" i="36" s="1"/>
  <c r="I60" i="36"/>
  <c r="E14" i="36" s="1"/>
  <c r="E15" i="36" s="1"/>
  <c r="E16" i="36" s="1"/>
  <c r="B31" i="36"/>
  <c r="B19" i="28" l="1"/>
  <c r="E17" i="36"/>
  <c r="D17" i="36"/>
  <c r="C86" i="36"/>
  <c r="H65" i="36"/>
  <c r="I63" i="36" s="1"/>
  <c r="G60" i="36"/>
  <c r="C82" i="36"/>
  <c r="B32" i="36"/>
  <c r="B20" i="28" l="1"/>
  <c r="I64" i="36"/>
  <c r="K65" i="36" s="1"/>
  <c r="D51" i="36" s="1"/>
  <c r="C87" i="36"/>
  <c r="E18" i="36"/>
  <c r="D78" i="36"/>
  <c r="D18" i="36"/>
  <c r="G65" i="36"/>
  <c r="D48" i="36" s="1"/>
  <c r="C88" i="36"/>
  <c r="B33" i="36"/>
  <c r="I65" i="36" l="1"/>
  <c r="J65" i="36"/>
  <c r="F14" i="36" s="1"/>
  <c r="F15" i="36" s="1"/>
  <c r="F16" i="36" s="1"/>
  <c r="F17" i="36" s="1"/>
  <c r="F18" i="36" s="1"/>
  <c r="G18" i="36" s="1"/>
  <c r="H18" i="36" s="1"/>
  <c r="B21" i="28"/>
  <c r="E19" i="36"/>
  <c r="E20" i="36" s="1"/>
  <c r="D19" i="36"/>
  <c r="B34" i="36"/>
  <c r="C89" i="36"/>
  <c r="B3" i="31"/>
  <c r="G14" i="36" l="1"/>
  <c r="H14" i="36" s="1"/>
  <c r="F19" i="36"/>
  <c r="G19" i="36" s="1"/>
  <c r="H19" i="36" s="1"/>
  <c r="B22" i="28"/>
  <c r="G15" i="36"/>
  <c r="H15" i="36" s="1"/>
  <c r="E21" i="36"/>
  <c r="D20" i="36"/>
  <c r="G16" i="36"/>
  <c r="H16" i="36" s="1"/>
  <c r="B35" i="36"/>
  <c r="C90" i="36"/>
  <c r="F20" i="36" l="1"/>
  <c r="F21" i="36" s="1"/>
  <c r="B23" i="28"/>
  <c r="E22" i="36"/>
  <c r="D21" i="36"/>
  <c r="C91" i="36"/>
  <c r="B36" i="36"/>
  <c r="G17" i="36"/>
  <c r="H17" i="36" s="1"/>
  <c r="G20" i="36" l="1"/>
  <c r="H20" i="36" s="1"/>
  <c r="B24" i="28"/>
  <c r="E23" i="36"/>
  <c r="F22" i="36"/>
  <c r="G21" i="36"/>
  <c r="H21" i="36" s="1"/>
  <c r="D22" i="36"/>
  <c r="B37" i="36"/>
  <c r="F83" i="36"/>
  <c r="B25" i="28" l="1"/>
  <c r="E24" i="36"/>
  <c r="F23" i="36"/>
  <c r="G22" i="36"/>
  <c r="H22" i="36" s="1"/>
  <c r="D23" i="36"/>
  <c r="F84" i="36"/>
  <c r="B38" i="36"/>
  <c r="B26" i="28" l="1"/>
  <c r="E25" i="36"/>
  <c r="G23" i="36"/>
  <c r="H23" i="36" s="1"/>
  <c r="F24" i="36"/>
  <c r="F25" i="36" s="1"/>
  <c r="D24" i="36"/>
  <c r="B39" i="36"/>
  <c r="F85" i="36"/>
  <c r="B27" i="28" l="1"/>
  <c r="E26" i="36"/>
  <c r="F26" i="36"/>
  <c r="G25" i="36"/>
  <c r="D25" i="36"/>
  <c r="F86" i="36"/>
  <c r="B40" i="36"/>
  <c r="B28" i="28" l="1"/>
  <c r="E27" i="36"/>
  <c r="F27" i="36"/>
  <c r="G26" i="36"/>
  <c r="D26" i="36"/>
  <c r="H25" i="36"/>
  <c r="F87" i="36"/>
  <c r="B29" i="28" l="1"/>
  <c r="E28" i="36"/>
  <c r="F28" i="36"/>
  <c r="G27" i="36"/>
  <c r="D27" i="36"/>
  <c r="D28" i="36" s="1"/>
  <c r="H26" i="36"/>
  <c r="F88" i="36"/>
  <c r="B30" i="28" l="1"/>
  <c r="E29" i="36"/>
  <c r="G28" i="36"/>
  <c r="H28" i="36" s="1"/>
  <c r="F29" i="36"/>
  <c r="D29" i="36"/>
  <c r="H27" i="36"/>
  <c r="F89" i="36"/>
  <c r="G24" i="36"/>
  <c r="H24" i="36" s="1"/>
  <c r="B31" i="28" l="1"/>
  <c r="E30" i="36"/>
  <c r="G29" i="36"/>
  <c r="H29" i="36" s="1"/>
  <c r="F30" i="36"/>
  <c r="F90" i="36"/>
  <c r="B32" i="28" l="1"/>
  <c r="E31" i="36"/>
  <c r="F31" i="36"/>
  <c r="G30" i="36"/>
  <c r="D30" i="36"/>
  <c r="D31" i="36" s="1"/>
  <c r="F91" i="36"/>
  <c r="B33" i="28" l="1"/>
  <c r="G31" i="36"/>
  <c r="H31" i="36" s="1"/>
  <c r="E32" i="36"/>
  <c r="F32" i="36"/>
  <c r="D32" i="36"/>
  <c r="H30" i="36"/>
  <c r="I83" i="36"/>
  <c r="B34" i="28" l="1"/>
  <c r="G32" i="36"/>
  <c r="H32" i="36" s="1"/>
  <c r="E33" i="36"/>
  <c r="F33" i="36"/>
  <c r="I84" i="36"/>
  <c r="B35" i="28" l="1"/>
  <c r="E34" i="36"/>
  <c r="G33" i="36"/>
  <c r="F34" i="36"/>
  <c r="D33" i="36"/>
  <c r="I85" i="36"/>
  <c r="B36" i="28" l="1"/>
  <c r="E35" i="36"/>
  <c r="F35" i="36"/>
  <c r="G34" i="36"/>
  <c r="D34" i="36"/>
  <c r="H33" i="36"/>
  <c r="I86" i="36"/>
  <c r="B37" i="28" l="1"/>
  <c r="E36" i="36"/>
  <c r="F36" i="36"/>
  <c r="G35" i="36"/>
  <c r="D35" i="36"/>
  <c r="H34" i="36"/>
  <c r="I87" i="36"/>
  <c r="B38" i="28" l="1"/>
  <c r="E37" i="36"/>
  <c r="G36" i="36"/>
  <c r="D36" i="36"/>
  <c r="H35" i="36"/>
  <c r="I88" i="36"/>
  <c r="B39" i="28" l="1"/>
  <c r="F37" i="36"/>
  <c r="G37" i="36" s="1"/>
  <c r="E38" i="36"/>
  <c r="D37" i="36"/>
  <c r="H36" i="36"/>
  <c r="I89" i="36"/>
  <c r="B40" i="28" l="1"/>
  <c r="F38" i="36"/>
  <c r="G38" i="36" s="1"/>
  <c r="E39" i="36"/>
  <c r="D38" i="36"/>
  <c r="H37" i="36"/>
  <c r="I90" i="36"/>
  <c r="E40" i="36" l="1"/>
  <c r="F39" i="36"/>
  <c r="D39" i="36"/>
  <c r="D40" i="36" s="1"/>
  <c r="H38" i="36"/>
  <c r="I91" i="36"/>
  <c r="G39" i="36" l="1"/>
  <c r="H39" i="36" s="1"/>
  <c r="F40" i="36"/>
  <c r="G40" i="36" s="1"/>
  <c r="H40" i="36" s="1"/>
  <c r="N1" i="35" l="1"/>
  <c r="M65" i="35"/>
  <c r="M66" i="35"/>
  <c r="M67" i="35"/>
  <c r="M68" i="35"/>
  <c r="M69" i="35"/>
  <c r="M75" i="35"/>
  <c r="M83" i="35"/>
  <c r="M85" i="35"/>
  <c r="M86" i="35"/>
  <c r="M87" i="35"/>
  <c r="M88" i="35"/>
  <c r="M89" i="35"/>
  <c r="M90" i="35"/>
  <c r="M91" i="35"/>
  <c r="H92" i="35"/>
  <c r="K92" i="35" s="1"/>
  <c r="M92" i="35"/>
  <c r="H93" i="35"/>
  <c r="K93" i="35" s="1"/>
  <c r="M93" i="35"/>
  <c r="H94" i="35"/>
  <c r="K94" i="35" s="1"/>
  <c r="M94" i="35"/>
  <c r="H95" i="35"/>
  <c r="K95" i="35" s="1"/>
  <c r="M95" i="35"/>
  <c r="H96" i="35"/>
  <c r="K96" i="35" s="1"/>
  <c r="M96" i="35"/>
  <c r="H97" i="35"/>
  <c r="K97" i="35" s="1"/>
  <c r="M97" i="35"/>
  <c r="H98" i="35"/>
  <c r="K98" i="35" s="1"/>
  <c r="M98" i="35"/>
  <c r="H99" i="35"/>
  <c r="K99" i="35" s="1"/>
  <c r="M99" i="35"/>
  <c r="H100" i="35"/>
  <c r="K100" i="35" s="1"/>
  <c r="M100" i="35"/>
  <c r="H101" i="35"/>
  <c r="K101" i="35" s="1"/>
  <c r="M101" i="35"/>
  <c r="H102" i="35"/>
  <c r="K102" i="35" s="1"/>
  <c r="M102" i="35"/>
  <c r="M70" i="35" l="1"/>
  <c r="M71" i="35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C64" i="29" l="1"/>
  <c r="C63" i="29"/>
  <c r="C73" i="29"/>
  <c r="E68" i="29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I59" i="29" l="1"/>
  <c r="I58" i="29"/>
  <c r="F63" i="29"/>
  <c r="K64" i="29"/>
  <c r="J64" i="29"/>
  <c r="G64" i="29"/>
  <c r="F64" i="29"/>
  <c r="K63" i="29"/>
  <c r="J63" i="29"/>
  <c r="G63" i="29"/>
  <c r="H59" i="29"/>
  <c r="F59" i="29"/>
  <c r="H58" i="29"/>
  <c r="D52" i="29"/>
  <c r="C52" i="29"/>
  <c r="C51" i="29"/>
  <c r="C50" i="29"/>
  <c r="D49" i="29"/>
  <c r="C49" i="29"/>
  <c r="C48" i="29"/>
  <c r="D47" i="29"/>
  <c r="C47" i="29"/>
  <c r="B15" i="29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12" i="29"/>
  <c r="B5" i="29"/>
  <c r="B28" i="29" l="1"/>
  <c r="H64" i="29"/>
  <c r="F65" i="29"/>
  <c r="F58" i="29"/>
  <c r="F60" i="29" s="1"/>
  <c r="G58" i="29" s="1"/>
  <c r="H63" i="29"/>
  <c r="B29" i="29" l="1"/>
  <c r="B30" i="29" s="1"/>
  <c r="B31" i="29" s="1"/>
  <c r="H65" i="29"/>
  <c r="D78" i="29" s="1"/>
  <c r="G59" i="29"/>
  <c r="G60" i="29" s="1"/>
  <c r="I60" i="29"/>
  <c r="E14" i="29" s="1"/>
  <c r="E15" i="29" s="1"/>
  <c r="H60" i="29"/>
  <c r="C14" i="29" s="1"/>
  <c r="D14" i="29" s="1"/>
  <c r="D15" i="29" s="1"/>
  <c r="G65" i="29" l="1"/>
  <c r="D48" i="29" s="1"/>
  <c r="I63" i="29"/>
  <c r="B32" i="29"/>
  <c r="I64" i="29" l="1"/>
  <c r="K65" i="29" s="1"/>
  <c r="B33" i="29"/>
  <c r="J65" i="29" l="1"/>
  <c r="F14" i="29" s="1"/>
  <c r="F15" i="29" s="1"/>
  <c r="I65" i="29"/>
  <c r="D51" i="29"/>
  <c r="B34" i="29"/>
  <c r="G14" i="29" l="1"/>
  <c r="H14" i="29" s="1"/>
  <c r="B35" i="29"/>
  <c r="B36" i="29" l="1"/>
  <c r="B37" i="29" l="1"/>
  <c r="B38" i="29" l="1"/>
  <c r="B39" i="29" l="1"/>
  <c r="B40" i="29" l="1"/>
  <c r="C82" i="29" l="1"/>
  <c r="C84" i="29"/>
  <c r="F16" i="29" l="1"/>
  <c r="E16" i="29"/>
  <c r="D16" i="29"/>
  <c r="C85" i="29"/>
  <c r="D17" i="29" l="1"/>
  <c r="E17" i="29"/>
  <c r="F17" i="29"/>
  <c r="C86" i="29"/>
  <c r="G15" i="29"/>
  <c r="H15" i="29" s="1"/>
  <c r="D18" i="29" l="1"/>
  <c r="F18" i="29"/>
  <c r="E18" i="29"/>
  <c r="C87" i="29"/>
  <c r="G16" i="29"/>
  <c r="H16" i="29" s="1"/>
  <c r="D19" i="29" l="1"/>
  <c r="E19" i="29"/>
  <c r="F19" i="29"/>
  <c r="G18" i="29"/>
  <c r="H18" i="29" s="1"/>
  <c r="C88" i="29"/>
  <c r="G17" i="29"/>
  <c r="H17" i="29" s="1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D20" i="29" l="1"/>
  <c r="E20" i="29"/>
  <c r="G19" i="29"/>
  <c r="H19" i="29" s="1"/>
  <c r="F20" i="29"/>
  <c r="C89" i="29"/>
  <c r="K18" i="28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I28" i="29" s="1"/>
  <c r="D26" i="28"/>
  <c r="D24" i="28"/>
  <c r="D22" i="28"/>
  <c r="E20" i="28"/>
  <c r="D18" i="28"/>
  <c r="D16" i="28"/>
  <c r="C90" i="29"/>
  <c r="D21" i="29"/>
  <c r="E21" i="29"/>
  <c r="F21" i="29"/>
  <c r="G20" i="29"/>
  <c r="H20" i="29" s="1"/>
  <c r="I40" i="37" l="1"/>
  <c r="I36" i="37"/>
  <c r="I32" i="37"/>
  <c r="I38" i="39"/>
  <c r="I32" i="39"/>
  <c r="I34" i="39"/>
  <c r="I39" i="37"/>
  <c r="I35" i="37"/>
  <c r="I31" i="37"/>
  <c r="I37" i="39"/>
  <c r="I33" i="39"/>
  <c r="I37" i="37"/>
  <c r="I33" i="37"/>
  <c r="I39" i="39"/>
  <c r="I35" i="39"/>
  <c r="I31" i="39"/>
  <c r="I38" i="37"/>
  <c r="I36" i="39"/>
  <c r="I40" i="39"/>
  <c r="I34" i="37"/>
  <c r="I30" i="36"/>
  <c r="I32" i="36"/>
  <c r="I31" i="36"/>
  <c r="I33" i="36"/>
  <c r="I34" i="36"/>
  <c r="I36" i="36"/>
  <c r="I35" i="36"/>
  <c r="I37" i="36"/>
  <c r="I38" i="36"/>
  <c r="I39" i="36"/>
  <c r="I40" i="36"/>
  <c r="C91" i="29"/>
  <c r="E22" i="29"/>
  <c r="D22" i="29"/>
  <c r="G21" i="29"/>
  <c r="H21" i="29" s="1"/>
  <c r="F22" i="29"/>
  <c r="D23" i="29" l="1"/>
  <c r="F83" i="29"/>
  <c r="E23" i="29"/>
  <c r="F23" i="29"/>
  <c r="G22" i="29"/>
  <c r="H22" i="29" s="1"/>
  <c r="F84" i="29"/>
  <c r="E24" i="29" l="1"/>
  <c r="E25" i="29" s="1"/>
  <c r="D24" i="29"/>
  <c r="D25" i="29" s="1"/>
  <c r="G23" i="29"/>
  <c r="H23" i="29" s="1"/>
  <c r="F24" i="29"/>
  <c r="F25" i="29" s="1"/>
  <c r="F85" i="29"/>
  <c r="D26" i="29" l="1"/>
  <c r="F26" i="29"/>
  <c r="G25" i="29"/>
  <c r="H25" i="29" s="1"/>
  <c r="E26" i="29"/>
  <c r="F86" i="29"/>
  <c r="D27" i="29" l="1"/>
  <c r="F27" i="29"/>
  <c r="G26" i="29"/>
  <c r="H26" i="29" s="1"/>
  <c r="E27" i="29"/>
  <c r="G24" i="29"/>
  <c r="H24" i="29" s="1"/>
  <c r="F87" i="29"/>
  <c r="D28" i="29" l="1"/>
  <c r="E28" i="29"/>
  <c r="F28" i="29"/>
  <c r="G27" i="29"/>
  <c r="H27" i="29" s="1"/>
  <c r="F88" i="29"/>
  <c r="D29" i="29" l="1"/>
  <c r="E29" i="29"/>
  <c r="G28" i="29"/>
  <c r="H28" i="29" s="1"/>
  <c r="F29" i="29"/>
  <c r="F89" i="29"/>
  <c r="D30" i="29" l="1"/>
  <c r="E30" i="29"/>
  <c r="G29" i="29"/>
  <c r="H29" i="29" s="1"/>
  <c r="F30" i="29"/>
  <c r="F90" i="29"/>
  <c r="J9" i="31"/>
  <c r="B8" i="31" s="1"/>
  <c r="D31" i="29" l="1"/>
  <c r="G30" i="29"/>
  <c r="H30" i="29" s="1"/>
  <c r="F91" i="29"/>
  <c r="E31" i="29" l="1"/>
  <c r="F31" i="29"/>
  <c r="D32" i="29"/>
  <c r="I83" i="29"/>
  <c r="J8" i="31"/>
  <c r="G31" i="29" l="1"/>
  <c r="H31" i="29" s="1"/>
  <c r="F32" i="29"/>
  <c r="E32" i="29"/>
  <c r="D33" i="29"/>
  <c r="I84" i="29"/>
  <c r="I140" i="31"/>
  <c r="I260" i="31" s="1"/>
  <c r="I32" i="31"/>
  <c r="I21" i="31"/>
  <c r="K9" i="31"/>
  <c r="G32" i="29" l="1"/>
  <c r="H32" i="29" s="1"/>
  <c r="D34" i="29"/>
  <c r="E33" i="29"/>
  <c r="F33" i="29"/>
  <c r="I85" i="29"/>
  <c r="I141" i="31"/>
  <c r="I261" i="31" s="1"/>
  <c r="I152" i="31"/>
  <c r="I33" i="31"/>
  <c r="I22" i="31"/>
  <c r="I44" i="31"/>
  <c r="F34" i="29" l="1"/>
  <c r="E34" i="29"/>
  <c r="G33" i="29"/>
  <c r="H33" i="29" s="1"/>
  <c r="D35" i="29"/>
  <c r="I86" i="29"/>
  <c r="I164" i="31"/>
  <c r="I56" i="31"/>
  <c r="I153" i="31"/>
  <c r="I45" i="31"/>
  <c r="I142" i="31"/>
  <c r="I262" i="31" s="1"/>
  <c r="I34" i="31"/>
  <c r="I23" i="31"/>
  <c r="G34" i="29" l="1"/>
  <c r="H34" i="29" s="1"/>
  <c r="F35" i="29"/>
  <c r="E35" i="29"/>
  <c r="D36" i="29"/>
  <c r="I87" i="29"/>
  <c r="I154" i="31"/>
  <c r="I46" i="31"/>
  <c r="I176" i="31"/>
  <c r="I68" i="31"/>
  <c r="I143" i="31"/>
  <c r="I263" i="31" s="1"/>
  <c r="I24" i="31"/>
  <c r="I35" i="31"/>
  <c r="I165" i="31"/>
  <c r="I57" i="31"/>
  <c r="G35" i="29" l="1"/>
  <c r="H35" i="29" s="1"/>
  <c r="E36" i="29"/>
  <c r="F36" i="29"/>
  <c r="D37" i="29"/>
  <c r="I88" i="29"/>
  <c r="I177" i="31"/>
  <c r="I69" i="31"/>
  <c r="I155" i="31"/>
  <c r="I47" i="31"/>
  <c r="I166" i="31"/>
  <c r="I58" i="31"/>
  <c r="I144" i="31"/>
  <c r="I264" i="31" s="1"/>
  <c r="I36" i="31"/>
  <c r="I25" i="31"/>
  <c r="I188" i="31"/>
  <c r="I80" i="31"/>
  <c r="G36" i="29" l="1"/>
  <c r="H36" i="29" s="1"/>
  <c r="F37" i="29"/>
  <c r="E37" i="29"/>
  <c r="D38" i="29"/>
  <c r="I89" i="29"/>
  <c r="I145" i="31"/>
  <c r="I265" i="31" s="1"/>
  <c r="I26" i="31"/>
  <c r="I37" i="31"/>
  <c r="I189" i="31"/>
  <c r="I81" i="31"/>
  <c r="I200" i="31"/>
  <c r="I92" i="31"/>
  <c r="I156" i="31"/>
  <c r="I48" i="31"/>
  <c r="I178" i="31"/>
  <c r="I70" i="31"/>
  <c r="I167" i="31"/>
  <c r="I59" i="31"/>
  <c r="G37" i="29" l="1"/>
  <c r="H37" i="29" s="1"/>
  <c r="F38" i="29"/>
  <c r="E38" i="29"/>
  <c r="D39" i="29"/>
  <c r="I90" i="29"/>
  <c r="I179" i="31"/>
  <c r="I71" i="31"/>
  <c r="I168" i="31"/>
  <c r="I60" i="31"/>
  <c r="I212" i="31"/>
  <c r="I104" i="31"/>
  <c r="I157" i="31"/>
  <c r="I49" i="31"/>
  <c r="I190" i="31"/>
  <c r="I82" i="31"/>
  <c r="I201" i="31"/>
  <c r="I93" i="31"/>
  <c r="I146" i="31"/>
  <c r="I266" i="31" s="1"/>
  <c r="I38" i="31"/>
  <c r="I27" i="31"/>
  <c r="G38" i="29" l="1"/>
  <c r="H38" i="29" s="1"/>
  <c r="E39" i="29"/>
  <c r="F39" i="29"/>
  <c r="D40" i="29"/>
  <c r="I91" i="29"/>
  <c r="I158" i="31"/>
  <c r="I50" i="31"/>
  <c r="I202" i="31"/>
  <c r="I94" i="31"/>
  <c r="I169" i="31"/>
  <c r="I61" i="31"/>
  <c r="I224" i="31"/>
  <c r="I116" i="31"/>
  <c r="I191" i="31"/>
  <c r="I83" i="31"/>
  <c r="I147" i="31"/>
  <c r="I267" i="31" s="1"/>
  <c r="I28" i="31"/>
  <c r="I39" i="31"/>
  <c r="I213" i="31"/>
  <c r="I105" i="31"/>
  <c r="I180" i="31"/>
  <c r="I72" i="31"/>
  <c r="G39" i="29" l="1"/>
  <c r="H39" i="29" s="1"/>
  <c r="F40" i="29"/>
  <c r="E40" i="29"/>
  <c r="I159" i="31"/>
  <c r="I51" i="31"/>
  <c r="I181" i="31"/>
  <c r="I73" i="31"/>
  <c r="I192" i="31"/>
  <c r="I84" i="31"/>
  <c r="I225" i="31"/>
  <c r="I117" i="31"/>
  <c r="I148" i="31"/>
  <c r="I268" i="31" s="1"/>
  <c r="I40" i="31"/>
  <c r="I29" i="31"/>
  <c r="I203" i="31"/>
  <c r="I95" i="31"/>
  <c r="I236" i="31"/>
  <c r="I128" i="31"/>
  <c r="I214" i="31"/>
  <c r="I106" i="31"/>
  <c r="I170" i="31"/>
  <c r="I62" i="31"/>
  <c r="G40" i="29" l="1"/>
  <c r="H40" i="29" s="1"/>
  <c r="I182" i="31"/>
  <c r="I74" i="31"/>
  <c r="I215" i="31"/>
  <c r="I107" i="31"/>
  <c r="I160" i="31"/>
  <c r="I52" i="31"/>
  <c r="I237" i="31"/>
  <c r="I129" i="31"/>
  <c r="I171" i="31"/>
  <c r="I63" i="31"/>
  <c r="I226" i="31"/>
  <c r="I118" i="31"/>
  <c r="I248" i="31"/>
  <c r="I149" i="31"/>
  <c r="I269" i="31" s="1"/>
  <c r="I30" i="31"/>
  <c r="I41" i="31"/>
  <c r="I204" i="31"/>
  <c r="I96" i="31"/>
  <c r="I193" i="31"/>
  <c r="I85" i="31"/>
  <c r="I205" i="31" l="1"/>
  <c r="I97" i="31"/>
  <c r="I150" i="31"/>
  <c r="I270" i="31" s="1"/>
  <c r="I42" i="31"/>
  <c r="I31" i="31"/>
  <c r="I238" i="31"/>
  <c r="I130" i="31"/>
  <c r="I249" i="31"/>
  <c r="I194" i="31"/>
  <c r="I86" i="31"/>
  <c r="I216" i="31"/>
  <c r="I108" i="31"/>
  <c r="I161" i="31"/>
  <c r="I53" i="31"/>
  <c r="I183" i="31"/>
  <c r="I75" i="31"/>
  <c r="I172" i="31"/>
  <c r="I64" i="31"/>
  <c r="I227" i="31"/>
  <c r="I119" i="31"/>
  <c r="I184" i="31" l="1"/>
  <c r="I76" i="31"/>
  <c r="I195" i="31"/>
  <c r="I87" i="31"/>
  <c r="I228" i="31"/>
  <c r="I120" i="31"/>
  <c r="I206" i="31"/>
  <c r="I98" i="31"/>
  <c r="I250" i="31"/>
  <c r="I162" i="31"/>
  <c r="I54" i="31"/>
  <c r="I239" i="31"/>
  <c r="I131" i="31"/>
  <c r="I173" i="31"/>
  <c r="I65" i="31"/>
  <c r="I151" i="31"/>
  <c r="I271" i="31" s="1"/>
  <c r="I43" i="31"/>
  <c r="I217" i="31"/>
  <c r="I109" i="31"/>
  <c r="I229" i="31" l="1"/>
  <c r="I121" i="31"/>
  <c r="I218" i="31"/>
  <c r="I110" i="31"/>
  <c r="I196" i="31"/>
  <c r="I88" i="31"/>
  <c r="I163" i="31"/>
  <c r="I55" i="31"/>
  <c r="I185" i="31"/>
  <c r="I77" i="31"/>
  <c r="I251" i="31"/>
  <c r="I174" i="31"/>
  <c r="I66" i="31"/>
  <c r="I240" i="31"/>
  <c r="I132" i="31"/>
  <c r="I207" i="31"/>
  <c r="I99" i="31"/>
  <c r="I219" i="31" l="1"/>
  <c r="I111" i="31"/>
  <c r="I197" i="31"/>
  <c r="I89" i="31"/>
  <c r="I208" i="31"/>
  <c r="I100" i="31"/>
  <c r="I252" i="31"/>
  <c r="I186" i="31"/>
  <c r="I78" i="31"/>
  <c r="I175" i="31"/>
  <c r="I67" i="31"/>
  <c r="I230" i="31"/>
  <c r="I122" i="31"/>
  <c r="I241" i="31"/>
  <c r="I133" i="31"/>
  <c r="I242" i="31" l="1"/>
  <c r="I134" i="31"/>
  <c r="I253" i="31"/>
  <c r="I198" i="31"/>
  <c r="I90" i="31"/>
  <c r="I220" i="31"/>
  <c r="I112" i="31"/>
  <c r="I209" i="31"/>
  <c r="I101" i="31"/>
  <c r="I187" i="31"/>
  <c r="I79" i="31"/>
  <c r="I231" i="31"/>
  <c r="I123" i="31"/>
  <c r="I232" i="31" l="1"/>
  <c r="I124" i="31"/>
  <c r="I210" i="31"/>
  <c r="I102" i="31"/>
  <c r="I243" i="31"/>
  <c r="I135" i="31"/>
  <c r="I199" i="31"/>
  <c r="I91" i="31"/>
  <c r="I221" i="31"/>
  <c r="I113" i="31"/>
  <c r="I254" i="31"/>
  <c r="I233" i="31" l="1"/>
  <c r="I125" i="31"/>
  <c r="I255" i="31"/>
  <c r="I222" i="31"/>
  <c r="I114" i="31"/>
  <c r="I211" i="31"/>
  <c r="I103" i="31"/>
  <c r="I244" i="31"/>
  <c r="I136" i="31"/>
  <c r="I256" i="31" l="1"/>
  <c r="I234" i="31"/>
  <c r="I126" i="31"/>
  <c r="I223" i="31"/>
  <c r="I115" i="31"/>
  <c r="I245" i="31"/>
  <c r="I137" i="31"/>
  <c r="I257" i="31" l="1"/>
  <c r="I246" i="31"/>
  <c r="I138" i="31"/>
  <c r="I235" i="31"/>
  <c r="I127" i="31"/>
  <c r="I258" i="31" l="1"/>
  <c r="I247" i="31"/>
  <c r="I139" i="31"/>
  <c r="I259" i="31" l="1"/>
  <c r="D50" i="29" l="1"/>
  <c r="M72" i="35" l="1"/>
  <c r="M73" i="35" l="1"/>
  <c r="M74" i="35" l="1"/>
  <c r="M76" i="35" l="1"/>
  <c r="M77" i="35" l="1"/>
  <c r="M78" i="35" l="1"/>
  <c r="M79" i="35" l="1"/>
  <c r="M80" i="35" l="1"/>
  <c r="M81" i="35" l="1"/>
  <c r="M82" i="35" l="1"/>
  <c r="J39" i="39" l="1"/>
  <c r="K39" i="39" s="1"/>
  <c r="J40" i="39"/>
  <c r="K40" i="39" s="1"/>
  <c r="J34" i="39"/>
  <c r="K34" i="39" s="1"/>
  <c r="J31" i="39"/>
  <c r="K31" i="39" s="1"/>
  <c r="J37" i="39"/>
  <c r="K37" i="39" s="1"/>
  <c r="J33" i="39"/>
  <c r="K33" i="39" s="1"/>
  <c r="J38" i="39"/>
  <c r="K38" i="39" s="1"/>
  <c r="J32" i="39"/>
  <c r="K32" i="39" s="1"/>
  <c r="J35" i="39"/>
  <c r="K35" i="39" s="1"/>
  <c r="J36" i="39"/>
  <c r="K36" i="39" s="1"/>
  <c r="J32" i="37"/>
  <c r="K32" i="37" s="1"/>
  <c r="J40" i="36" l="1"/>
  <c r="K40" i="36" s="1"/>
  <c r="J32" i="36"/>
  <c r="K32" i="36" s="1"/>
  <c r="J34" i="37"/>
  <c r="K34" i="37" s="1"/>
  <c r="J34" i="36"/>
  <c r="J39" i="37"/>
  <c r="K39" i="37" s="1"/>
  <c r="J39" i="36"/>
  <c r="K39" i="36" s="1"/>
  <c r="J28" i="29"/>
  <c r="K28" i="29" s="1"/>
  <c r="J37" i="37"/>
  <c r="K37" i="37" s="1"/>
  <c r="J37" i="36"/>
  <c r="J40" i="37"/>
  <c r="K40" i="37" s="1"/>
  <c r="J38" i="37"/>
  <c r="K38" i="37" s="1"/>
  <c r="J38" i="36"/>
  <c r="K38" i="36" s="1"/>
  <c r="J30" i="36"/>
  <c r="J33" i="36"/>
  <c r="J33" i="37"/>
  <c r="K33" i="37" s="1"/>
  <c r="J35" i="36"/>
  <c r="J35" i="37"/>
  <c r="K35" i="37" s="1"/>
  <c r="J31" i="37"/>
  <c r="K31" i="37" s="1"/>
  <c r="J31" i="36"/>
  <c r="J36" i="37"/>
  <c r="K36" i="37" s="1"/>
  <c r="J36" i="36"/>
  <c r="K37" i="36" l="1"/>
  <c r="K36" i="36"/>
  <c r="K33" i="36"/>
  <c r="K30" i="36"/>
  <c r="K31" i="36"/>
  <c r="K34" i="36"/>
  <c r="K35" i="36"/>
  <c r="K86" i="35" l="1"/>
  <c r="K87" i="35"/>
  <c r="K88" i="35"/>
  <c r="K89" i="35"/>
  <c r="K90" i="35"/>
  <c r="K91" i="35"/>
  <c r="K85" i="35" l="1"/>
  <c r="H4" i="35"/>
  <c r="B57" i="25" l="1"/>
  <c r="B58" i="25" l="1"/>
  <c r="M8" i="35" l="1"/>
  <c r="K270" i="31" l="1"/>
  <c r="K268" i="31"/>
  <c r="K266" i="31"/>
  <c r="K271" i="31"/>
  <c r="K267" i="31"/>
  <c r="K269" i="31"/>
  <c r="B13" i="47" l="1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21" i="31"/>
  <c r="L23" i="31"/>
  <c r="J20" i="31"/>
  <c r="B13" i="25" s="1"/>
  <c r="D13" i="25" l="1"/>
  <c r="L24" i="3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L37" i="31" s="1"/>
  <c r="L38" i="31" s="1"/>
  <c r="L39" i="31" s="1"/>
  <c r="L40" i="31" s="1"/>
  <c r="L41" i="31" s="1"/>
  <c r="L42" i="31" s="1"/>
  <c r="L43" i="31" s="1"/>
  <c r="O13" i="25"/>
  <c r="B14" i="25"/>
  <c r="B22" i="31"/>
  <c r="J21" i="31"/>
  <c r="D14" i="25" l="1"/>
  <c r="AK13" i="25"/>
  <c r="AG13" i="25"/>
  <c r="AC13" i="25"/>
  <c r="AH13" i="25"/>
  <c r="AJ13" i="25"/>
  <c r="AF13" i="25"/>
  <c r="AB13" i="25"/>
  <c r="AD13" i="25"/>
  <c r="AI13" i="25"/>
  <c r="AE13" i="25"/>
  <c r="B15" i="25"/>
  <c r="O14" i="25"/>
  <c r="B23" i="31"/>
  <c r="J22" i="31"/>
  <c r="AR13" i="25"/>
  <c r="AV13" i="25"/>
  <c r="AP13" i="25"/>
  <c r="AT13" i="25"/>
  <c r="AO13" i="25"/>
  <c r="AS13" i="25"/>
  <c r="AQ13" i="25"/>
  <c r="AN13" i="25"/>
  <c r="AU13" i="25"/>
  <c r="AW13" i="25"/>
  <c r="D15" i="25" l="1"/>
  <c r="AI14" i="25"/>
  <c r="AE14" i="25"/>
  <c r="AJ14" i="25"/>
  <c r="AH14" i="25"/>
  <c r="AD14" i="25"/>
  <c r="AK14" i="25"/>
  <c r="AG14" i="25"/>
  <c r="AC14" i="25"/>
  <c r="AF14" i="25"/>
  <c r="AB14" i="25"/>
  <c r="BD13" i="25"/>
  <c r="BF13" i="25"/>
  <c r="BB13" i="25"/>
  <c r="BH13" i="25"/>
  <c r="BG13" i="25"/>
  <c r="AZ13" i="25"/>
  <c r="AS14" i="25"/>
  <c r="AQ14" i="25"/>
  <c r="AO14" i="25"/>
  <c r="AU14" i="25"/>
  <c r="AP14" i="25"/>
  <c r="AR14" i="25"/>
  <c r="AT14" i="25"/>
  <c r="AW14" i="25"/>
  <c r="AN14" i="25"/>
  <c r="AV14" i="25"/>
  <c r="BC13" i="25"/>
  <c r="BI13" i="25"/>
  <c r="BE13" i="25"/>
  <c r="BA13" i="25"/>
  <c r="B24" i="31"/>
  <c r="J23" i="31"/>
  <c r="B16" i="25"/>
  <c r="O15" i="25"/>
  <c r="D16" i="25" l="1"/>
  <c r="AK15" i="25"/>
  <c r="AG15" i="25"/>
  <c r="AC15" i="25"/>
  <c r="AJ15" i="25"/>
  <c r="AF15" i="25"/>
  <c r="AB15" i="25"/>
  <c r="AD15" i="25"/>
  <c r="AI15" i="25"/>
  <c r="AE15" i="25"/>
  <c r="AH15" i="25"/>
  <c r="BH14" i="25"/>
  <c r="AZ14" i="25"/>
  <c r="BC14" i="25"/>
  <c r="BI14" i="25"/>
  <c r="BE14" i="25"/>
  <c r="BF14" i="25"/>
  <c r="BG14" i="25"/>
  <c r="BB14" i="25"/>
  <c r="BD14" i="25"/>
  <c r="BJ13" i="25"/>
  <c r="C13" i="25" s="1"/>
  <c r="BA14" i="25"/>
  <c r="O16" i="25"/>
  <c r="B17" i="25"/>
  <c r="AU15" i="25"/>
  <c r="AR15" i="25"/>
  <c r="AP15" i="25"/>
  <c r="AW15" i="25"/>
  <c r="AS15" i="25"/>
  <c r="AQ15" i="25"/>
  <c r="AN15" i="25"/>
  <c r="AO15" i="25"/>
  <c r="AV15" i="25"/>
  <c r="AT15" i="25"/>
  <c r="B25" i="31"/>
  <c r="J24" i="31"/>
  <c r="D17" i="25" l="1"/>
  <c r="AI16" i="25"/>
  <c r="AE16" i="25"/>
  <c r="AB16" i="25"/>
  <c r="AH16" i="25"/>
  <c r="AD16" i="25"/>
  <c r="AF16" i="25"/>
  <c r="AK16" i="25"/>
  <c r="AG16" i="25"/>
  <c r="AC16" i="25"/>
  <c r="AJ16" i="25"/>
  <c r="BE15" i="25"/>
  <c r="BJ14" i="25"/>
  <c r="C14" i="25" s="1"/>
  <c r="BD15" i="25"/>
  <c r="BG15" i="25"/>
  <c r="BF15" i="25"/>
  <c r="BH15" i="25"/>
  <c r="BA15" i="25"/>
  <c r="BI15" i="25"/>
  <c r="AZ15" i="25"/>
  <c r="BC15" i="25"/>
  <c r="BB15" i="25"/>
  <c r="B18" i="25"/>
  <c r="O17" i="25"/>
  <c r="AQ16" i="25"/>
  <c r="AN16" i="25"/>
  <c r="AT16" i="25"/>
  <c r="AU16" i="25"/>
  <c r="AS16" i="25"/>
  <c r="AR16" i="25"/>
  <c r="AO16" i="25"/>
  <c r="AP16" i="25"/>
  <c r="AV16" i="25"/>
  <c r="AW16" i="25"/>
  <c r="B26" i="31"/>
  <c r="J25" i="31"/>
  <c r="D18" i="25" l="1"/>
  <c r="AK17" i="25"/>
  <c r="AG17" i="25"/>
  <c r="AC17" i="25"/>
  <c r="AD17" i="25"/>
  <c r="AJ17" i="25"/>
  <c r="AF17" i="25"/>
  <c r="AB17" i="25"/>
  <c r="AI17" i="25"/>
  <c r="AE17" i="25"/>
  <c r="AH17" i="25"/>
  <c r="BI16" i="25"/>
  <c r="BH16" i="25"/>
  <c r="BJ15" i="25"/>
  <c r="C15" i="25" s="1"/>
  <c r="BA16" i="25"/>
  <c r="BF16" i="25"/>
  <c r="BD16" i="25"/>
  <c r="BE16" i="25"/>
  <c r="AZ16" i="25"/>
  <c r="BB16" i="25"/>
  <c r="BG16" i="25"/>
  <c r="BC16" i="25"/>
  <c r="J26" i="31"/>
  <c r="B27" i="31"/>
  <c r="B19" i="25"/>
  <c r="O18" i="25"/>
  <c r="AO17" i="25"/>
  <c r="AW17" i="25"/>
  <c r="AQ17" i="25"/>
  <c r="AP17" i="25"/>
  <c r="AT17" i="25"/>
  <c r="AR17" i="25"/>
  <c r="AU17" i="25"/>
  <c r="AS17" i="25"/>
  <c r="AV17" i="25"/>
  <c r="AN17" i="25"/>
  <c r="D19" i="25" l="1"/>
  <c r="AI18" i="25"/>
  <c r="AE18" i="25"/>
  <c r="AF18" i="25"/>
  <c r="AH18" i="25"/>
  <c r="AD18" i="25"/>
  <c r="AB18" i="25"/>
  <c r="AK18" i="25"/>
  <c r="AG18" i="25"/>
  <c r="AC18" i="25"/>
  <c r="AJ18" i="25"/>
  <c r="BH17" i="25"/>
  <c r="BD17" i="25"/>
  <c r="BJ16" i="25"/>
  <c r="C16" i="25" s="1"/>
  <c r="AZ17" i="25"/>
  <c r="BC17" i="25"/>
  <c r="BE17" i="25"/>
  <c r="BF17" i="25"/>
  <c r="BI17" i="25"/>
  <c r="BG17" i="25"/>
  <c r="BB17" i="25"/>
  <c r="BA17" i="25"/>
  <c r="AO18" i="25"/>
  <c r="AQ18" i="25"/>
  <c r="AW18" i="25"/>
  <c r="AU18" i="25"/>
  <c r="AP18" i="25"/>
  <c r="AT18" i="25"/>
  <c r="AS18" i="25"/>
  <c r="AN18" i="25"/>
  <c r="AR18" i="25"/>
  <c r="AV18" i="25"/>
  <c r="O19" i="25"/>
  <c r="B20" i="25"/>
  <c r="B28" i="31"/>
  <c r="J27" i="31"/>
  <c r="D20" i="25" l="1"/>
  <c r="AK19" i="25"/>
  <c r="AG19" i="25"/>
  <c r="AC19" i="25"/>
  <c r="AD19" i="25"/>
  <c r="AJ19" i="25"/>
  <c r="AF19" i="25"/>
  <c r="AB19" i="25"/>
  <c r="AH19" i="25"/>
  <c r="AI19" i="25"/>
  <c r="AE19" i="25"/>
  <c r="BF18" i="25"/>
  <c r="AZ18" i="25"/>
  <c r="BE18" i="25"/>
  <c r="BG18" i="25"/>
  <c r="BA18" i="25"/>
  <c r="BJ17" i="25"/>
  <c r="C17" i="25" s="1"/>
  <c r="BB18" i="25"/>
  <c r="BD18" i="25"/>
  <c r="BC18" i="25"/>
  <c r="B21" i="25"/>
  <c r="O20" i="25"/>
  <c r="BH18" i="25"/>
  <c r="BI18" i="25"/>
  <c r="B29" i="31"/>
  <c r="J28" i="31"/>
  <c r="AQ19" i="25"/>
  <c r="AW19" i="25"/>
  <c r="AS19" i="25"/>
  <c r="AR19" i="25"/>
  <c r="AO19" i="25"/>
  <c r="AV19" i="25"/>
  <c r="AT19" i="25"/>
  <c r="AU19" i="25"/>
  <c r="AP19" i="25"/>
  <c r="AN19" i="25"/>
  <c r="D21" i="25" l="1"/>
  <c r="AI20" i="25"/>
  <c r="AE20" i="25"/>
  <c r="AB20" i="25"/>
  <c r="AH20" i="25"/>
  <c r="AD20" i="25"/>
  <c r="AJ20" i="25"/>
  <c r="AK20" i="25"/>
  <c r="AG20" i="25"/>
  <c r="AC20" i="25"/>
  <c r="AF20" i="25"/>
  <c r="BJ18" i="25"/>
  <c r="BB19" i="25"/>
  <c r="BA19" i="25"/>
  <c r="BE19" i="25"/>
  <c r="BG19" i="25"/>
  <c r="BI19" i="25"/>
  <c r="AZ19" i="25"/>
  <c r="BD19" i="25"/>
  <c r="BC19" i="25"/>
  <c r="AV20" i="25"/>
  <c r="AO20" i="25"/>
  <c r="AU20" i="25"/>
  <c r="AP20" i="25"/>
  <c r="AT20" i="25"/>
  <c r="AN20" i="25"/>
  <c r="AR20" i="25"/>
  <c r="AW20" i="25"/>
  <c r="AS20" i="25"/>
  <c r="AQ20" i="25"/>
  <c r="BF19" i="25"/>
  <c r="BH19" i="25"/>
  <c r="O21" i="25"/>
  <c r="B22" i="25"/>
  <c r="B30" i="31"/>
  <c r="J29" i="31"/>
  <c r="D22" i="25" l="1"/>
  <c r="M16" i="28"/>
  <c r="C18" i="25"/>
  <c r="AK21" i="25"/>
  <c r="AG21" i="25"/>
  <c r="AC21" i="25"/>
  <c r="AD21" i="25"/>
  <c r="AJ21" i="25"/>
  <c r="AF21" i="25"/>
  <c r="AB21" i="25"/>
  <c r="AI21" i="25"/>
  <c r="AE21" i="25"/>
  <c r="AH21" i="25"/>
  <c r="C9" i="28"/>
  <c r="BD20" i="25"/>
  <c r="AZ20" i="25"/>
  <c r="BB20" i="25"/>
  <c r="BH20" i="25"/>
  <c r="BG20" i="25"/>
  <c r="BC20" i="25"/>
  <c r="BJ19" i="25"/>
  <c r="C19" i="25" s="1"/>
  <c r="BE20" i="25"/>
  <c r="BA20" i="25"/>
  <c r="AU21" i="25"/>
  <c r="AV21" i="25"/>
  <c r="AS21" i="25"/>
  <c r="AP21" i="25"/>
  <c r="AO21" i="25"/>
  <c r="AT21" i="25"/>
  <c r="AR21" i="25"/>
  <c r="AQ21" i="25"/>
  <c r="AN21" i="25"/>
  <c r="AW21" i="25"/>
  <c r="B31" i="31"/>
  <c r="J30" i="31"/>
  <c r="BI20" i="25"/>
  <c r="BF20" i="25"/>
  <c r="B23" i="25"/>
  <c r="O22" i="25"/>
  <c r="D23" i="25" l="1"/>
  <c r="AI22" i="25"/>
  <c r="AE22" i="25"/>
  <c r="AH22" i="25"/>
  <c r="AD22" i="25"/>
  <c r="AB22" i="25"/>
  <c r="AK22" i="25"/>
  <c r="AG22" i="25"/>
  <c r="AC22" i="25"/>
  <c r="AF22" i="25"/>
  <c r="AJ22" i="25"/>
  <c r="BE21" i="25"/>
  <c r="BA21" i="25"/>
  <c r="BI21" i="25"/>
  <c r="BJ20" i="25"/>
  <c r="C20" i="25" s="1"/>
  <c r="BC21" i="25"/>
  <c r="BD21" i="25"/>
  <c r="BB21" i="25"/>
  <c r="BF21" i="25"/>
  <c r="AZ21" i="25"/>
  <c r="AW22" i="25"/>
  <c r="AP22" i="25"/>
  <c r="AV22" i="25"/>
  <c r="AO22" i="25"/>
  <c r="AU22" i="25"/>
  <c r="AT22" i="25"/>
  <c r="AQ22" i="25"/>
  <c r="AN22" i="25"/>
  <c r="AS22" i="25"/>
  <c r="AR22" i="25"/>
  <c r="BG21" i="25"/>
  <c r="O23" i="25"/>
  <c r="B24" i="25"/>
  <c r="J31" i="31"/>
  <c r="B32" i="31"/>
  <c r="BH21" i="25"/>
  <c r="D24" i="25" l="1"/>
  <c r="AK23" i="25"/>
  <c r="AG23" i="25"/>
  <c r="AC23" i="25"/>
  <c r="AJ23" i="25"/>
  <c r="AF23" i="25"/>
  <c r="AB23" i="25"/>
  <c r="AH23" i="25"/>
  <c r="AI23" i="25"/>
  <c r="AE23" i="25"/>
  <c r="AD23" i="25"/>
  <c r="C37" i="28"/>
  <c r="I37" i="29" s="1"/>
  <c r="J37" i="29" s="1"/>
  <c r="K37" i="29" s="1"/>
  <c r="C34" i="28"/>
  <c r="I34" i="29" s="1"/>
  <c r="J34" i="29" s="1"/>
  <c r="K34" i="29" s="1"/>
  <c r="C27" i="28"/>
  <c r="I27" i="29" s="1"/>
  <c r="J27" i="29" s="1"/>
  <c r="K27" i="29" s="1"/>
  <c r="C16" i="28"/>
  <c r="C36" i="28"/>
  <c r="I36" i="29" s="1"/>
  <c r="J36" i="29" s="1"/>
  <c r="K36" i="29" s="1"/>
  <c r="C40" i="28"/>
  <c r="I40" i="29" s="1"/>
  <c r="J40" i="29" s="1"/>
  <c r="K40" i="29" s="1"/>
  <c r="C25" i="28"/>
  <c r="C19" i="28"/>
  <c r="C21" i="28"/>
  <c r="C39" i="28"/>
  <c r="I39" i="29" s="1"/>
  <c r="J39" i="29" s="1"/>
  <c r="K39" i="29" s="1"/>
  <c r="C22" i="28"/>
  <c r="C15" i="28"/>
  <c r="C26" i="28"/>
  <c r="C38" i="28"/>
  <c r="I38" i="29" s="1"/>
  <c r="J38" i="29" s="1"/>
  <c r="K38" i="29" s="1"/>
  <c r="C17" i="28"/>
  <c r="C14" i="28"/>
  <c r="C20" i="28"/>
  <c r="C24" i="28"/>
  <c r="C23" i="28"/>
  <c r="C31" i="28"/>
  <c r="I31" i="29" s="1"/>
  <c r="J31" i="29" s="1"/>
  <c r="K31" i="29" s="1"/>
  <c r="C18" i="28"/>
  <c r="C33" i="28"/>
  <c r="I33" i="29" s="1"/>
  <c r="J33" i="29" s="1"/>
  <c r="K33" i="29" s="1"/>
  <c r="C29" i="28"/>
  <c r="I29" i="29" s="1"/>
  <c r="J29" i="29" s="1"/>
  <c r="K29" i="29" s="1"/>
  <c r="C28" i="28"/>
  <c r="C30" i="28"/>
  <c r="I30" i="29" s="1"/>
  <c r="J30" i="29" s="1"/>
  <c r="K30" i="29" s="1"/>
  <c r="C32" i="28"/>
  <c r="I32" i="29" s="1"/>
  <c r="J32" i="29" s="1"/>
  <c r="K32" i="29" s="1"/>
  <c r="C35" i="28"/>
  <c r="I35" i="29" s="1"/>
  <c r="J35" i="29" s="1"/>
  <c r="K35" i="29" s="1"/>
  <c r="BI22" i="25"/>
  <c r="AZ22" i="25"/>
  <c r="BH22" i="25"/>
  <c r="BE22" i="25"/>
  <c r="BB22" i="25"/>
  <c r="BF22" i="25"/>
  <c r="BC22" i="25"/>
  <c r="BA22" i="25"/>
  <c r="BJ21" i="25"/>
  <c r="C21" i="25" s="1"/>
  <c r="J32" i="31"/>
  <c r="B33" i="31"/>
  <c r="BD22" i="25"/>
  <c r="BG22" i="25"/>
  <c r="B25" i="25"/>
  <c r="O24" i="25"/>
  <c r="AS23" i="25"/>
  <c r="AR23" i="25"/>
  <c r="AV23" i="25"/>
  <c r="AT23" i="25"/>
  <c r="AQ23" i="25"/>
  <c r="AO23" i="25"/>
  <c r="AN23" i="25"/>
  <c r="AU23" i="25"/>
  <c r="AP23" i="25"/>
  <c r="AW23" i="25"/>
  <c r="D25" i="25" l="1"/>
  <c r="AI24" i="25"/>
  <c r="AE24" i="25"/>
  <c r="AJ24" i="25"/>
  <c r="AB24" i="25"/>
  <c r="AH24" i="25"/>
  <c r="AD24" i="25"/>
  <c r="AK24" i="25"/>
  <c r="AG24" i="25"/>
  <c r="AC24" i="25"/>
  <c r="AF24" i="25"/>
  <c r="BF23" i="25"/>
  <c r="BD23" i="25"/>
  <c r="AZ23" i="25"/>
  <c r="BA23" i="25"/>
  <c r="BE23" i="25"/>
  <c r="BB23" i="25"/>
  <c r="BC23" i="25"/>
  <c r="BJ22" i="25"/>
  <c r="C22" i="25" s="1"/>
  <c r="BG23" i="25"/>
  <c r="BH23" i="25"/>
  <c r="J33" i="31"/>
  <c r="B34" i="31"/>
  <c r="B26" i="25"/>
  <c r="O25" i="25"/>
  <c r="BI23" i="25"/>
  <c r="AQ24" i="25"/>
  <c r="AW24" i="25"/>
  <c r="AU24" i="25"/>
  <c r="AV24" i="25"/>
  <c r="AS24" i="25"/>
  <c r="AP24" i="25"/>
  <c r="AT24" i="25"/>
  <c r="AR24" i="25"/>
  <c r="AO24" i="25"/>
  <c r="AN24" i="25"/>
  <c r="D26" i="25" l="1"/>
  <c r="AK25" i="25"/>
  <c r="AG25" i="25"/>
  <c r="AC25" i="25"/>
  <c r="AJ25" i="25"/>
  <c r="AF25" i="25"/>
  <c r="AB25" i="25"/>
  <c r="AD25" i="25"/>
  <c r="AI25" i="25"/>
  <c r="AE25" i="25"/>
  <c r="AH25" i="25"/>
  <c r="BB24" i="25"/>
  <c r="BH24" i="25"/>
  <c r="AZ24" i="25"/>
  <c r="BD24" i="25"/>
  <c r="BI24" i="25"/>
  <c r="BJ23" i="25"/>
  <c r="C23" i="25" s="1"/>
  <c r="BC24" i="25"/>
  <c r="BA24" i="25"/>
  <c r="BG24" i="25"/>
  <c r="AO25" i="25"/>
  <c r="AP25" i="25"/>
  <c r="AQ25" i="25"/>
  <c r="AT25" i="25"/>
  <c r="AW25" i="25"/>
  <c r="AN25" i="25"/>
  <c r="AV25" i="25"/>
  <c r="AU25" i="25"/>
  <c r="AS25" i="25"/>
  <c r="AR25" i="25"/>
  <c r="BE24" i="25"/>
  <c r="B27" i="25"/>
  <c r="O26" i="25"/>
  <c r="BF24" i="25"/>
  <c r="J34" i="31"/>
  <c r="B35" i="31"/>
  <c r="D27" i="25" l="1"/>
  <c r="AI26" i="25"/>
  <c r="AE26" i="25"/>
  <c r="AB26" i="25"/>
  <c r="AH26" i="25"/>
  <c r="AD26" i="25"/>
  <c r="AF26" i="25"/>
  <c r="AK26" i="25"/>
  <c r="AG26" i="25"/>
  <c r="AC26" i="25"/>
  <c r="AJ26" i="25"/>
  <c r="BB25" i="25"/>
  <c r="AZ25" i="25"/>
  <c r="BA25" i="25"/>
  <c r="BJ24" i="25"/>
  <c r="C24" i="25" s="1"/>
  <c r="BC25" i="25"/>
  <c r="B28" i="25"/>
  <c r="O27" i="25"/>
  <c r="BI25" i="25"/>
  <c r="BF25" i="25"/>
  <c r="BE25" i="25"/>
  <c r="BG25" i="25"/>
  <c r="B36" i="31"/>
  <c r="J35" i="31"/>
  <c r="AS26" i="25"/>
  <c r="AV26" i="25"/>
  <c r="AP26" i="25"/>
  <c r="AQ26" i="25"/>
  <c r="AR26" i="25"/>
  <c r="AW26" i="25"/>
  <c r="AN26" i="25"/>
  <c r="AU26" i="25"/>
  <c r="AT26" i="25"/>
  <c r="AO26" i="25"/>
  <c r="BD25" i="25"/>
  <c r="BH25" i="25"/>
  <c r="D28" i="25" l="1"/>
  <c r="AK27" i="25"/>
  <c r="AG27" i="25"/>
  <c r="AC27" i="25"/>
  <c r="AD27" i="25"/>
  <c r="AJ27" i="25"/>
  <c r="AF27" i="25"/>
  <c r="AB27" i="25"/>
  <c r="AI27" i="25"/>
  <c r="AE27" i="25"/>
  <c r="AH27" i="25"/>
  <c r="BH26" i="25"/>
  <c r="BB26" i="25"/>
  <c r="BA26" i="25"/>
  <c r="AZ26" i="25"/>
  <c r="BD26" i="25"/>
  <c r="BE26" i="25"/>
  <c r="BJ25" i="25"/>
  <c r="C25" i="25" s="1"/>
  <c r="BC26" i="25"/>
  <c r="BG26" i="25"/>
  <c r="B29" i="25"/>
  <c r="O28" i="25"/>
  <c r="BI26" i="25"/>
  <c r="B37" i="31"/>
  <c r="J36" i="31"/>
  <c r="BF26" i="25"/>
  <c r="AR27" i="25"/>
  <c r="AQ27" i="25"/>
  <c r="AN27" i="25"/>
  <c r="AS27" i="25"/>
  <c r="AW27" i="25"/>
  <c r="AO27" i="25"/>
  <c r="AU27" i="25"/>
  <c r="AT27" i="25"/>
  <c r="AV27" i="25"/>
  <c r="AP27" i="25"/>
  <c r="D29" i="25" l="1"/>
  <c r="AI28" i="25"/>
  <c r="AE28" i="25"/>
  <c r="AF28" i="25"/>
  <c r="AH28" i="25"/>
  <c r="AD28" i="25"/>
  <c r="AB28" i="25"/>
  <c r="AK28" i="25"/>
  <c r="AG28" i="25"/>
  <c r="AC28" i="25"/>
  <c r="AJ28" i="25"/>
  <c r="BA27" i="25"/>
  <c r="BH27" i="25"/>
  <c r="BB27" i="25"/>
  <c r="BI27" i="25"/>
  <c r="BJ26" i="25"/>
  <c r="C26" i="25" s="1"/>
  <c r="AZ27" i="25"/>
  <c r="BC27" i="25"/>
  <c r="B30" i="25"/>
  <c r="O29" i="25"/>
  <c r="BE27" i="25"/>
  <c r="BD27" i="25"/>
  <c r="J37" i="31"/>
  <c r="B38" i="31"/>
  <c r="BF27" i="25"/>
  <c r="BG27" i="25"/>
  <c r="AQ28" i="25"/>
  <c r="AW28" i="25"/>
  <c r="AR28" i="25"/>
  <c r="AO28" i="25"/>
  <c r="AU28" i="25"/>
  <c r="AS28" i="25"/>
  <c r="AN28" i="25"/>
  <c r="AT28" i="25"/>
  <c r="AP28" i="25"/>
  <c r="AV28" i="25"/>
  <c r="D30" i="25" l="1"/>
  <c r="AK29" i="25"/>
  <c r="AG29" i="25"/>
  <c r="AC29" i="25"/>
  <c r="AD29" i="25"/>
  <c r="AJ29" i="25"/>
  <c r="AF29" i="25"/>
  <c r="AB29" i="25"/>
  <c r="AH29" i="25"/>
  <c r="AI29" i="25"/>
  <c r="AE29" i="25"/>
  <c r="BG28" i="25"/>
  <c r="BB28" i="25"/>
  <c r="AZ28" i="25"/>
  <c r="BE28" i="25"/>
  <c r="BA28" i="25"/>
  <c r="BH28" i="25"/>
  <c r="BC28" i="25"/>
  <c r="BJ27" i="25"/>
  <c r="C27" i="25" s="1"/>
  <c r="AO29" i="25"/>
  <c r="AS29" i="25"/>
  <c r="AU29" i="25"/>
  <c r="AT29" i="25"/>
  <c r="AN29" i="25"/>
  <c r="AV29" i="25"/>
  <c r="AQ29" i="25"/>
  <c r="AP29" i="25"/>
  <c r="AR29" i="25"/>
  <c r="AW29" i="25"/>
  <c r="BD28" i="25"/>
  <c r="B31" i="25"/>
  <c r="O30" i="25"/>
  <c r="BI28" i="25"/>
  <c r="J38" i="31"/>
  <c r="B39" i="31"/>
  <c r="BF28" i="25"/>
  <c r="D31" i="25" l="1"/>
  <c r="AI30" i="25"/>
  <c r="AE30" i="25"/>
  <c r="AF30" i="25"/>
  <c r="AH30" i="25"/>
  <c r="AD30" i="25"/>
  <c r="AK30" i="25"/>
  <c r="AG30" i="25"/>
  <c r="AC30" i="25"/>
  <c r="AJ30" i="25"/>
  <c r="AB30" i="25"/>
  <c r="BG29" i="25"/>
  <c r="BI29" i="25"/>
  <c r="BC29" i="25"/>
  <c r="BJ28" i="25"/>
  <c r="C28" i="25" s="1"/>
  <c r="BF29" i="25"/>
  <c r="BB29" i="25"/>
  <c r="AZ29" i="25"/>
  <c r="BA29" i="25"/>
  <c r="AT30" i="25"/>
  <c r="AS30" i="25"/>
  <c r="AN30" i="25"/>
  <c r="AV30" i="25"/>
  <c r="AP30" i="25"/>
  <c r="AU30" i="25"/>
  <c r="AR30" i="25"/>
  <c r="AO30" i="25"/>
  <c r="AQ30" i="25"/>
  <c r="AW30" i="25"/>
  <c r="J39" i="31"/>
  <c r="B40" i="31"/>
  <c r="B32" i="25"/>
  <c r="O31" i="25"/>
  <c r="BD29" i="25"/>
  <c r="BH29" i="25"/>
  <c r="BE29" i="25"/>
  <c r="B33" i="25" l="1"/>
  <c r="D32" i="25"/>
  <c r="AK31" i="25"/>
  <c r="AG31" i="25"/>
  <c r="AC31" i="25"/>
  <c r="AH31" i="25"/>
  <c r="AJ31" i="25"/>
  <c r="AF31" i="25"/>
  <c r="AB31" i="25"/>
  <c r="AD31" i="25"/>
  <c r="AI31" i="25"/>
  <c r="AE31" i="25"/>
  <c r="D33" i="25"/>
  <c r="O33" i="25"/>
  <c r="BI30" i="25"/>
  <c r="BE30" i="25"/>
  <c r="BG30" i="25"/>
  <c r="BC30" i="25"/>
  <c r="BF30" i="25"/>
  <c r="BJ29" i="25"/>
  <c r="C29" i="25" s="1"/>
  <c r="BA30" i="25"/>
  <c r="BH30" i="25"/>
  <c r="BB30" i="25"/>
  <c r="AZ30" i="25"/>
  <c r="AQ31" i="25"/>
  <c r="AU31" i="25"/>
  <c r="AT31" i="25"/>
  <c r="AV31" i="25"/>
  <c r="AR31" i="25"/>
  <c r="AN31" i="25"/>
  <c r="AS31" i="25"/>
  <c r="AP31" i="25"/>
  <c r="AW31" i="25"/>
  <c r="AO31" i="25"/>
  <c r="O32" i="25"/>
  <c r="B41" i="31"/>
  <c r="J40" i="31"/>
  <c r="BD30" i="25"/>
  <c r="AI32" i="25" l="1"/>
  <c r="AE32" i="25"/>
  <c r="AF32" i="25"/>
  <c r="AH32" i="25"/>
  <c r="AD32" i="25"/>
  <c r="AJ32" i="25"/>
  <c r="AK32" i="25"/>
  <c r="AG32" i="25"/>
  <c r="AK33" i="25"/>
  <c r="AG33" i="25"/>
  <c r="AC33" i="25"/>
  <c r="AH33" i="25"/>
  <c r="AJ33" i="25"/>
  <c r="AF33" i="25"/>
  <c r="AB33" i="25"/>
  <c r="AI33" i="25"/>
  <c r="AE33" i="25"/>
  <c r="AD33" i="25"/>
  <c r="AC32" i="25"/>
  <c r="AB32" i="25"/>
  <c r="BE31" i="25"/>
  <c r="AU33" i="25"/>
  <c r="AO33" i="25"/>
  <c r="AS33" i="25"/>
  <c r="AW33" i="25"/>
  <c r="AV33" i="25"/>
  <c r="AR33" i="25"/>
  <c r="AT33" i="25"/>
  <c r="AP33" i="25"/>
  <c r="AN33" i="25"/>
  <c r="AQ33" i="25"/>
  <c r="AZ31" i="25"/>
  <c r="BB31" i="25"/>
  <c r="BA31" i="25"/>
  <c r="BJ30" i="25"/>
  <c r="C30" i="25" s="1"/>
  <c r="BD31" i="25"/>
  <c r="BG31" i="25"/>
  <c r="BH31" i="25"/>
  <c r="BC31" i="25"/>
  <c r="BF31" i="25"/>
  <c r="BI31" i="25"/>
  <c r="AW32" i="25"/>
  <c r="AQ32" i="25"/>
  <c r="AU32" i="25"/>
  <c r="AP32" i="25"/>
  <c r="AV32" i="25"/>
  <c r="AR32" i="25"/>
  <c r="AT32" i="25"/>
  <c r="AS32" i="25"/>
  <c r="AO32" i="25"/>
  <c r="AN32" i="25"/>
  <c r="B42" i="31"/>
  <c r="J41" i="31"/>
  <c r="B56" i="25"/>
  <c r="BF33" i="25" l="1"/>
  <c r="BG32" i="25"/>
  <c r="BE33" i="25"/>
  <c r="AZ33" i="25"/>
  <c r="BD33" i="25"/>
  <c r="BA33" i="25"/>
  <c r="BH33" i="25"/>
  <c r="BI33" i="25"/>
  <c r="BC33" i="25"/>
  <c r="BG33" i="25"/>
  <c r="BB33" i="25"/>
  <c r="BF32" i="25"/>
  <c r="BA32" i="25"/>
  <c r="AZ32" i="25"/>
  <c r="BJ31" i="25"/>
  <c r="C31" i="25" s="1"/>
  <c r="BD32" i="25"/>
  <c r="BH32" i="25"/>
  <c r="BC32" i="25"/>
  <c r="BB32" i="25"/>
  <c r="BI32" i="25"/>
  <c r="BE32" i="25"/>
  <c r="B43" i="31"/>
  <c r="J42" i="31"/>
  <c r="BJ33" i="25" l="1"/>
  <c r="C33" i="25" s="1"/>
  <c r="BJ32" i="25"/>
  <c r="C32" i="25" s="1"/>
  <c r="BI35" i="25"/>
  <c r="BI34" i="25"/>
  <c r="BF34" i="25"/>
  <c r="BF35" i="25"/>
  <c r="BH34" i="25"/>
  <c r="BH35" i="25"/>
  <c r="BB35" i="25"/>
  <c r="BB34" i="25"/>
  <c r="BA35" i="25"/>
  <c r="BA34" i="25"/>
  <c r="BD34" i="25"/>
  <c r="BD35" i="25"/>
  <c r="BG35" i="25"/>
  <c r="BG34" i="25"/>
  <c r="BE34" i="25"/>
  <c r="BE35" i="25"/>
  <c r="BC35" i="25"/>
  <c r="BC34" i="25"/>
  <c r="AZ35" i="25"/>
  <c r="BJ35" i="25" s="1"/>
  <c r="AZ34" i="25"/>
  <c r="BJ34" i="25" s="1"/>
  <c r="J43" i="31"/>
  <c r="B44" i="31"/>
  <c r="B45" i="31" l="1"/>
  <c r="J44" i="31"/>
  <c r="J45" i="31" l="1"/>
  <c r="B46" i="31"/>
  <c r="J46" i="31" l="1"/>
  <c r="B47" i="31"/>
  <c r="J47" i="31" l="1"/>
  <c r="B48" i="31"/>
  <c r="J48" i="31" l="1"/>
  <c r="B49" i="31"/>
  <c r="J49" i="31" l="1"/>
  <c r="B50" i="31"/>
  <c r="J50" i="31" l="1"/>
  <c r="B51" i="31"/>
  <c r="J51" i="31" l="1"/>
  <c r="B52" i="31"/>
  <c r="J52" i="31" l="1"/>
  <c r="B53" i="31"/>
  <c r="J53" i="31" l="1"/>
  <c r="B54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B74" i="31" l="1"/>
  <c r="J73" i="31"/>
  <c r="J74" i="31" l="1"/>
  <c r="B75" i="31"/>
  <c r="J75" i="31" l="1"/>
  <c r="B76" i="31"/>
  <c r="B77" i="31" l="1"/>
  <c r="J76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B86" i="31" l="1"/>
  <c r="J85" i="31"/>
  <c r="J86" i="31" l="1"/>
  <c r="B87" i="31"/>
  <c r="J87" i="31" l="1"/>
  <c r="B88" i="31"/>
  <c r="J88" i="31" l="1"/>
  <c r="B89" i="31"/>
  <c r="B90" i="31" l="1"/>
  <c r="J89" i="31"/>
  <c r="J90" i="31" l="1"/>
  <c r="B91" i="31"/>
  <c r="J91" i="31" l="1"/>
  <c r="B92" i="31"/>
  <c r="B93" i="31" l="1"/>
  <c r="J92" i="31"/>
  <c r="J93" i="31" l="1"/>
  <c r="B94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B104" i="31" l="1"/>
  <c r="J103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B111" i="31" l="1"/>
  <c r="J110" i="31"/>
  <c r="J111" i="31" l="1"/>
  <c r="B112" i="31"/>
  <c r="B113" i="31" l="1"/>
  <c r="J112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B120" i="31" l="1"/>
  <c r="J119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J126" i="31" l="1"/>
  <c r="B127" i="31"/>
  <c r="J127" i="31" l="1"/>
  <c r="B128" i="31"/>
  <c r="J128" i="31" l="1"/>
  <c r="B129" i="31"/>
  <c r="J129" i="31" l="1"/>
  <c r="B130" i="31"/>
  <c r="J130" i="31" l="1"/>
  <c r="B131" i="31"/>
  <c r="J131" i="31" l="1"/>
  <c r="B132" i="31"/>
  <c r="J132" i="31" l="1"/>
  <c r="B133" i="31"/>
  <c r="J133" i="31" l="1"/>
  <c r="B134" i="31"/>
  <c r="J134" i="31" l="1"/>
  <c r="B135" i="31"/>
  <c r="B136" i="31" l="1"/>
  <c r="J135" i="31"/>
  <c r="J136" i="31" l="1"/>
  <c r="B137" i="31"/>
  <c r="B138" i="31" l="1"/>
  <c r="J137" i="31"/>
  <c r="J138" i="31" l="1"/>
  <c r="B139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B146" i="31" l="1"/>
  <c r="J145" i="31"/>
  <c r="J146" i="31" l="1"/>
  <c r="B147" i="31"/>
  <c r="J147" i="31" l="1"/>
  <c r="B148" i="31"/>
  <c r="J148" i="31" l="1"/>
  <c r="B149" i="31"/>
  <c r="J149" i="31" l="1"/>
  <c r="B150" i="31"/>
  <c r="J150" i="31" l="1"/>
  <c r="B151" i="31"/>
  <c r="J151" i="31" l="1"/>
  <c r="B152" i="31"/>
  <c r="J152" i="31" l="1"/>
  <c r="B153" i="31"/>
  <c r="J153" i="31" l="1"/>
  <c r="B154" i="31"/>
  <c r="J154" i="31" l="1"/>
  <c r="B155" i="31"/>
  <c r="J155" i="31" l="1"/>
  <c r="B156" i="31"/>
  <c r="J156" i="31" l="1"/>
  <c r="B157" i="31"/>
  <c r="B158" i="31" l="1"/>
  <c r="J157" i="31"/>
  <c r="J158" i="31" l="1"/>
  <c r="B159" i="31"/>
  <c r="B160" i="31" l="1"/>
  <c r="J159" i="31"/>
  <c r="J160" i="31" l="1"/>
  <c r="B161" i="31"/>
  <c r="J161" i="31" l="1"/>
  <c r="B162" i="31"/>
  <c r="J162" i="31" l="1"/>
  <c r="B163" i="31"/>
  <c r="J163" i="31" l="1"/>
  <c r="B164" i="31"/>
  <c r="J164" i="31" l="1"/>
  <c r="B165" i="31"/>
  <c r="J165" i="31" l="1"/>
  <c r="B166" i="31"/>
  <c r="J166" i="31" l="1"/>
  <c r="B167" i="31"/>
  <c r="J167" i="31" l="1"/>
  <c r="B168" i="31"/>
  <c r="B169" i="31" l="1"/>
  <c r="J168" i="31"/>
  <c r="J169" i="31" l="1"/>
  <c r="B170" i="31"/>
  <c r="J170" i="31" l="1"/>
  <c r="B171" i="31"/>
  <c r="B172" i="31" l="1"/>
  <c r="J171" i="31"/>
  <c r="J172" i="31" l="1"/>
  <c r="B173" i="31"/>
  <c r="J173" i="31" l="1"/>
  <c r="B174" i="31"/>
  <c r="J174" i="31" l="1"/>
  <c r="B175" i="31"/>
  <c r="J175" i="31" l="1"/>
  <c r="B176" i="31"/>
  <c r="J176" i="31" l="1"/>
  <c r="B177" i="31"/>
  <c r="J177" i="31" l="1"/>
  <c r="B178" i="31"/>
  <c r="J178" i="31" l="1"/>
  <c r="B179" i="31"/>
  <c r="B180" i="31" l="1"/>
  <c r="J179" i="31"/>
  <c r="J180" i="31" l="1"/>
  <c r="B181" i="31"/>
  <c r="J181" i="31" l="1"/>
  <c r="B182" i="31"/>
  <c r="B183" i="31" l="1"/>
  <c r="J182" i="31"/>
  <c r="J183" i="31" l="1"/>
  <c r="B184" i="31"/>
  <c r="J184" i="31" l="1"/>
  <c r="B185" i="31"/>
  <c r="J185" i="31" l="1"/>
  <c r="B186" i="31"/>
  <c r="J186" i="31" l="1"/>
  <c r="B187" i="31"/>
  <c r="J187" i="31" l="1"/>
  <c r="B188" i="31"/>
  <c r="J188" i="31" l="1"/>
  <c r="B189" i="31"/>
  <c r="J189" i="31" l="1"/>
  <c r="B190" i="31"/>
  <c r="J190" i="31" l="1"/>
  <c r="B191" i="31"/>
  <c r="J191" i="31" l="1"/>
  <c r="B192" i="31"/>
  <c r="B193" i="31" l="1"/>
  <c r="J192" i="31"/>
  <c r="J193" i="31" l="1"/>
  <c r="B194" i="31"/>
  <c r="J194" i="31" l="1"/>
  <c r="B195" i="31"/>
  <c r="J195" i="31" l="1"/>
  <c r="B196" i="31"/>
  <c r="J196" i="31" l="1"/>
  <c r="B197" i="31"/>
  <c r="J197" i="31" l="1"/>
  <c r="B198" i="31"/>
  <c r="J198" i="31" l="1"/>
  <c r="B199" i="31"/>
  <c r="J199" i="31" l="1"/>
  <c r="B200" i="31"/>
  <c r="B201" i="31" l="1"/>
  <c r="J200" i="31"/>
  <c r="J201" i="31" l="1"/>
  <c r="B202" i="31"/>
  <c r="J202" i="31" l="1"/>
  <c r="B203" i="31"/>
  <c r="J203" i="31" l="1"/>
  <c r="B204" i="31"/>
  <c r="J204" i="31" l="1"/>
  <c r="B205" i="31"/>
  <c r="B206" i="31" l="1"/>
  <c r="J205" i="31"/>
  <c r="J206" i="31" l="1"/>
  <c r="B207" i="31"/>
  <c r="J207" i="31" l="1"/>
  <c r="B208" i="31"/>
  <c r="B209" i="31" l="1"/>
  <c r="J208" i="31"/>
  <c r="J209" i="31" l="1"/>
  <c r="B210" i="31"/>
  <c r="J210" i="31" l="1"/>
  <c r="B211" i="31"/>
  <c r="J211" i="31" l="1"/>
  <c r="B212" i="31"/>
  <c r="J212" i="31" l="1"/>
  <c r="B213" i="31"/>
  <c r="J213" i="31" l="1"/>
  <c r="B214" i="31"/>
  <c r="J214" i="31" l="1"/>
  <c r="B215" i="31"/>
  <c r="J215" i="31" l="1"/>
  <c r="B216" i="31"/>
  <c r="J216" i="31" l="1"/>
  <c r="B217" i="31"/>
  <c r="J217" i="31" l="1"/>
  <c r="B218" i="31"/>
  <c r="J218" i="31" l="1"/>
  <c r="B219" i="31"/>
  <c r="J219" i="31" l="1"/>
  <c r="B220" i="31"/>
  <c r="J220" i="31" l="1"/>
  <c r="B221" i="31"/>
  <c r="J221" i="31" l="1"/>
  <c r="B222" i="31"/>
  <c r="J222" i="31" l="1"/>
  <c r="B223" i="31"/>
  <c r="J223" i="31" l="1"/>
  <c r="B224" i="31"/>
  <c r="J224" i="31" l="1"/>
  <c r="B225" i="31"/>
  <c r="J225" i="31" l="1"/>
  <c r="B226" i="31"/>
  <c r="J226" i="31" l="1"/>
  <c r="B227" i="31"/>
  <c r="J227" i="31" l="1"/>
  <c r="B228" i="31"/>
  <c r="B229" i="31" l="1"/>
  <c r="J228" i="31"/>
  <c r="J229" i="31" l="1"/>
  <c r="B230" i="31"/>
  <c r="J230" i="31" l="1"/>
  <c r="B231" i="31"/>
  <c r="B232" i="31" l="1"/>
  <c r="J231" i="31"/>
  <c r="J232" i="31" l="1"/>
  <c r="B233" i="31"/>
  <c r="J233" i="31" l="1"/>
  <c r="B234" i="31"/>
  <c r="J234" i="31" l="1"/>
  <c r="B235" i="31"/>
  <c r="J235" i="31" l="1"/>
  <c r="B236" i="31"/>
  <c r="J236" i="31" l="1"/>
  <c r="B237" i="31"/>
  <c r="J237" i="31" l="1"/>
  <c r="B238" i="31"/>
  <c r="J238" i="31" l="1"/>
  <c r="B239" i="31"/>
  <c r="J239" i="31" l="1"/>
  <c r="B240" i="31"/>
  <c r="J240" i="31" l="1"/>
  <c r="B241" i="31"/>
  <c r="J241" i="31" l="1"/>
  <c r="B242" i="31"/>
  <c r="J242" i="31" l="1"/>
  <c r="B243" i="31"/>
  <c r="J243" i="31" l="1"/>
  <c r="B244" i="31"/>
  <c r="B245" i="31" l="1"/>
  <c r="J244" i="31"/>
  <c r="J245" i="31" l="1"/>
  <c r="B246" i="31"/>
  <c r="J246" i="31" l="1"/>
  <c r="B247" i="31"/>
  <c r="J247" i="31" l="1"/>
  <c r="B248" i="31"/>
  <c r="B249" i="31" l="1"/>
  <c r="J248" i="31"/>
  <c r="J249" i="31" l="1"/>
  <c r="B250" i="31"/>
  <c r="J250" i="31" l="1"/>
  <c r="B251" i="31"/>
  <c r="J251" i="31" l="1"/>
  <c r="B252" i="31"/>
  <c r="J252" i="31" l="1"/>
  <c r="B253" i="31"/>
  <c r="J253" i="31" l="1"/>
  <c r="B254" i="31"/>
  <c r="J254" i="31" l="1"/>
  <c r="B255" i="31"/>
  <c r="B256" i="31" l="1"/>
  <c r="J255" i="31"/>
  <c r="J256" i="31" l="1"/>
  <c r="B257" i="31"/>
  <c r="J257" i="31" l="1"/>
  <c r="B258" i="31"/>
  <c r="J258" i="31" l="1"/>
  <c r="B259" i="31"/>
  <c r="J259" i="31" l="1"/>
  <c r="B260" i="31"/>
  <c r="J260" i="31" l="1"/>
  <c r="B273" i="31"/>
  <c r="B261" i="31"/>
  <c r="J261" i="31" l="1"/>
  <c r="B262" i="31"/>
  <c r="J262" i="31" l="1"/>
  <c r="B263" i="31"/>
  <c r="J263" i="31" l="1"/>
  <c r="B264" i="31"/>
  <c r="J264" i="31" l="1"/>
  <c r="B265" i="31"/>
  <c r="J265" i="31" l="1"/>
  <c r="B266" i="31"/>
  <c r="J266" i="31" l="1"/>
  <c r="B267" i="31"/>
  <c r="J267" i="31" l="1"/>
  <c r="B268" i="31"/>
  <c r="J268" i="31" l="1"/>
  <c r="B269" i="31"/>
  <c r="J269" i="31" l="1"/>
  <c r="B270" i="31"/>
  <c r="J270" i="31" l="1"/>
  <c r="B271" i="31"/>
  <c r="J271" i="31" s="1"/>
  <c r="I64" i="25" l="1"/>
  <c r="G7" i="35" l="1"/>
  <c r="I7" i="35" l="1"/>
  <c r="M7" i="35" s="1"/>
  <c r="D233" i="31" l="1"/>
  <c r="K233" i="31"/>
  <c r="K143" i="31"/>
  <c r="D143" i="31"/>
  <c r="K206" i="31"/>
  <c r="D206" i="31"/>
  <c r="K205" i="31"/>
  <c r="D205" i="31"/>
  <c r="K198" i="31"/>
  <c r="D198" i="31"/>
  <c r="K215" i="31"/>
  <c r="D215" i="31"/>
  <c r="K237" i="31"/>
  <c r="D237" i="31"/>
  <c r="K238" i="31"/>
  <c r="D238" i="31"/>
  <c r="K169" i="31"/>
  <c r="D169" i="31"/>
  <c r="K156" i="31"/>
  <c r="D156" i="31"/>
  <c r="K208" i="31"/>
  <c r="D208" i="31"/>
  <c r="K220" i="31"/>
  <c r="D220" i="31"/>
  <c r="K232" i="31"/>
  <c r="D232" i="31"/>
  <c r="O35" i="31"/>
  <c r="K164" i="31"/>
  <c r="D164" i="31"/>
  <c r="K165" i="31"/>
  <c r="D165" i="31"/>
  <c r="D211" i="31"/>
  <c r="K211" i="31"/>
  <c r="K141" i="31"/>
  <c r="D141" i="31"/>
  <c r="D148" i="31"/>
  <c r="K148" i="31"/>
  <c r="K187" i="31"/>
  <c r="D187" i="31"/>
  <c r="D163" i="31"/>
  <c r="K163" i="31"/>
  <c r="K197" i="31"/>
  <c r="D197" i="31"/>
  <c r="D210" i="31"/>
  <c r="K210" i="31"/>
  <c r="K193" i="31"/>
  <c r="D193" i="31"/>
  <c r="D145" i="31"/>
  <c r="K145" i="31"/>
  <c r="K189" i="31"/>
  <c r="D189" i="31"/>
  <c r="D172" i="31"/>
  <c r="K172" i="31"/>
  <c r="K199" i="31"/>
  <c r="D199" i="31"/>
  <c r="D186" i="31"/>
  <c r="K186" i="31"/>
  <c r="K185" i="31"/>
  <c r="D185" i="31"/>
  <c r="D255" i="31"/>
  <c r="K255" i="31"/>
  <c r="K176" i="31"/>
  <c r="O36" i="31"/>
  <c r="D176" i="31"/>
  <c r="K181" i="31"/>
  <c r="D181" i="31"/>
  <c r="K168" i="31"/>
  <c r="D168" i="31"/>
  <c r="K190" i="31"/>
  <c r="D190" i="31"/>
  <c r="D213" i="31"/>
  <c r="K213" i="31"/>
  <c r="K151" i="31"/>
  <c r="D151" i="31"/>
  <c r="K218" i="31"/>
  <c r="D218" i="31"/>
  <c r="K170" i="31"/>
  <c r="D170" i="31"/>
  <c r="O41" i="31"/>
  <c r="K236" i="31"/>
  <c r="D236" i="31"/>
  <c r="D175" i="31"/>
  <c r="K175" i="31"/>
  <c r="D243" i="31"/>
  <c r="K243" i="31"/>
  <c r="D155" i="31"/>
  <c r="K155" i="31"/>
  <c r="D259" i="31"/>
  <c r="K259" i="31"/>
  <c r="K214" i="31"/>
  <c r="D214" i="31"/>
  <c r="K196" i="31"/>
  <c r="D196" i="31"/>
  <c r="K146" i="31"/>
  <c r="D146" i="31"/>
  <c r="K157" i="31"/>
  <c r="D157" i="31"/>
  <c r="D227" i="31"/>
  <c r="K227" i="31"/>
  <c r="K256" i="31"/>
  <c r="D256" i="31"/>
  <c r="K160" i="31"/>
  <c r="D160" i="31"/>
  <c r="D235" i="31"/>
  <c r="K235" i="31"/>
  <c r="K162" i="31"/>
  <c r="D162" i="31"/>
  <c r="D229" i="31"/>
  <c r="K229" i="31"/>
  <c r="K230" i="31"/>
  <c r="D230" i="31"/>
  <c r="D150" i="31"/>
  <c r="K150" i="31"/>
  <c r="K216" i="31"/>
  <c r="D216" i="31"/>
  <c r="D226" i="31"/>
  <c r="K226" i="31"/>
  <c r="K203" i="31"/>
  <c r="D203" i="31"/>
  <c r="D179" i="31"/>
  <c r="K179" i="31"/>
  <c r="K231" i="31"/>
  <c r="D231" i="31"/>
  <c r="D200" i="31"/>
  <c r="O38" i="31"/>
  <c r="K200" i="31"/>
  <c r="K234" i="31"/>
  <c r="D234" i="31"/>
  <c r="K195" i="31"/>
  <c r="D195" i="31"/>
  <c r="D207" i="31"/>
  <c r="K207" i="31"/>
  <c r="K221" i="31"/>
  <c r="D221" i="31"/>
  <c r="K228" i="31"/>
  <c r="D228" i="31"/>
  <c r="K245" i="31"/>
  <c r="D245" i="31"/>
  <c r="D240" i="31"/>
  <c r="K240" i="31"/>
  <c r="K223" i="31"/>
  <c r="D223" i="31"/>
  <c r="K204" i="31"/>
  <c r="D204" i="31"/>
  <c r="K241" i="31"/>
  <c r="D241" i="31"/>
  <c r="D222" i="31"/>
  <c r="K222" i="31"/>
  <c r="K154" i="31"/>
  <c r="D154" i="31"/>
  <c r="D258" i="31"/>
  <c r="K258" i="31"/>
  <c r="D251" i="31"/>
  <c r="K251" i="31"/>
  <c r="D152" i="31"/>
  <c r="K152" i="31"/>
  <c r="O34" i="31"/>
  <c r="K180" i="31"/>
  <c r="D180" i="31"/>
  <c r="K171" i="31"/>
  <c r="D171" i="31"/>
  <c r="K178" i="31"/>
  <c r="D178" i="31"/>
  <c r="K177" i="31"/>
  <c r="D177" i="31"/>
  <c r="K158" i="31"/>
  <c r="D158" i="31"/>
  <c r="K161" i="31"/>
  <c r="D161" i="31"/>
  <c r="K184" i="31"/>
  <c r="D184" i="31"/>
  <c r="K174" i="31"/>
  <c r="D174" i="31"/>
  <c r="D201" i="31"/>
  <c r="K201" i="31"/>
  <c r="K239" i="31"/>
  <c r="D239" i="31"/>
  <c r="K167" i="31"/>
  <c r="D167" i="31"/>
  <c r="K212" i="31"/>
  <c r="D212" i="31"/>
  <c r="O39" i="31"/>
  <c r="K247" i="31"/>
  <c r="D247" i="31"/>
  <c r="D182" i="31"/>
  <c r="K182" i="31"/>
  <c r="O40" i="31"/>
  <c r="K224" i="31"/>
  <c r="D224" i="31"/>
  <c r="K166" i="31"/>
  <c r="D166" i="31"/>
  <c r="K194" i="31"/>
  <c r="D194" i="31"/>
  <c r="D209" i="31"/>
  <c r="K209" i="31"/>
  <c r="K173" i="31"/>
  <c r="D173" i="31"/>
  <c r="D225" i="31"/>
  <c r="K225" i="31"/>
  <c r="D244" i="31"/>
  <c r="K244" i="31"/>
  <c r="K188" i="31"/>
  <c r="D188" i="31"/>
  <c r="O37" i="31"/>
  <c r="K153" i="31"/>
  <c r="D153" i="31"/>
  <c r="K149" i="31"/>
  <c r="D149" i="31"/>
  <c r="K192" i="31"/>
  <c r="D192" i="31"/>
  <c r="K248" i="31"/>
  <c r="D248" i="31"/>
  <c r="D252" i="31"/>
  <c r="K252" i="31"/>
  <c r="D254" i="31"/>
  <c r="K254" i="31"/>
  <c r="D191" i="31"/>
  <c r="K191" i="31"/>
  <c r="K159" i="31"/>
  <c r="D159" i="31"/>
  <c r="D246" i="31"/>
  <c r="K246" i="31"/>
  <c r="K250" i="31"/>
  <c r="D250" i="31"/>
  <c r="D140" i="31"/>
  <c r="O33" i="31"/>
  <c r="K140" i="31"/>
  <c r="D257" i="31"/>
  <c r="K257" i="31"/>
  <c r="K142" i="31"/>
  <c r="D142" i="31"/>
  <c r="K144" i="31"/>
  <c r="D144" i="31"/>
  <c r="K202" i="31"/>
  <c r="D202" i="31"/>
  <c r="K249" i="31"/>
  <c r="D249" i="31"/>
  <c r="D219" i="31"/>
  <c r="K219" i="31"/>
  <c r="K183" i="31"/>
  <c r="D183" i="31"/>
  <c r="K242" i="31"/>
  <c r="D242" i="31"/>
  <c r="D253" i="31"/>
  <c r="K253" i="31"/>
  <c r="K217" i="31"/>
  <c r="D217" i="31"/>
  <c r="D147" i="31"/>
  <c r="K147" i="31"/>
  <c r="N37" i="31" l="1"/>
  <c r="N34" i="31"/>
  <c r="N40" i="31"/>
  <c r="N39" i="31"/>
  <c r="N38" i="31"/>
  <c r="N36" i="31"/>
  <c r="N41" i="31"/>
  <c r="N33" i="31"/>
  <c r="N42" i="31"/>
  <c r="N35" i="31"/>
  <c r="R37" i="31" l="1"/>
  <c r="R33" i="31"/>
  <c r="R39" i="31"/>
  <c r="R41" i="31"/>
  <c r="R36" i="31"/>
  <c r="R40" i="31"/>
  <c r="R35" i="31"/>
  <c r="R34" i="31"/>
  <c r="R38" i="31"/>
  <c r="E186" i="31" l="1"/>
  <c r="E185" i="31"/>
  <c r="E219" i="31"/>
  <c r="E143" i="31"/>
  <c r="E243" i="31"/>
  <c r="E163" i="31"/>
  <c r="E233" i="31"/>
  <c r="E170" i="31"/>
  <c r="E228" i="31"/>
  <c r="E203" i="31"/>
  <c r="E191" i="31"/>
  <c r="E171" i="31"/>
  <c r="E153" i="31"/>
  <c r="E217" i="31"/>
  <c r="E231" i="31"/>
  <c r="E227" i="31"/>
  <c r="E196" i="31"/>
  <c r="E257" i="31"/>
  <c r="E232" i="31"/>
  <c r="E175" i="31"/>
  <c r="E209" i="31"/>
  <c r="E144" i="31"/>
  <c r="E150" i="31"/>
  <c r="E157" i="31"/>
  <c r="E162" i="31"/>
  <c r="E247" i="31"/>
  <c r="E194" i="31"/>
  <c r="E235" i="31"/>
  <c r="E167" i="31"/>
  <c r="E151" i="31"/>
  <c r="E230" i="31"/>
  <c r="E259" i="31"/>
  <c r="E218" i="31"/>
  <c r="E154" i="31"/>
  <c r="E160" i="31"/>
  <c r="E184" i="31"/>
  <c r="E244" i="31"/>
  <c r="E195" i="31"/>
  <c r="E256" i="31"/>
  <c r="E245" i="31"/>
  <c r="E201" i="31"/>
  <c r="E254" i="31"/>
  <c r="E206" i="31"/>
  <c r="E221" i="31"/>
  <c r="E222" i="31"/>
  <c r="E213" i="31"/>
  <c r="E192" i="31"/>
  <c r="E204" i="31"/>
  <c r="E181" i="31"/>
  <c r="E156" i="31"/>
  <c r="E147" i="31"/>
  <c r="E141" i="31"/>
  <c r="E142" i="31"/>
  <c r="E180" i="31"/>
  <c r="E178" i="31"/>
  <c r="E193" i="31"/>
  <c r="E234" i="31"/>
  <c r="E182" i="31"/>
  <c r="E168" i="31"/>
  <c r="E198" i="31"/>
  <c r="E179" i="31"/>
  <c r="E225" i="31"/>
  <c r="E246" i="31"/>
  <c r="E240" i="31"/>
  <c r="E199" i="31"/>
  <c r="E165" i="31"/>
  <c r="E255" i="31"/>
  <c r="E155" i="31"/>
  <c r="E158" i="31"/>
  <c r="E241" i="31"/>
  <c r="E258" i="31"/>
  <c r="E226" i="31"/>
  <c r="E242" i="31"/>
  <c r="E146" i="31"/>
  <c r="E239" i="31"/>
  <c r="E197" i="31"/>
  <c r="E210" i="31"/>
  <c r="E220" i="31"/>
  <c r="E161" i="31"/>
  <c r="E169" i="31"/>
  <c r="E189" i="31"/>
  <c r="E148" i="31"/>
  <c r="E172" i="31"/>
  <c r="E214" i="31"/>
  <c r="E187" i="31"/>
  <c r="E238" i="31"/>
  <c r="E237" i="31"/>
  <c r="E149" i="31"/>
  <c r="E205" i="31"/>
  <c r="E216" i="31"/>
  <c r="E190" i="31"/>
  <c r="E215" i="31"/>
  <c r="E223" i="31"/>
  <c r="E145" i="31"/>
  <c r="E208" i="31"/>
  <c r="E159" i="31"/>
  <c r="E229" i="31"/>
  <c r="E174" i="31"/>
  <c r="E166" i="31"/>
  <c r="E211" i="31"/>
  <c r="E207" i="31"/>
  <c r="E202" i="31"/>
  <c r="E173" i="31"/>
  <c r="E177" i="31"/>
  <c r="E183" i="31"/>
  <c r="E252" i="31" l="1"/>
  <c r="E251" i="31"/>
  <c r="E249" i="31"/>
  <c r="E253" i="31"/>
  <c r="E250" i="31"/>
  <c r="G205" i="31"/>
  <c r="G202" i="31"/>
  <c r="G166" i="31"/>
  <c r="G174" i="31"/>
  <c r="G229" i="31"/>
  <c r="G145" i="31"/>
  <c r="G215" i="31"/>
  <c r="G238" i="31"/>
  <c r="G214" i="31"/>
  <c r="G197" i="31"/>
  <c r="G226" i="31"/>
  <c r="G155" i="31"/>
  <c r="G255" i="31"/>
  <c r="G199" i="31"/>
  <c r="G142" i="31"/>
  <c r="G147" i="31"/>
  <c r="G204" i="31"/>
  <c r="G213" i="31"/>
  <c r="G218" i="31"/>
  <c r="G235" i="31"/>
  <c r="G162" i="31"/>
  <c r="G144" i="31"/>
  <c r="G175" i="31"/>
  <c r="G196" i="31"/>
  <c r="G186" i="31"/>
  <c r="G242" i="31"/>
  <c r="G158" i="31"/>
  <c r="G225" i="31"/>
  <c r="G180" i="31"/>
  <c r="G156" i="31"/>
  <c r="G181" i="31"/>
  <c r="G222" i="31"/>
  <c r="G221" i="31"/>
  <c r="G259" i="31"/>
  <c r="G167" i="31"/>
  <c r="G247" i="31"/>
  <c r="G150" i="31"/>
  <c r="G257" i="31"/>
  <c r="G231" i="31"/>
  <c r="G217" i="31"/>
  <c r="G171" i="31"/>
  <c r="G203" i="31"/>
  <c r="G170" i="31"/>
  <c r="G163" i="31"/>
  <c r="G219" i="31"/>
  <c r="G216" i="31"/>
  <c r="G187" i="31"/>
  <c r="G239" i="31"/>
  <c r="G183" i="31"/>
  <c r="G177" i="31"/>
  <c r="G173" i="31"/>
  <c r="G237" i="31"/>
  <c r="G172" i="31"/>
  <c r="G189" i="31"/>
  <c r="G169" i="31"/>
  <c r="G220" i="31"/>
  <c r="G240" i="31"/>
  <c r="G198" i="31"/>
  <c r="G182" i="31"/>
  <c r="G193" i="31"/>
  <c r="G141" i="31"/>
  <c r="G192" i="31"/>
  <c r="G201" i="31"/>
  <c r="G244" i="31"/>
  <c r="G160" i="31"/>
  <c r="G154" i="31"/>
  <c r="G151" i="31"/>
  <c r="G194" i="31"/>
  <c r="G209" i="31"/>
  <c r="G153" i="31"/>
  <c r="G191" i="31"/>
  <c r="G228" i="31"/>
  <c r="G143" i="31"/>
  <c r="G185" i="31"/>
  <c r="G207" i="31"/>
  <c r="G211" i="31"/>
  <c r="G159" i="31"/>
  <c r="G208" i="31"/>
  <c r="G223" i="31"/>
  <c r="G190" i="31"/>
  <c r="G149" i="31"/>
  <c r="G148" i="31"/>
  <c r="G161" i="31"/>
  <c r="G210" i="31"/>
  <c r="G146" i="31"/>
  <c r="G258" i="31"/>
  <c r="G241" i="31"/>
  <c r="G165" i="31"/>
  <c r="G246" i="31"/>
  <c r="G179" i="31"/>
  <c r="G168" i="31"/>
  <c r="G234" i="31"/>
  <c r="G178" i="31"/>
  <c r="G206" i="31"/>
  <c r="G254" i="31"/>
  <c r="G245" i="31"/>
  <c r="G256" i="31"/>
  <c r="G195" i="31"/>
  <c r="G184" i="31"/>
  <c r="G230" i="31"/>
  <c r="G157" i="31"/>
  <c r="G232" i="31"/>
  <c r="G227" i="31"/>
  <c r="G233" i="31"/>
  <c r="G243" i="31"/>
  <c r="E24" i="25"/>
  <c r="E26" i="25"/>
  <c r="E32" i="25"/>
  <c r="E31" i="25"/>
  <c r="E23" i="25"/>
  <c r="E25" i="25"/>
  <c r="E28" i="25"/>
  <c r="E30" i="25"/>
  <c r="E29" i="25"/>
  <c r="E27" i="25"/>
  <c r="G249" i="31" l="1"/>
  <c r="G250" i="31"/>
  <c r="G251" i="31"/>
  <c r="G252" i="31"/>
  <c r="G253" i="31"/>
  <c r="E212" i="31"/>
  <c r="M39" i="31"/>
  <c r="E224" i="31"/>
  <c r="M40" i="31"/>
  <c r="E236" i="31"/>
  <c r="M41" i="31"/>
  <c r="E248" i="31"/>
  <c r="E140" i="31"/>
  <c r="M33" i="31"/>
  <c r="M36" i="31"/>
  <c r="E176" i="31"/>
  <c r="E188" i="31"/>
  <c r="M37" i="31"/>
  <c r="M38" i="31"/>
  <c r="E200" i="31"/>
  <c r="M34" i="31"/>
  <c r="E152" i="31"/>
  <c r="E164" i="31"/>
  <c r="M35" i="31"/>
  <c r="G27" i="25" l="1"/>
  <c r="G23" i="25"/>
  <c r="G26" i="25"/>
  <c r="G32" i="25"/>
  <c r="G30" i="25"/>
  <c r="G24" i="25"/>
  <c r="G31" i="25"/>
  <c r="G29" i="25"/>
  <c r="G28" i="25"/>
  <c r="G25" i="25"/>
  <c r="Q35" i="31"/>
  <c r="P35" i="31"/>
  <c r="P34" i="31"/>
  <c r="Q34" i="31"/>
  <c r="G164" i="31"/>
  <c r="G176" i="31"/>
  <c r="G248" i="31"/>
  <c r="G224" i="31"/>
  <c r="Q37" i="31"/>
  <c r="P37" i="31"/>
  <c r="G236" i="31"/>
  <c r="Q39" i="31"/>
  <c r="P39" i="31"/>
  <c r="G200" i="31"/>
  <c r="P36" i="31"/>
  <c r="Q36" i="31"/>
  <c r="Q33" i="31"/>
  <c r="P33" i="31"/>
  <c r="G152" i="31"/>
  <c r="Q38" i="31"/>
  <c r="P38" i="31"/>
  <c r="G188" i="31"/>
  <c r="G140" i="31"/>
  <c r="G212" i="31"/>
  <c r="P41" i="31"/>
  <c r="Q41" i="31"/>
  <c r="Q40" i="31"/>
  <c r="P40" i="31"/>
  <c r="G6" i="35" l="1"/>
  <c r="G84" i="35" l="1"/>
  <c r="M84" i="35" s="1"/>
  <c r="I6" i="35" l="1"/>
  <c r="M6" i="35" s="1"/>
  <c r="I4" i="35" s="1"/>
  <c r="F16" i="31" l="1"/>
  <c r="D16" i="31" s="1"/>
  <c r="F15" i="31"/>
  <c r="D15" i="31" s="1"/>
  <c r="F18" i="31"/>
  <c r="D18" i="31" s="1"/>
  <c r="F14" i="31"/>
  <c r="D14" i="31" s="1"/>
  <c r="F17" i="31"/>
  <c r="D17" i="31" s="1"/>
  <c r="F19" i="31"/>
  <c r="D19" i="31" s="1"/>
  <c r="F13" i="31"/>
  <c r="D13" i="31" s="1"/>
  <c r="D88" i="31"/>
  <c r="K88" i="31"/>
  <c r="D25" i="31"/>
  <c r="K25" i="31"/>
  <c r="F265" i="31"/>
  <c r="C265" i="31"/>
  <c r="K83" i="31"/>
  <c r="D83" i="31"/>
  <c r="D23" i="31"/>
  <c r="K23" i="31"/>
  <c r="F263" i="31"/>
  <c r="C263" i="31"/>
  <c r="D64" i="31"/>
  <c r="K64" i="31"/>
  <c r="K26" i="31"/>
  <c r="D26" i="31"/>
  <c r="K74" i="31"/>
  <c r="D74" i="31"/>
  <c r="D131" i="31"/>
  <c r="K131" i="31"/>
  <c r="K123" i="31"/>
  <c r="D123" i="31"/>
  <c r="D31" i="31"/>
  <c r="K31" i="31"/>
  <c r="K66" i="31"/>
  <c r="D66" i="31"/>
  <c r="D109" i="31"/>
  <c r="K109" i="31"/>
  <c r="K136" i="31"/>
  <c r="D136" i="31"/>
  <c r="K28" i="31"/>
  <c r="D28" i="31"/>
  <c r="K45" i="31"/>
  <c r="D45" i="31"/>
  <c r="K62" i="31"/>
  <c r="D62" i="31"/>
  <c r="K71" i="31"/>
  <c r="D71" i="31"/>
  <c r="K87" i="31"/>
  <c r="D87" i="31"/>
  <c r="D120" i="31"/>
  <c r="K120" i="31"/>
  <c r="K27" i="31"/>
  <c r="D27" i="31"/>
  <c r="O25" i="31"/>
  <c r="K44" i="31"/>
  <c r="D44" i="31"/>
  <c r="F7" i="31"/>
  <c r="D55" i="31"/>
  <c r="K55" i="31"/>
  <c r="K86" i="31"/>
  <c r="D86" i="31"/>
  <c r="D97" i="31"/>
  <c r="K97" i="31"/>
  <c r="K108" i="31"/>
  <c r="D108" i="31"/>
  <c r="K132" i="31"/>
  <c r="D132" i="31"/>
  <c r="K30" i="31"/>
  <c r="D30" i="31"/>
  <c r="K42" i="31"/>
  <c r="D42" i="31"/>
  <c r="K59" i="31"/>
  <c r="D59" i="31"/>
  <c r="D77" i="31"/>
  <c r="K77" i="31"/>
  <c r="K91" i="31"/>
  <c r="D91" i="31"/>
  <c r="D116" i="31"/>
  <c r="O31" i="31"/>
  <c r="K116" i="31"/>
  <c r="D118" i="31"/>
  <c r="K118" i="31"/>
  <c r="D137" i="31"/>
  <c r="K137" i="31"/>
  <c r="D112" i="31"/>
  <c r="K112" i="31"/>
  <c r="K126" i="31"/>
  <c r="D126" i="31"/>
  <c r="K61" i="31"/>
  <c r="D61" i="31"/>
  <c r="K130" i="31"/>
  <c r="D130" i="31"/>
  <c r="K39" i="31"/>
  <c r="D39" i="31"/>
  <c r="D68" i="31"/>
  <c r="K68" i="31"/>
  <c r="O27" i="31"/>
  <c r="K113" i="31"/>
  <c r="D113" i="31"/>
  <c r="K41" i="31"/>
  <c r="D41" i="31"/>
  <c r="K81" i="31"/>
  <c r="D81" i="31"/>
  <c r="K127" i="31"/>
  <c r="D127" i="31"/>
  <c r="D52" i="31"/>
  <c r="K52" i="31"/>
  <c r="D89" i="31"/>
  <c r="K89" i="31"/>
  <c r="K47" i="31"/>
  <c r="D47" i="31"/>
  <c r="K79" i="31"/>
  <c r="D79" i="31"/>
  <c r="D21" i="31"/>
  <c r="K21" i="31"/>
  <c r="F261" i="31"/>
  <c r="C261" i="31"/>
  <c r="D35" i="31"/>
  <c r="K35" i="31"/>
  <c r="K51" i="31"/>
  <c r="D51" i="31"/>
  <c r="D69" i="31"/>
  <c r="K69" i="31"/>
  <c r="O28" i="31"/>
  <c r="D80" i="31"/>
  <c r="K80" i="31"/>
  <c r="D95" i="31"/>
  <c r="K95" i="31"/>
  <c r="D115" i="31"/>
  <c r="K115" i="31"/>
  <c r="K50" i="31"/>
  <c r="D50" i="31"/>
  <c r="K65" i="31"/>
  <c r="D65" i="31"/>
  <c r="K78" i="31"/>
  <c r="D78" i="31"/>
  <c r="K94" i="31"/>
  <c r="D94" i="31"/>
  <c r="K107" i="31"/>
  <c r="D107" i="31"/>
  <c r="K34" i="31"/>
  <c r="D34" i="31"/>
  <c r="K46" i="31"/>
  <c r="D46" i="31"/>
  <c r="K56" i="31"/>
  <c r="O26" i="31"/>
  <c r="D56" i="31"/>
  <c r="D72" i="31"/>
  <c r="K72" i="31"/>
  <c r="K90" i="31"/>
  <c r="D90" i="31"/>
  <c r="K101" i="31"/>
  <c r="D101" i="31"/>
  <c r="K111" i="31"/>
  <c r="D111" i="31"/>
  <c r="K32" i="31"/>
  <c r="O24" i="31"/>
  <c r="D32" i="31"/>
  <c r="D12" i="31"/>
  <c r="G12" i="31" s="1"/>
  <c r="K43" i="31"/>
  <c r="D43" i="31"/>
  <c r="D63" i="31"/>
  <c r="K63" i="31"/>
  <c r="D82" i="31"/>
  <c r="K82" i="31"/>
  <c r="K96" i="31"/>
  <c r="D96" i="31"/>
  <c r="K124" i="31"/>
  <c r="D124" i="31"/>
  <c r="K121" i="31"/>
  <c r="D121" i="31"/>
  <c r="D139" i="31"/>
  <c r="K139" i="31"/>
  <c r="K114" i="31"/>
  <c r="D114" i="31"/>
  <c r="K129" i="31"/>
  <c r="D129" i="31"/>
  <c r="D29" i="31"/>
  <c r="K29" i="31"/>
  <c r="K76" i="31"/>
  <c r="D76" i="31"/>
  <c r="D106" i="31"/>
  <c r="K106" i="31"/>
  <c r="D58" i="31"/>
  <c r="K58" i="31"/>
  <c r="D102" i="31"/>
  <c r="K102" i="31"/>
  <c r="K53" i="31"/>
  <c r="D53" i="31"/>
  <c r="K93" i="31"/>
  <c r="D93" i="31"/>
  <c r="D104" i="31"/>
  <c r="K104" i="31"/>
  <c r="O30" i="31"/>
  <c r="D38" i="31"/>
  <c r="K38" i="31"/>
  <c r="D105" i="31"/>
  <c r="K105" i="31"/>
  <c r="D133" i="31"/>
  <c r="K133" i="31"/>
  <c r="D138" i="31"/>
  <c r="K138" i="31"/>
  <c r="D24" i="31"/>
  <c r="K24" i="31"/>
  <c r="F264" i="31"/>
  <c r="C264" i="31"/>
  <c r="K40" i="31"/>
  <c r="D40" i="31"/>
  <c r="D57" i="31"/>
  <c r="K57" i="31"/>
  <c r="D73" i="31"/>
  <c r="K73" i="31"/>
  <c r="D84" i="31"/>
  <c r="K84" i="31"/>
  <c r="D100" i="31"/>
  <c r="K100" i="31"/>
  <c r="D122" i="31"/>
  <c r="K122" i="31"/>
  <c r="D20" i="31"/>
  <c r="K20" i="31"/>
  <c r="M7" i="31" s="1"/>
  <c r="O23" i="31"/>
  <c r="F10" i="31"/>
  <c r="F260" i="31"/>
  <c r="C260" i="31"/>
  <c r="D36" i="31"/>
  <c r="K36" i="31"/>
  <c r="K54" i="31"/>
  <c r="D54" i="31"/>
  <c r="K67" i="31"/>
  <c r="D67" i="31"/>
  <c r="D98" i="31"/>
  <c r="K98" i="31"/>
  <c r="D110" i="31"/>
  <c r="K110" i="31"/>
  <c r="K135" i="31"/>
  <c r="D135" i="31"/>
  <c r="K37" i="31"/>
  <c r="D37" i="31"/>
  <c r="D49" i="31"/>
  <c r="K49" i="31"/>
  <c r="D60" i="31"/>
  <c r="K60" i="31"/>
  <c r="K75" i="31"/>
  <c r="D75" i="31"/>
  <c r="D92" i="31"/>
  <c r="O29" i="31"/>
  <c r="K92" i="31"/>
  <c r="K103" i="31"/>
  <c r="D103" i="31"/>
  <c r="K117" i="31"/>
  <c r="D117" i="31"/>
  <c r="K22" i="31"/>
  <c r="D22" i="31"/>
  <c r="F262" i="31"/>
  <c r="C262" i="31"/>
  <c r="K33" i="31"/>
  <c r="D33" i="31"/>
  <c r="D48" i="31"/>
  <c r="K48" i="31"/>
  <c r="K70" i="31"/>
  <c r="D70" i="31"/>
  <c r="K85" i="31"/>
  <c r="D85" i="31"/>
  <c r="K99" i="31"/>
  <c r="D99" i="31"/>
  <c r="K128" i="31"/>
  <c r="D128" i="31"/>
  <c r="O32" i="31"/>
  <c r="D125" i="31"/>
  <c r="K125" i="31"/>
  <c r="D119" i="31"/>
  <c r="K119" i="31"/>
  <c r="K134" i="31"/>
  <c r="D134" i="31"/>
  <c r="K19" i="31" l="1"/>
  <c r="K14" i="31"/>
  <c r="K13" i="31"/>
  <c r="K17" i="31"/>
  <c r="K18" i="31"/>
  <c r="K15" i="31"/>
  <c r="K16" i="31"/>
  <c r="N29" i="31"/>
  <c r="N28" i="31"/>
  <c r="N27" i="31"/>
  <c r="E262" i="31"/>
  <c r="K262" i="31"/>
  <c r="D262" i="31"/>
  <c r="G262" i="31"/>
  <c r="D264" i="31"/>
  <c r="E264" i="31"/>
  <c r="K264" i="31"/>
  <c r="G264" i="31"/>
  <c r="N32" i="31"/>
  <c r="M42" i="31"/>
  <c r="M43" i="31"/>
  <c r="E33" i="25"/>
  <c r="N30" i="31"/>
  <c r="N24" i="31"/>
  <c r="N31" i="31"/>
  <c r="N25" i="31"/>
  <c r="D7" i="31"/>
  <c r="C48" i="25" s="1"/>
  <c r="E263" i="31"/>
  <c r="K263" i="31"/>
  <c r="G263" i="31"/>
  <c r="D263" i="31"/>
  <c r="N23" i="31"/>
  <c r="D10" i="31"/>
  <c r="C45" i="25" s="1"/>
  <c r="N26" i="31"/>
  <c r="O42" i="31"/>
  <c r="R42" i="31" s="1"/>
  <c r="K260" i="31"/>
  <c r="D260" i="31"/>
  <c r="E260" i="31"/>
  <c r="G260" i="31"/>
  <c r="B5" i="25"/>
  <c r="B5" i="47" s="1"/>
  <c r="G9" i="25"/>
  <c r="K261" i="31"/>
  <c r="E261" i="31"/>
  <c r="G261" i="31"/>
  <c r="D261" i="31"/>
  <c r="D265" i="31"/>
  <c r="G265" i="31"/>
  <c r="E265" i="31"/>
  <c r="K265" i="31"/>
  <c r="K5" i="31" l="1"/>
  <c r="B5" i="31" s="1"/>
  <c r="R26" i="31"/>
  <c r="R31" i="31"/>
  <c r="R27" i="31"/>
  <c r="R24" i="31"/>
  <c r="R28" i="31"/>
  <c r="R23" i="31"/>
  <c r="R30" i="31"/>
  <c r="R29" i="31"/>
  <c r="R25" i="31"/>
  <c r="R32" i="31"/>
  <c r="G33" i="25"/>
  <c r="N43" i="31"/>
  <c r="B5" i="28"/>
  <c r="B4" i="31"/>
  <c r="P42" i="31"/>
  <c r="Q42" i="31"/>
  <c r="E66" i="31" l="1"/>
  <c r="E86" i="31"/>
  <c r="G66" i="31" l="1"/>
  <c r="G86" i="31"/>
  <c r="E124" i="31"/>
  <c r="E67" i="31"/>
  <c r="E50" i="31"/>
  <c r="G124" i="31" l="1"/>
  <c r="G67" i="31"/>
  <c r="G50" i="31"/>
  <c r="E47" i="31"/>
  <c r="E33" i="31"/>
  <c r="E132" i="31"/>
  <c r="E53" i="31"/>
  <c r="E78" i="31"/>
  <c r="E101" i="31"/>
  <c r="E38" i="31"/>
  <c r="E57" i="31"/>
  <c r="E94" i="31"/>
  <c r="G57" i="31" l="1"/>
  <c r="G53" i="31"/>
  <c r="G33" i="31"/>
  <c r="G38" i="31"/>
  <c r="G47" i="31"/>
  <c r="G101" i="31"/>
  <c r="G94" i="31"/>
  <c r="G78" i="31"/>
  <c r="G132" i="31"/>
  <c r="E56" i="31"/>
  <c r="E128" i="31"/>
  <c r="E104" i="31"/>
  <c r="E80" i="31"/>
  <c r="E135" i="31"/>
  <c r="E130" i="31"/>
  <c r="E127" i="31"/>
  <c r="E98" i="31"/>
  <c r="E95" i="31"/>
  <c r="E111" i="31"/>
  <c r="E89" i="31"/>
  <c r="E41" i="31"/>
  <c r="E82" i="31"/>
  <c r="E96" i="31"/>
  <c r="E110" i="31"/>
  <c r="E62" i="31"/>
  <c r="E58" i="31"/>
  <c r="E84" i="31"/>
  <c r="E107" i="31"/>
  <c r="E108" i="31"/>
  <c r="E134" i="31"/>
  <c r="E40" i="31"/>
  <c r="E125" i="31"/>
  <c r="E139" i="31"/>
  <c r="E118" i="31"/>
  <c r="E119" i="31"/>
  <c r="E70" i="31"/>
  <c r="E72" i="31"/>
  <c r="E39" i="31"/>
  <c r="E114" i="31"/>
  <c r="E138" i="31"/>
  <c r="E131" i="31"/>
  <c r="E103" i="31"/>
  <c r="E76" i="31"/>
  <c r="E115" i="31"/>
  <c r="E113" i="31"/>
  <c r="E49" i="31"/>
  <c r="E117" i="31"/>
  <c r="E75" i="31"/>
  <c r="E46" i="31"/>
  <c r="E42" i="31"/>
  <c r="E37" i="31"/>
  <c r="E64" i="31"/>
  <c r="E126" i="31"/>
  <c r="E122" i="31"/>
  <c r="E43" i="31"/>
  <c r="E48" i="31"/>
  <c r="E90" i="31"/>
  <c r="E74" i="31"/>
  <c r="E133" i="31"/>
  <c r="E88" i="31"/>
  <c r="E120" i="31"/>
  <c r="E34" i="31"/>
  <c r="E54" i="31"/>
  <c r="E36" i="31"/>
  <c r="E87" i="31"/>
  <c r="E93" i="31"/>
  <c r="E121" i="31"/>
  <c r="E83" i="31"/>
  <c r="E100" i="31"/>
  <c r="E85" i="31"/>
  <c r="E65" i="31"/>
  <c r="E51" i="31"/>
  <c r="E61" i="31"/>
  <c r="E109" i="31"/>
  <c r="E35" i="31"/>
  <c r="E99" i="31"/>
  <c r="E69" i="31"/>
  <c r="E73" i="31"/>
  <c r="E137" i="31"/>
  <c r="E52" i="31"/>
  <c r="E60" i="31"/>
  <c r="E45" i="31"/>
  <c r="E112" i="31"/>
  <c r="E136" i="31"/>
  <c r="E91" i="31"/>
  <c r="E71" i="31"/>
  <c r="E55" i="31"/>
  <c r="E79" i="31"/>
  <c r="E97" i="31"/>
  <c r="E106" i="31"/>
  <c r="E63" i="31"/>
  <c r="E102" i="31"/>
  <c r="E123" i="31"/>
  <c r="E21" i="31"/>
  <c r="E22" i="31"/>
  <c r="E24" i="31"/>
  <c r="E23" i="31"/>
  <c r="E25" i="31" l="1"/>
  <c r="C13" i="31"/>
  <c r="E31" i="31"/>
  <c r="G31" i="31" s="1"/>
  <c r="C19" i="31"/>
  <c r="E19" i="31" s="1"/>
  <c r="G19" i="31" s="1"/>
  <c r="E27" i="31"/>
  <c r="C15" i="31"/>
  <c r="E15" i="31" s="1"/>
  <c r="G15" i="31" s="1"/>
  <c r="E30" i="31"/>
  <c r="C18" i="31"/>
  <c r="E18" i="31" s="1"/>
  <c r="G18" i="31" s="1"/>
  <c r="E28" i="31"/>
  <c r="C16" i="31"/>
  <c r="E16" i="31" s="1"/>
  <c r="G16" i="31" s="1"/>
  <c r="E26" i="31"/>
  <c r="C14" i="31"/>
  <c r="E14" i="31" s="1"/>
  <c r="G14" i="31" s="1"/>
  <c r="E29" i="31"/>
  <c r="C17" i="31"/>
  <c r="E17" i="31" s="1"/>
  <c r="G17" i="31" s="1"/>
  <c r="G22" i="31"/>
  <c r="G71" i="31"/>
  <c r="G109" i="31"/>
  <c r="G34" i="31"/>
  <c r="G49" i="31"/>
  <c r="G55" i="31"/>
  <c r="G137" i="31"/>
  <c r="G65" i="31"/>
  <c r="G54" i="31"/>
  <c r="G43" i="31"/>
  <c r="G117" i="31"/>
  <c r="G76" i="31"/>
  <c r="G119" i="31"/>
  <c r="G84" i="31"/>
  <c r="G111" i="31"/>
  <c r="G45" i="31"/>
  <c r="G85" i="31"/>
  <c r="G74" i="31"/>
  <c r="G103" i="31"/>
  <c r="G25" i="31"/>
  <c r="G97" i="31"/>
  <c r="G60" i="31"/>
  <c r="G61" i="31"/>
  <c r="G87" i="31"/>
  <c r="G90" i="31"/>
  <c r="G46" i="31"/>
  <c r="G72" i="31"/>
  <c r="G108" i="31"/>
  <c r="G41" i="31"/>
  <c r="G98" i="31"/>
  <c r="G23" i="31"/>
  <c r="G106" i="31"/>
  <c r="G73" i="31"/>
  <c r="G93" i="31"/>
  <c r="G122" i="31"/>
  <c r="G42" i="31"/>
  <c r="G39" i="31"/>
  <c r="G118" i="31"/>
  <c r="G134" i="31"/>
  <c r="G58" i="31"/>
  <c r="G82" i="31"/>
  <c r="G95" i="31"/>
  <c r="G135" i="31"/>
  <c r="G123" i="31"/>
  <c r="G91" i="31"/>
  <c r="G69" i="31"/>
  <c r="G100" i="31"/>
  <c r="G120" i="31"/>
  <c r="G126" i="31"/>
  <c r="G113" i="31"/>
  <c r="G131" i="31"/>
  <c r="G139" i="31"/>
  <c r="G62" i="31"/>
  <c r="G24" i="31"/>
  <c r="G21" i="31"/>
  <c r="G102" i="31"/>
  <c r="G79" i="31"/>
  <c r="G136" i="31"/>
  <c r="G52" i="31"/>
  <c r="G99" i="31"/>
  <c r="G51" i="31"/>
  <c r="G83" i="31"/>
  <c r="G36" i="31"/>
  <c r="G88" i="31"/>
  <c r="G48" i="31"/>
  <c r="G64" i="31"/>
  <c r="G75" i="31"/>
  <c r="G115" i="31"/>
  <c r="G138" i="31"/>
  <c r="G70" i="31"/>
  <c r="G125" i="31"/>
  <c r="G107" i="31"/>
  <c r="G110" i="31"/>
  <c r="G89" i="31"/>
  <c r="G127" i="31"/>
  <c r="G26" i="31"/>
  <c r="G63" i="31"/>
  <c r="G112" i="31"/>
  <c r="G35" i="31"/>
  <c r="G121" i="31"/>
  <c r="G133" i="31"/>
  <c r="G37" i="31"/>
  <c r="G114" i="31"/>
  <c r="G40" i="31"/>
  <c r="G96" i="31"/>
  <c r="G130" i="31"/>
  <c r="G128" i="31"/>
  <c r="G104" i="31"/>
  <c r="G80" i="31"/>
  <c r="G56" i="31"/>
  <c r="E77" i="31"/>
  <c r="E14" i="25"/>
  <c r="E15" i="25"/>
  <c r="E59" i="31"/>
  <c r="E18" i="25"/>
  <c r="E22" i="25"/>
  <c r="E20" i="25"/>
  <c r="E19" i="25"/>
  <c r="E21" i="25"/>
  <c r="E13" i="25"/>
  <c r="G29" i="31" l="1"/>
  <c r="G30" i="31"/>
  <c r="G28" i="31"/>
  <c r="E16" i="25"/>
  <c r="E12" i="25"/>
  <c r="E13" i="31"/>
  <c r="G27" i="31"/>
  <c r="E17" i="25"/>
  <c r="G16" i="25"/>
  <c r="G59" i="31"/>
  <c r="G77" i="31"/>
  <c r="E20" i="31"/>
  <c r="M23" i="31"/>
  <c r="C10" i="31"/>
  <c r="E68" i="31"/>
  <c r="M27" i="31"/>
  <c r="E92" i="31"/>
  <c r="M29" i="31"/>
  <c r="E81" i="31"/>
  <c r="M28" i="31"/>
  <c r="E129" i="31"/>
  <c r="M32" i="31"/>
  <c r="M25" i="31"/>
  <c r="E44" i="31"/>
  <c r="C7" i="31"/>
  <c r="M24" i="31"/>
  <c r="E32" i="31"/>
  <c r="E116" i="31"/>
  <c r="M31" i="31"/>
  <c r="E105" i="31"/>
  <c r="M30" i="31"/>
  <c r="M26" i="31"/>
  <c r="G22" i="25" l="1"/>
  <c r="G19" i="25"/>
  <c r="G20" i="25"/>
  <c r="G13" i="25"/>
  <c r="G21" i="25"/>
  <c r="G15" i="25"/>
  <c r="G14" i="25"/>
  <c r="G18" i="25"/>
  <c r="G17" i="25"/>
  <c r="G12" i="25"/>
  <c r="G13" i="31"/>
  <c r="I12" i="47" s="1" a="1"/>
  <c r="P31" i="31"/>
  <c r="Q31" i="31"/>
  <c r="Q24" i="31"/>
  <c r="P24" i="31"/>
  <c r="G129" i="31"/>
  <c r="G81" i="31"/>
  <c r="G10" i="31"/>
  <c r="G46" i="25" s="1"/>
  <c r="E46" i="25"/>
  <c r="Q25" i="31"/>
  <c r="P25" i="31"/>
  <c r="P29" i="31"/>
  <c r="Q29" i="31"/>
  <c r="Q27" i="31"/>
  <c r="P27" i="31"/>
  <c r="G7" i="31"/>
  <c r="G49" i="25" s="1"/>
  <c r="E49" i="25"/>
  <c r="Q28" i="31"/>
  <c r="P28" i="31"/>
  <c r="G92" i="31"/>
  <c r="G68" i="31"/>
  <c r="P23" i="31"/>
  <c r="Q23" i="31"/>
  <c r="Q30" i="31"/>
  <c r="P30" i="31"/>
  <c r="G116" i="31"/>
  <c r="Q26" i="31"/>
  <c r="P26" i="31"/>
  <c r="G105" i="31"/>
  <c r="G32" i="31"/>
  <c r="E7" i="31"/>
  <c r="G44" i="31"/>
  <c r="Q32" i="31"/>
  <c r="P32" i="31"/>
  <c r="E10" i="31"/>
  <c r="G20" i="31"/>
  <c r="J12" i="47" l="1"/>
  <c r="O12" i="47"/>
  <c r="N12" i="47"/>
  <c r="L12" i="47"/>
  <c r="K12" i="47"/>
  <c r="M12" i="47"/>
  <c r="I12" i="47"/>
  <c r="I63" i="25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<sst xmlns="http://schemas.openxmlformats.org/spreadsheetml/2006/main" count="1025" uniqueCount="275">
  <si>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</si>
  <si>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</si>
  <si>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</si>
  <si>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</si>
  <si>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</si>
  <si>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</si>
  <si>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</si>
  <si>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</si>
  <si>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</si>
  <si>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</si>
  <si>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</si>
  <si>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</si>
  <si>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</si>
  <si>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</si>
  <si>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O&amp;M at Expected CF</t>
  </si>
  <si>
    <t>Total Resource Fixed Costs</t>
  </si>
  <si>
    <t>Source: (a)(c)(d)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</si>
  <si>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</si>
  <si>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</si>
  <si>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</si>
  <si>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</si>
  <si>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</si>
  <si>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</si>
  <si>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</si>
  <si>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</si>
  <si>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</si>
  <si>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</si>
  <si>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$/MMBtu</t>
  </si>
  <si>
    <t>(g)</t>
  </si>
  <si>
    <t>(h)</t>
  </si>
  <si>
    <t>(i)</t>
  </si>
  <si>
    <t>Sources, Inputs and Assumptions</t>
  </si>
  <si>
    <t>PacifiCorp</t>
  </si>
  <si>
    <t>Delivered</t>
  </si>
  <si>
    <t>CCCT</t>
  </si>
  <si>
    <t>Duct Firing</t>
  </si>
  <si>
    <t>Peak Type:</t>
  </si>
  <si>
    <t>Quote Date</t>
  </si>
  <si>
    <t>Burnertip Natural Gas Price Forecast</t>
  </si>
  <si>
    <t>$/MWh</t>
  </si>
  <si>
    <t>CCCT Statistics</t>
  </si>
  <si>
    <t>MW</t>
  </si>
  <si>
    <t>Percent</t>
  </si>
  <si>
    <t>Cap Cost</t>
  </si>
  <si>
    <t>Fixed</t>
  </si>
  <si>
    <t>Capacity Weighted</t>
  </si>
  <si>
    <t>CF</t>
  </si>
  <si>
    <t>aMW</t>
  </si>
  <si>
    <t>Variable</t>
  </si>
  <si>
    <t>Heat Rate</t>
  </si>
  <si>
    <t>Energy Weighted</t>
  </si>
  <si>
    <t>Rounded</t>
  </si>
  <si>
    <t>Appendix B</t>
  </si>
  <si>
    <t xml:space="preserve">  Heat Rate in btu/kWh</t>
  </si>
  <si>
    <t xml:space="preserve">  Payment Factor</t>
  </si>
  <si>
    <t xml:space="preserve">  Capacity Factor</t>
  </si>
  <si>
    <t xml:space="preserve">  Energy Weighted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</si>
  <si>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</si>
  <si>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</si>
  <si>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</si>
  <si>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</si>
  <si>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</si>
  <si>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</si>
  <si>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</si>
  <si>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</si>
  <si>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</si>
  <si>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</si>
  <si>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</si>
  <si>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</si>
  <si>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</si>
  <si>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</si>
  <si>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</si>
  <si>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Energy Cost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</si>
  <si>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</si>
  <si>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</si>
  <si>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 xml:space="preserve">  Fixed Pipeline</t>
  </si>
  <si>
    <t>Study_Name: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</si>
  <si>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</si>
  <si>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</si>
  <si>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</si>
  <si>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O&amp;M Including Fixed Pipeline &amp; Capitalized O&amp;M ($/kW-Yr)</t>
  </si>
  <si>
    <t xml:space="preserve">  Variable O&amp;M Costs &amp; Capitalized Variable O&amp;M ($/MWh)</t>
  </si>
  <si>
    <t>CCCT Dry "J" - Turbine</t>
  </si>
  <si>
    <t>CCCT Dry "J" - Duct Firing</t>
  </si>
  <si>
    <t>Notes</t>
  </si>
  <si>
    <t>Teresa Tang</t>
  </si>
  <si>
    <t>Laren Hale</t>
  </si>
  <si>
    <t>Set up vDoc</t>
  </si>
  <si>
    <t>Verfied</t>
  </si>
  <si>
    <t>Date</t>
  </si>
  <si>
    <t>Analyst</t>
  </si>
  <si>
    <t>Updates</t>
  </si>
  <si>
    <t>OFPC</t>
  </si>
  <si>
    <t>Most Recent Update</t>
  </si>
  <si>
    <t>Avoided Cost Study</t>
  </si>
  <si>
    <t>Setup - Pavant Solar</t>
  </si>
  <si>
    <t>Setup - Enterprise Wind</t>
  </si>
  <si>
    <t>Setup - Red Hills Solar</t>
  </si>
  <si>
    <t>Ebru Alpay</t>
  </si>
  <si>
    <t>ljh</t>
  </si>
  <si>
    <t>Table 4</t>
  </si>
  <si>
    <t>Table 3</t>
  </si>
  <si>
    <t>NOTE:  I added the 368 MW CCCT in this spreadsheet</t>
  </si>
  <si>
    <t>&lt;---- Calculated Monthly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</si>
  <si>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</si>
  <si>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</si>
  <si>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</si>
  <si>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</si>
  <si>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</si>
  <si>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</si>
  <si>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/>
  </si>
  <si>
    <t>Setup - UT 2013.Q2 Complinace Filing</t>
  </si>
  <si>
    <t>Setup - Pioneer Wind Study</t>
  </si>
  <si>
    <t>Price City Solar</t>
  </si>
  <si>
    <t>Cedar City Solar</t>
  </si>
  <si>
    <t>Vernon Solar</t>
  </si>
  <si>
    <t>Delta Solar</t>
  </si>
  <si>
    <t>Granite Mountain Solar</t>
  </si>
  <si>
    <t>Iron Springs Solar</t>
  </si>
  <si>
    <t>Parowan Solar Center</t>
  </si>
  <si>
    <t>Link Solar Center</t>
  </si>
  <si>
    <t>Ut 2013.Q4 Compliance Filing</t>
  </si>
  <si>
    <t>UT Compliance Filing Step Study</t>
  </si>
  <si>
    <t>Granite Mtn Solar East</t>
  </si>
  <si>
    <t>Delta Solar 1</t>
  </si>
  <si>
    <t>10 - Escalante Solar II</t>
  </si>
  <si>
    <t>11 - Escalante Solar III</t>
  </si>
  <si>
    <t>12 - Escalante Valley Solar</t>
  </si>
  <si>
    <t>13 - Ut 2014.Q1 Compliance Filing</t>
  </si>
  <si>
    <t>Update for the 2013 IRP Update</t>
  </si>
  <si>
    <t>16 - Tooele Army D Solar</t>
  </si>
  <si>
    <t>17 - Monticello Wind 2</t>
  </si>
  <si>
    <t>19 - Parowan Solar</t>
  </si>
  <si>
    <t>22 - Pavant II Solar</t>
  </si>
  <si>
    <t>42 - Monticello Wind 1</t>
  </si>
  <si>
    <t>24 - Woods C Solar II</t>
  </si>
  <si>
    <t>37 - SR Parowan Solar</t>
  </si>
  <si>
    <t>48 - UT 2014.Q2</t>
  </si>
  <si>
    <t>48 - UT 2014.Q2 Revised</t>
  </si>
  <si>
    <t>53 - Granite Mtn Solar East</t>
  </si>
  <si>
    <t>65 - Sugarville Solar</t>
  </si>
  <si>
    <t>67 - Elk Mtn Wind</t>
  </si>
  <si>
    <t>68 - North Temple Solar</t>
  </si>
  <si>
    <t>72 - Long Ridge Wind</t>
  </si>
  <si>
    <t>74 - Latigo Solar</t>
  </si>
  <si>
    <t>75 - UT 2014.Q3 Compliance Filing</t>
  </si>
  <si>
    <t>76 - Cove Fort Solar 1</t>
  </si>
  <si>
    <t>77 - Ogden Solar</t>
  </si>
  <si>
    <t>83 - Delta Solar</t>
  </si>
  <si>
    <t>91 - Tooele South Solar</t>
  </si>
  <si>
    <t>08 - UT 2014.Q4</t>
  </si>
  <si>
    <t xml:space="preserve">16 - Cedar City Solar </t>
  </si>
  <si>
    <t>29 - CES Hunter 2 Solar</t>
  </si>
  <si>
    <t>30 - ECG Delta Solar</t>
  </si>
  <si>
    <t>36 - TEC Monticello Solar</t>
  </si>
  <si>
    <t>47 - UT 2015.Q1</t>
  </si>
  <si>
    <t>61 - UT 2015.Q2</t>
  </si>
  <si>
    <t>77-Elk Mountain Wind</t>
  </si>
  <si>
    <t>81 - North South Solar</t>
  </si>
  <si>
    <t>94 - UT 2015.Q3</t>
  </si>
  <si>
    <t>01 - UT 2015.Q4</t>
  </si>
  <si>
    <t xml:space="preserve">03 - Mid-Valley Solar </t>
  </si>
  <si>
    <t>10 - Boswell Springs I Wind</t>
  </si>
  <si>
    <t>15 - Mona PV1 Solar</t>
  </si>
  <si>
    <t>01 - Utah 2016.Q1 Compliance</t>
  </si>
  <si>
    <t>18 - Glen Canyon A</t>
  </si>
  <si>
    <t>52 - Uintah Wind</t>
  </si>
  <si>
    <t xml:space="preserve">48 - Suerte Solar </t>
  </si>
  <si>
    <t xml:space="preserve">55 - Sage Junction Solar </t>
  </si>
  <si>
    <t>56 - Glen Canyon</t>
  </si>
  <si>
    <t>ss</t>
  </si>
  <si>
    <t>64 - Mona Solar</t>
  </si>
  <si>
    <t xml:space="preserve">69 - UT 2016.Q2 </t>
  </si>
  <si>
    <t>88 - Beehive Solar</t>
  </si>
  <si>
    <t xml:space="preserve">91.3 - Sage III Solar </t>
  </si>
  <si>
    <t xml:space="preserve">96 - Dinosolar 2 </t>
  </si>
  <si>
    <t xml:space="preserve">99 - Rock Creek I </t>
  </si>
  <si>
    <t>103-116 - Faraday Solar</t>
  </si>
  <si>
    <t>Matt Patton</t>
  </si>
  <si>
    <t>CCCT Resource Costs - 2017 Integrated Resource Plan</t>
  </si>
  <si>
    <t>Willamette Valley - 436 MW - CCCT Dry "G/H", 1x1 - West Side Resource (1,500')</t>
  </si>
  <si>
    <t>CCCT Dry "G/H", 1x1 - Turbine</t>
  </si>
  <si>
    <t>CCCT Dry "G/H", 1x1 - Duct Firing</t>
  </si>
  <si>
    <t>Discount Rate - 2017 IRP</t>
  </si>
  <si>
    <t>IRP - Utah Greenfield</t>
  </si>
  <si>
    <t>IRP West Side</t>
  </si>
  <si>
    <t>Pacific NW</t>
  </si>
  <si>
    <t>IRP - Wyo NE</t>
  </si>
  <si>
    <t xml:space="preserve">Plant Costs  - 2017 IRP - Table 6.1 &amp; 6.2 </t>
  </si>
  <si>
    <t>2016 $</t>
  </si>
  <si>
    <t>UT N - 200 MW - SCCT Frame "F" x1 - East Side Resource (5,050')</t>
  </si>
  <si>
    <t>SCCT</t>
  </si>
  <si>
    <t>SCCT Dry "F" - Turbine</t>
  </si>
  <si>
    <t>WYNE  DJohns - 477 MW - CCCT Dry "J/HA.02", 1x1 - East Side Resource (5,050')</t>
  </si>
  <si>
    <t>WYNE DJohns- 200 MW - SCCT Frame "F" x1 - East Side Resource (5,050')</t>
  </si>
  <si>
    <t>Table 12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</si>
  <si>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</si>
  <si>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</si>
  <si>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</si>
  <si>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</si>
  <si>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</si>
  <si>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</si>
  <si>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</si>
  <si>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</si>
  <si>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</si>
  <si>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</si>
  <si>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</si>
  <si>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</si>
  <si>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</si>
  <si>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</si>
  <si>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</si>
  <si>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Payment Factor</t>
  </si>
  <si>
    <t>Total Capital Cost</t>
  </si>
  <si>
    <t>22% ITC assumption</t>
  </si>
  <si>
    <t>10% ITC assumption</t>
  </si>
  <si>
    <t>IRP17 - 2033 - 200 MW SCCT - Wyo NE</t>
  </si>
  <si>
    <t>IRP17 - 2033 - 477 MW CCCT - Wyo NE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</si>
  <si>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</si>
  <si>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</si>
  <si>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</si>
  <si>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</si>
  <si>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</si>
  <si>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</si>
  <si>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Utah South Solar</t>
  </si>
  <si>
    <t>IRP17 Aeolus Wind</t>
  </si>
  <si>
    <t>IRP17 - 2029 - 30 MW Geothermal West</t>
  </si>
  <si>
    <t>IRP17 - 2029 - 200 MW SCCT - Utah N</t>
  </si>
  <si>
    <t>IRP17 - 2030 - 436 MW CCCT - West M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</si>
  <si>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</si>
  <si>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</si>
  <si>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</si>
  <si>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</si>
  <si>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</si>
  <si>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</si>
  <si>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</si>
  <si>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</si>
  <si>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>WY AE Wind capital cost assumptions revised based on IRP 2017 page 220</t>
  </si>
  <si>
    <t>IRP2017 Chapter 8, page 220</t>
  </si>
  <si>
    <t>15 Year starting 2020</t>
  </si>
  <si>
    <t>15 Year Starting 2018</t>
  </si>
  <si>
    <t>15 year-2018-2032</t>
  </si>
  <si>
    <t>15 year-2020-2034</t>
  </si>
  <si>
    <t>QF - Sch37 - UT - Solar F</t>
  </si>
  <si>
    <t>Utah Sch 37 Solar F</t>
  </si>
  <si>
    <t>Table 2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</si>
  <si>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</si>
  <si>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</si>
  <si>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</si>
  <si>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</si>
  <si>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</si>
  <si>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</si>
  <si>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</si>
  <si>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</si>
  <si>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</si>
  <si>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</si>
  <si>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</si>
  <si>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</si>
  <si>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</si>
  <si>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</si>
  <si>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</si>
  <si>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</si>
  <si>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</si>
  <si>
    <t>2017 Inflation rate</t>
  </si>
  <si>
    <t>2017 IRP Wyoming Wind Resource</t>
  </si>
  <si>
    <t>2017 IRP Wyoming DJ Wind Resource</t>
  </si>
  <si>
    <t>2017 IRP Utah Solar Resource</t>
  </si>
  <si>
    <t>Payment Factor Corresponding to 10% ITC is 7.350%</t>
  </si>
  <si>
    <t>2017 IRP Yakima Solar Resource</t>
  </si>
  <si>
    <t>2017 IRP Geothermal PPA West Side Resource</t>
  </si>
  <si>
    <t>SCCT Resource Costs - 2017 Integrated Resource Plan</t>
  </si>
  <si>
    <t>SCCT Statistics</t>
  </si>
  <si>
    <t>Plant Costs  - 2017 IRP - Table 6.1 &amp; 6.2</t>
  </si>
  <si>
    <t>2017 IRP ID Wind Resource</t>
  </si>
  <si>
    <t>55.4 - UT Sch37 - PDDRR - CONF _2017 05 01 (2130.60 MW)_SF</t>
  </si>
  <si>
    <t>Needs Verification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</si>
</sst>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* #,##0.000_);_(* \(#,##0.000\);_(* &quot;-&quot;_);_(@_)"/>
    <numFmt numFmtId="170" formatCode="_(&quot;$&quot;* #,##0_);_(&quot;$&quot;* \(#,##0\);_(&quot;$&quot;* &quot;-&quot;??_);_(@_)"/>
    <numFmt numFmtId="171" formatCode="mmm\ yyyy&quot;   &quot;"/>
    <numFmt numFmtId="172" formatCode="_(* #,##0_);[Red]_(* \(#,##0\);_(* &quot;-&quot;_);_(@_)"/>
    <numFmt numFmtId="173" formatCode="_(* #,##0.00_);[Red]_(* \(#,##0.00\);_(* &quot;-&quot;_);_(@_)"/>
    <numFmt numFmtId="174" formatCode="_(* #,##0.0_);[Red]_(* \(#,##0.0\);_(* &quot;-&quot;_);_(@_)"/>
    <numFmt numFmtId="175" formatCode="0.000%"/>
    <numFmt numFmtId="176" formatCode="m/d/yyyy;@"/>
    <numFmt numFmtId="177" formatCode="&quot;$&quot;###0;[Red]\(&quot;$&quot;###0\)"/>
    <numFmt numFmtId="178" formatCode="0.0"/>
    <numFmt numFmtId="179" formatCode="yyyy\ mm\ dd"/>
    <numFmt numFmtId="180" formatCode="&quot;$&quot;#,##0.00_)\(\5\)"/>
    <numFmt numFmtId="181" formatCode="&quot;$&quot;#,##0.000_);[Red]\(&quot;$&quot;#,##0.000\)"/>
    <numFmt numFmtId="182" formatCode="#,##0\ ;\(#,##0\)"/>
  </numFmts>
  <fonts count="40"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name val="Times New Roman"/>
      <family val="1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10"/>
      <color indexed="22"/>
      <name val="Arial"/>
      <family val="2"/>
    </font>
    <font>
      <sz val="9"/>
      <color indexed="10"/>
      <name val="Arial"/>
      <family val="2"/>
    </font>
    <font>
      <sz val="16"/>
      <color indexed="10"/>
      <name val="Arial"/>
      <family val="2"/>
    </font>
    <font>
      <sz val="9"/>
      <color indexed="9"/>
      <name val="Arial"/>
      <family val="2"/>
    </font>
    <font>
      <b/>
      <sz val="14"/>
      <name val="Arial"/>
      <family val="2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2" tint="-0.249977111117893"/>
      <name val="Arial"/>
      <family val="2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1">
    <xf numFmtId="172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NumberFormat="0" applyFill="0" applyBorder="0" applyAlignment="0">
      <protection locked="0"/>
    </xf>
    <xf numFmtId="41" fontId="3" fillId="0" borderId="0"/>
    <xf numFmtId="172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7" fontId="1" fillId="0" borderId="0"/>
    <xf numFmtId="167" fontId="1" fillId="0" borderId="0"/>
    <xf numFmtId="41" fontId="3" fillId="0" borderId="0"/>
    <xf numFmtId="172" fontId="3" fillId="0" borderId="0"/>
    <xf numFmtId="172" fontId="1" fillId="0" borderId="0"/>
    <xf numFmtId="41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7" fontId="28" fillId="0" borderId="0" applyFont="0" applyFill="0" applyBorder="0" applyProtection="0">
      <alignment horizontal="right"/>
    </xf>
    <xf numFmtId="178" fontId="14" fillId="0" borderId="0" applyNumberFormat="0" applyFill="0" applyBorder="0" applyAlignment="0" applyProtection="0"/>
    <xf numFmtId="0" fontId="12" fillId="0" borderId="22" applyNumberFormat="0" applyBorder="0" applyAlignment="0"/>
    <xf numFmtId="12" fontId="29" fillId="7" borderId="20">
      <alignment horizontal="left"/>
    </xf>
    <xf numFmtId="37" fontId="12" fillId="8" borderId="0" applyNumberFormat="0" applyBorder="0" applyAlignment="0" applyProtection="0"/>
    <xf numFmtId="37" fontId="12" fillId="0" borderId="0"/>
    <xf numFmtId="3" fontId="20" fillId="9" borderId="23" applyProtection="0"/>
    <xf numFmtId="172" fontId="1" fillId="0" borderId="0"/>
    <xf numFmtId="9" fontId="1" fillId="0" borderId="0" applyFont="0" applyFill="0" applyBorder="0" applyAlignment="0" applyProtection="0"/>
    <xf numFmtId="172" fontId="3" fillId="0" borderId="0"/>
    <xf numFmtId="0" fontId="1" fillId="0" borderId="0"/>
    <xf numFmtId="172" fontId="1" fillId="0" borderId="0"/>
    <xf numFmtId="0" fontId="34" fillId="0" borderId="0" applyNumberFormat="0" applyFill="0" applyBorder="0" applyAlignment="0" applyProtection="0">
      <alignment vertical="top"/>
      <protection locked="0"/>
    </xf>
  </cellStyleXfs>
  <cellXfs count="379">
    <xf numFmtId="172" fontId="0" fillId="0" borderId="0" xfId="0"/>
    <xf numFmtId="172" fontId="4" fillId="0" borderId="0" xfId="0" applyFont="1" applyFill="1" applyAlignment="1">
      <alignment horizontal="centerContinuous"/>
    </xf>
    <xf numFmtId="172" fontId="6" fillId="0" borderId="0" xfId="0" quotePrefix="1" applyFont="1" applyFill="1" applyBorder="1" applyAlignment="1">
      <alignment horizontal="center"/>
    </xf>
    <xf numFmtId="172" fontId="7" fillId="0" borderId="0" xfId="0" applyFont="1" applyFill="1" applyAlignment="1">
      <alignment horizontal="centerContinuous"/>
    </xf>
    <xf numFmtId="172" fontId="3" fillId="0" borderId="0" xfId="0" applyFont="1" applyFill="1"/>
    <xf numFmtId="172" fontId="5" fillId="0" borderId="0" xfId="0" applyFont="1" applyFill="1" applyAlignment="1">
      <alignment horizontal="centerContinuous"/>
    </xf>
    <xf numFmtId="172" fontId="3" fillId="0" borderId="0" xfId="0" applyFont="1" applyFill="1" applyBorder="1"/>
    <xf numFmtId="172" fontId="3" fillId="0" borderId="0" xfId="0" applyFont="1" applyFill="1" applyAlignment="1">
      <alignment horizontal="center"/>
    </xf>
    <xf numFmtId="8" fontId="3" fillId="0" borderId="0" xfId="0" applyNumberFormat="1" applyFont="1" applyFill="1"/>
    <xf numFmtId="8" fontId="3" fillId="0" borderId="2" xfId="0" applyNumberFormat="1" applyFont="1" applyFill="1" applyBorder="1" applyAlignment="1">
      <alignment horizontal="center"/>
    </xf>
    <xf numFmtId="8" fontId="3" fillId="0" borderId="0" xfId="0" applyNumberFormat="1" applyFont="1" applyFill="1" applyBorder="1" applyAlignment="1">
      <alignment horizontal="center"/>
    </xf>
    <xf numFmtId="172" fontId="3" fillId="0" borderId="0" xfId="0" quotePrefix="1" applyFont="1" applyFill="1"/>
    <xf numFmtId="172" fontId="3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center"/>
    </xf>
    <xf numFmtId="8" fontId="3" fillId="0" borderId="8" xfId="0" applyNumberFormat="1" applyFont="1" applyFill="1" applyBorder="1" applyAlignment="1">
      <alignment horizontal="center"/>
    </xf>
    <xf numFmtId="8" fontId="3" fillId="0" borderId="11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172" fontId="2" fillId="0" borderId="0" xfId="0" applyFont="1" applyFill="1" applyAlignment="1">
      <alignment horizontal="right"/>
    </xf>
    <xf numFmtId="172" fontId="2" fillId="0" borderId="5" xfId="0" applyFont="1" applyFill="1" applyBorder="1" applyAlignment="1">
      <alignment horizontal="center"/>
    </xf>
    <xf numFmtId="172" fontId="2" fillId="0" borderId="5" xfId="0" applyFont="1" applyFill="1" applyBorder="1" applyAlignment="1">
      <alignment horizontal="center" wrapText="1"/>
    </xf>
    <xf numFmtId="172" fontId="2" fillId="0" borderId="5" xfId="0" applyFont="1" applyFill="1" applyBorder="1" applyAlignment="1">
      <alignment horizontal="centerContinuous" wrapText="1"/>
    </xf>
    <xf numFmtId="172" fontId="7" fillId="0" borderId="6" xfId="0" applyFont="1" applyFill="1" applyBorder="1" applyAlignment="1">
      <alignment horizontal="centerContinuous"/>
    </xf>
    <xf numFmtId="172" fontId="10" fillId="0" borderId="6" xfId="0" quotePrefix="1" applyFont="1" applyFill="1" applyBorder="1" applyAlignment="1">
      <alignment horizontal="center" wrapText="1"/>
    </xf>
    <xf numFmtId="172" fontId="10" fillId="0" borderId="6" xfId="0" applyFont="1" applyFill="1" applyBorder="1" applyAlignment="1">
      <alignment horizontal="center" wrapText="1"/>
    </xf>
    <xf numFmtId="172" fontId="2" fillId="0" borderId="0" xfId="0" applyFont="1" applyFill="1" applyAlignment="1">
      <alignment horizontal="centerContinuous"/>
    </xf>
    <xf numFmtId="172" fontId="2" fillId="0" borderId="5" xfId="0" applyFont="1" applyFill="1" applyBorder="1"/>
    <xf numFmtId="172" fontId="2" fillId="0" borderId="13" xfId="0" applyFont="1" applyFill="1" applyBorder="1" applyAlignment="1">
      <alignment horizontal="center"/>
    </xf>
    <xf numFmtId="172" fontId="2" fillId="0" borderId="6" xfId="0" applyFont="1" applyFill="1" applyBorder="1"/>
    <xf numFmtId="172" fontId="2" fillId="0" borderId="6" xfId="0" applyFont="1" applyFill="1" applyBorder="1" applyAlignment="1">
      <alignment horizontal="center"/>
    </xf>
    <xf numFmtId="8" fontId="1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72" fontId="2" fillId="0" borderId="9" xfId="0" applyFont="1" applyFill="1" applyBorder="1" applyAlignment="1">
      <alignment horizontal="centerContinuous"/>
    </xf>
    <xf numFmtId="172" fontId="5" fillId="0" borderId="7" xfId="0" applyFont="1" applyFill="1" applyBorder="1" applyAlignment="1">
      <alignment horizontal="centerContinuous"/>
    </xf>
    <xf numFmtId="172" fontId="12" fillId="2" borderId="0" xfId="0" applyFont="1" applyFill="1" applyAlignment="1">
      <alignment horizontal="centerContinuous"/>
    </xf>
    <xf numFmtId="172" fontId="14" fillId="2" borderId="0" xfId="0" applyFont="1" applyFill="1" applyBorder="1" applyAlignment="1">
      <alignment horizontal="centerContinuous"/>
    </xf>
    <xf numFmtId="171" fontId="12" fillId="2" borderId="0" xfId="1" applyNumberFormat="1" applyFont="1" applyFill="1" applyAlignment="1">
      <alignment horizontal="centerContinuous"/>
    </xf>
    <xf numFmtId="172" fontId="12" fillId="0" borderId="0" xfId="0" applyFont="1" applyFill="1" applyBorder="1"/>
    <xf numFmtId="172" fontId="14" fillId="0" borderId="0" xfId="0" applyFont="1" applyFill="1" applyBorder="1" applyAlignment="1">
      <alignment wrapText="1"/>
    </xf>
    <xf numFmtId="172" fontId="12" fillId="0" borderId="0" xfId="0" applyFont="1" applyFill="1" applyBorder="1" applyAlignment="1">
      <alignment horizontal="center"/>
    </xf>
    <xf numFmtId="168" fontId="12" fillId="0" borderId="0" xfId="0" applyNumberFormat="1" applyFont="1" applyFill="1" applyBorder="1"/>
    <xf numFmtId="172" fontId="2" fillId="0" borderId="7" xfId="0" applyFont="1" applyFill="1" applyBorder="1" applyAlignment="1">
      <alignment horizontal="center"/>
    </xf>
    <xf numFmtId="172" fontId="2" fillId="0" borderId="7" xfId="0" applyFont="1" applyFill="1" applyBorder="1" applyAlignment="1">
      <alignment horizontal="centerContinuous"/>
    </xf>
    <xf numFmtId="172" fontId="17" fillId="0" borderId="0" xfId="0" applyFont="1" applyFill="1"/>
    <xf numFmtId="167" fontId="17" fillId="0" borderId="0" xfId="8" applyNumberFormat="1" applyFont="1" applyFill="1"/>
    <xf numFmtId="43" fontId="17" fillId="0" borderId="0" xfId="2" applyNumberFormat="1" applyFont="1" applyFill="1"/>
    <xf numFmtId="164" fontId="17" fillId="0" borderId="0" xfId="0" applyNumberFormat="1" applyFont="1" applyFill="1" applyAlignment="1">
      <alignment horizontal="center"/>
    </xf>
    <xf numFmtId="164" fontId="6" fillId="0" borderId="0" xfId="0" applyNumberFormat="1" applyFont="1" applyFill="1" applyAlignment="1">
      <alignment horizontal="right"/>
    </xf>
    <xf numFmtId="41" fontId="17" fillId="0" borderId="0" xfId="0" applyNumberFormat="1" applyFont="1" applyFill="1"/>
    <xf numFmtId="8" fontId="17" fillId="0" borderId="0" xfId="2" applyNumberFormat="1" applyFont="1" applyFill="1"/>
    <xf numFmtId="2" fontId="3" fillId="0" borderId="0" xfId="0" applyNumberFormat="1" applyFont="1" applyFill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39" fontId="3" fillId="0" borderId="0" xfId="0" applyNumberFormat="1" applyFont="1" applyFill="1" applyBorder="1" applyAlignment="1">
      <alignment horizontal="center"/>
    </xf>
    <xf numFmtId="172" fontId="2" fillId="0" borderId="0" xfId="0" applyFont="1" applyFill="1" applyBorder="1" applyAlignment="1">
      <alignment horizontal="center"/>
    </xf>
    <xf numFmtId="172" fontId="2" fillId="0" borderId="16" xfId="0" applyFont="1" applyFill="1" applyBorder="1" applyAlignment="1">
      <alignment horizontal="centerContinuous"/>
    </xf>
    <xf numFmtId="172" fontId="2" fillId="0" borderId="17" xfId="0" applyFont="1" applyFill="1" applyBorder="1" applyAlignment="1">
      <alignment horizontal="centerContinuous"/>
    </xf>
    <xf numFmtId="172" fontId="2" fillId="0" borderId="18" xfId="0" applyFont="1" applyFill="1" applyBorder="1" applyAlignment="1">
      <alignment horizontal="centerContinuous"/>
    </xf>
    <xf numFmtId="167" fontId="0" fillId="0" borderId="0" xfId="8" applyNumberFormat="1" applyFont="1" applyFill="1"/>
    <xf numFmtId="172" fontId="2" fillId="0" borderId="16" xfId="5" applyFont="1" applyFill="1" applyBorder="1" applyAlignment="1">
      <alignment horizontal="centerContinuous"/>
    </xf>
    <xf numFmtId="172" fontId="2" fillId="0" borderId="3" xfId="5" applyFont="1" applyFill="1" applyBorder="1" applyAlignment="1">
      <alignment horizontal="centerContinuous"/>
    </xf>
    <xf numFmtId="172" fontId="19" fillId="0" borderId="0" xfId="5" applyFont="1" applyFill="1" applyBorder="1"/>
    <xf numFmtId="8" fontId="3" fillId="0" borderId="0" xfId="0" quotePrefix="1" applyNumberFormat="1" applyFont="1" applyFill="1" applyBorder="1" applyAlignment="1">
      <alignment horizontal="center"/>
    </xf>
    <xf numFmtId="172" fontId="12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left" indent="1"/>
    </xf>
    <xf numFmtId="172" fontId="3" fillId="0" borderId="0" xfId="0" applyFont="1" applyFill="1" applyAlignment="1">
      <alignment horizontal="left" indent="1"/>
    </xf>
    <xf numFmtId="172" fontId="0" fillId="0" borderId="0" xfId="0" applyFill="1"/>
    <xf numFmtId="43" fontId="0" fillId="0" borderId="0" xfId="1" applyFont="1" applyFill="1"/>
    <xf numFmtId="172" fontId="0" fillId="0" borderId="0" xfId="0" quotePrefix="1" applyFont="1" applyFill="1"/>
    <xf numFmtId="167" fontId="3" fillId="0" borderId="0" xfId="8" applyNumberFormat="1" applyFont="1" applyFill="1" applyAlignment="1">
      <alignment horizontal="center"/>
    </xf>
    <xf numFmtId="41" fontId="3" fillId="0" borderId="0" xfId="11"/>
    <xf numFmtId="41" fontId="3" fillId="0" borderId="0" xfId="11" applyFont="1" applyFill="1"/>
    <xf numFmtId="0" fontId="0" fillId="0" borderId="0" xfId="11" applyNumberFormat="1" applyFont="1" applyFill="1" applyAlignment="1">
      <alignment horizontal="left"/>
    </xf>
    <xf numFmtId="172" fontId="1" fillId="0" borderId="0" xfId="10" applyNumberFormat="1" applyFont="1"/>
    <xf numFmtId="17" fontId="1" fillId="0" borderId="0" xfId="10" applyNumberFormat="1" applyFont="1"/>
    <xf numFmtId="174" fontId="1" fillId="5" borderId="0" xfId="10" applyNumberFormat="1" applyFont="1" applyFill="1"/>
    <xf numFmtId="170" fontId="1" fillId="0" borderId="0" xfId="2" applyNumberFormat="1" applyFont="1"/>
    <xf numFmtId="10" fontId="1" fillId="0" borderId="0" xfId="8" applyNumberFormat="1" applyFont="1"/>
    <xf numFmtId="172" fontId="1" fillId="0" borderId="5" xfId="10" applyNumberFormat="1" applyFont="1" applyBorder="1"/>
    <xf numFmtId="172" fontId="1" fillId="0" borderId="7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Continuous"/>
    </xf>
    <xf numFmtId="172" fontId="1" fillId="0" borderId="4" xfId="10" applyNumberFormat="1" applyFont="1" applyBorder="1" applyAlignment="1">
      <alignment horizontal="centerContinuous"/>
    </xf>
    <xf numFmtId="172" fontId="1" fillId="0" borderId="6" xfId="10" applyNumberFormat="1" applyFont="1" applyBorder="1"/>
    <xf numFmtId="172" fontId="1" fillId="0" borderId="4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"/>
    </xf>
    <xf numFmtId="172" fontId="1" fillId="0" borderId="6" xfId="10" applyNumberFormat="1" applyFont="1" applyBorder="1" applyAlignment="1">
      <alignment horizontal="center"/>
    </xf>
    <xf numFmtId="172" fontId="1" fillId="0" borderId="9" xfId="10" applyNumberFormat="1" applyFont="1" applyBorder="1" applyAlignment="1">
      <alignment horizontal="centerContinuous"/>
    </xf>
    <xf numFmtId="172" fontId="1" fillId="0" borderId="2" xfId="10" applyNumberFormat="1" applyFont="1" applyBorder="1"/>
    <xf numFmtId="41" fontId="1" fillId="0" borderId="8" xfId="10" applyNumberFormat="1" applyFont="1" applyBorder="1"/>
    <xf numFmtId="41" fontId="1" fillId="0" borderId="11" xfId="10" applyNumberFormat="1" applyFont="1" applyBorder="1"/>
    <xf numFmtId="168" fontId="1" fillId="0" borderId="8" xfId="10" applyNumberFormat="1" applyFont="1" applyBorder="1"/>
    <xf numFmtId="0" fontId="1" fillId="0" borderId="0" xfId="10" applyNumberFormat="1" applyFont="1"/>
    <xf numFmtId="17" fontId="1" fillId="0" borderId="5" xfId="10" applyNumberFormat="1" applyFont="1" applyBorder="1" applyAlignment="1">
      <alignment horizontal="center"/>
    </xf>
    <xf numFmtId="172" fontId="1" fillId="0" borderId="0" xfId="10" applyNumberFormat="1" applyFont="1" applyBorder="1"/>
    <xf numFmtId="168" fontId="1" fillId="0" borderId="11" xfId="10" applyNumberFormat="1" applyFont="1" applyBorder="1"/>
    <xf numFmtId="172" fontId="1" fillId="0" borderId="13" xfId="10" applyNumberFormat="1" applyFont="1" applyBorder="1"/>
    <xf numFmtId="17" fontId="1" fillId="0" borderId="13" xfId="10" applyNumberFormat="1" applyFont="1" applyBorder="1" applyAlignment="1">
      <alignment horizontal="center"/>
    </xf>
    <xf numFmtId="172" fontId="1" fillId="0" borderId="1" xfId="10" applyNumberFormat="1" applyFont="1" applyBorder="1"/>
    <xf numFmtId="41" fontId="1" fillId="0" borderId="12" xfId="10" applyNumberFormat="1" applyFont="1" applyBorder="1"/>
    <xf numFmtId="168" fontId="1" fillId="0" borderId="12" xfId="10" applyNumberFormat="1" applyFont="1" applyBorder="1"/>
    <xf numFmtId="17" fontId="1" fillId="0" borderId="6" xfId="10" applyNumberFormat="1" applyFont="1" applyBorder="1" applyAlignment="1">
      <alignment horizontal="center"/>
    </xf>
    <xf numFmtId="172" fontId="1" fillId="5" borderId="2" xfId="10" applyNumberFormat="1" applyFont="1" applyFill="1" applyBorder="1"/>
    <xf numFmtId="41" fontId="1" fillId="5" borderId="8" xfId="10" applyNumberFormat="1" applyFont="1" applyFill="1" applyBorder="1"/>
    <xf numFmtId="168" fontId="1" fillId="5" borderId="8" xfId="10" applyNumberFormat="1" applyFont="1" applyFill="1" applyBorder="1"/>
    <xf numFmtId="172" fontId="1" fillId="5" borderId="0" xfId="10" applyNumberFormat="1" applyFont="1" applyFill="1" applyBorder="1"/>
    <xf numFmtId="41" fontId="1" fillId="5" borderId="11" xfId="10" applyNumberFormat="1" applyFont="1" applyFill="1" applyBorder="1"/>
    <xf numFmtId="168" fontId="1" fillId="5" borderId="11" xfId="10" applyNumberFormat="1" applyFont="1" applyFill="1" applyBorder="1"/>
    <xf numFmtId="172" fontId="1" fillId="0" borderId="0" xfId="10" applyNumberFormat="1" applyFont="1" applyAlignment="1">
      <alignment horizontal="center"/>
    </xf>
    <xf numFmtId="172" fontId="13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2" fontId="0" fillId="0" borderId="0" xfId="0" applyFont="1" applyFill="1" applyAlignment="1">
      <alignment horizontal="centerContinuous"/>
    </xf>
    <xf numFmtId="172" fontId="0" fillId="0" borderId="0" xfId="0" applyFont="1" applyFill="1"/>
    <xf numFmtId="172" fontId="0" fillId="0" borderId="0" xfId="0" applyFont="1" applyFill="1" applyBorder="1" applyAlignment="1">
      <alignment horizontal="centerContinuous"/>
    </xf>
    <xf numFmtId="172" fontId="0" fillId="0" borderId="0" xfId="0" applyFont="1" applyFill="1" applyBorder="1"/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169" fontId="0" fillId="0" borderId="0" xfId="0" applyNumberFormat="1" applyFont="1" applyFill="1"/>
    <xf numFmtId="41" fontId="0" fillId="0" borderId="0" xfId="4" applyFont="1" applyFill="1"/>
    <xf numFmtId="172" fontId="0" fillId="0" borderId="0" xfId="0" applyFont="1" applyFill="1" applyAlignment="1">
      <alignment horizontal="center"/>
    </xf>
    <xf numFmtId="172" fontId="0" fillId="0" borderId="19" xfId="0" applyFont="1" applyFill="1" applyBorder="1" applyAlignment="1">
      <alignment horizontal="centerContinuous"/>
    </xf>
    <xf numFmtId="41" fontId="0" fillId="0" borderId="0" xfId="0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2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72" fontId="0" fillId="0" borderId="9" xfId="0" applyFont="1" applyFill="1" applyBorder="1" applyAlignment="1">
      <alignment horizontal="centerContinuous"/>
    </xf>
    <xf numFmtId="172" fontId="0" fillId="0" borderId="4" xfId="0" applyFont="1" applyFill="1" applyBorder="1" applyAlignment="1">
      <alignment horizontal="centerContinuous"/>
    </xf>
    <xf numFmtId="170" fontId="0" fillId="0" borderId="0" xfId="2" applyNumberFormat="1" applyFont="1" applyFill="1"/>
    <xf numFmtId="9" fontId="0" fillId="0" borderId="0" xfId="0" applyNumberFormat="1" applyFont="1" applyFill="1"/>
    <xf numFmtId="1" fontId="0" fillId="0" borderId="0" xfId="6" applyNumberFormat="1" applyFont="1" applyFill="1" applyAlignment="1" applyProtection="1">
      <alignment horizontal="center"/>
      <protection locked="0"/>
    </xf>
    <xf numFmtId="172" fontId="3" fillId="0" borderId="0" xfId="10" applyNumberFormat="1" applyFont="1"/>
    <xf numFmtId="173" fontId="0" fillId="0" borderId="0" xfId="0" applyNumberFormat="1"/>
    <xf numFmtId="6" fontId="0" fillId="0" borderId="0" xfId="2" applyNumberFormat="1" applyFont="1" applyFill="1" applyAlignment="1">
      <alignment horizontal="center"/>
    </xf>
    <xf numFmtId="6" fontId="17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8" fontId="17" fillId="0" borderId="0" xfId="2" applyNumberFormat="1" applyFont="1" applyFill="1" applyAlignment="1">
      <alignment horizontal="center"/>
    </xf>
    <xf numFmtId="10" fontId="0" fillId="0" borderId="0" xfId="8" applyNumberFormat="1" applyFont="1" applyFill="1"/>
    <xf numFmtId="172" fontId="18" fillId="6" borderId="0" xfId="10" applyNumberFormat="1" applyFont="1" applyFill="1"/>
    <xf numFmtId="8" fontId="0" fillId="0" borderId="20" xfId="0" applyNumberFormat="1" applyFont="1" applyFill="1" applyBorder="1"/>
    <xf numFmtId="7" fontId="1" fillId="0" borderId="0" xfId="2" applyNumberFormat="1" applyFont="1"/>
    <xf numFmtId="17" fontId="1" fillId="5" borderId="5" xfId="10" applyNumberFormat="1" applyFont="1" applyFill="1" applyBorder="1" applyAlignment="1">
      <alignment horizontal="center"/>
    </xf>
    <xf numFmtId="17" fontId="1" fillId="5" borderId="13" xfId="10" applyNumberFormat="1" applyFont="1" applyFill="1" applyBorder="1" applyAlignment="1">
      <alignment horizontal="center"/>
    </xf>
    <xf numFmtId="17" fontId="1" fillId="5" borderId="6" xfId="10" applyNumberFormat="1" applyFont="1" applyFill="1" applyBorder="1" applyAlignment="1">
      <alignment horizontal="center"/>
    </xf>
    <xf numFmtId="172" fontId="1" fillId="0" borderId="5" xfId="10" applyNumberFormat="1" applyFont="1" applyBorder="1" applyAlignment="1">
      <alignment horizontal="center"/>
    </xf>
    <xf numFmtId="175" fontId="1" fillId="0" borderId="0" xfId="8" applyNumberFormat="1" applyFont="1"/>
    <xf numFmtId="175" fontId="0" fillId="0" borderId="0" xfId="0" applyNumberFormat="1" applyFont="1" applyFill="1" applyBorder="1"/>
    <xf numFmtId="8" fontId="0" fillId="0" borderId="0" xfId="5" applyNumberFormat="1" applyFont="1" applyFill="1" applyBorder="1"/>
    <xf numFmtId="41" fontId="0" fillId="0" borderId="0" xfId="5" applyNumberFormat="1" applyFont="1" applyFill="1" applyBorder="1"/>
    <xf numFmtId="172" fontId="0" fillId="0" borderId="0" xfId="5" applyFont="1" applyFill="1"/>
    <xf numFmtId="172" fontId="2" fillId="0" borderId="7" xfId="5" applyFont="1" applyFill="1" applyBorder="1" applyAlignment="1">
      <alignment horizontal="centerContinuous"/>
    </xf>
    <xf numFmtId="172" fontId="0" fillId="0" borderId="0" xfId="5" applyFont="1" applyFill="1" applyAlignment="1">
      <alignment horizontal="lef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2" fontId="6" fillId="0" borderId="0" xfId="0" applyFont="1" applyFill="1"/>
    <xf numFmtId="172" fontId="14" fillId="2" borderId="0" xfId="0" applyFont="1" applyFill="1" applyBorder="1" applyAlignment="1">
      <alignment horizontal="center"/>
    </xf>
    <xf numFmtId="14" fontId="20" fillId="3" borderId="7" xfId="0" applyNumberFormat="1" applyFont="1" applyFill="1" applyBorder="1" applyAlignment="1">
      <alignment horizontal="center"/>
    </xf>
    <xf numFmtId="172" fontId="14" fillId="2" borderId="0" xfId="0" applyFont="1" applyFill="1" applyAlignment="1">
      <alignment horizontal="centerContinuous"/>
    </xf>
    <xf numFmtId="172" fontId="6" fillId="0" borderId="0" xfId="0" applyFont="1" applyFill="1" applyBorder="1"/>
    <xf numFmtId="14" fontId="21" fillId="2" borderId="0" xfId="0" applyNumberFormat="1" applyFont="1" applyFill="1" applyBorder="1" applyAlignment="1">
      <alignment horizontal="centerContinuous" vertical="center"/>
    </xf>
    <xf numFmtId="172" fontId="6" fillId="0" borderId="0" xfId="0" applyFont="1" applyFill="1" applyBorder="1" applyAlignment="1">
      <alignment horizontal="center"/>
    </xf>
    <xf numFmtId="172" fontId="12" fillId="2" borderId="0" xfId="0" applyFont="1" applyFill="1" applyBorder="1" applyAlignment="1">
      <alignment horizontal="centerContinuous" wrapText="1"/>
    </xf>
    <xf numFmtId="172" fontId="6" fillId="0" borderId="0" xfId="0" applyFont="1" applyFill="1" applyAlignment="1">
      <alignment horizontal="center"/>
    </xf>
    <xf numFmtId="172" fontId="12" fillId="0" borderId="15" xfId="0" applyFont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172" fontId="6" fillId="4" borderId="14" xfId="0" applyFont="1" applyFill="1" applyBorder="1"/>
    <xf numFmtId="0" fontId="2" fillId="0" borderId="0" xfId="0" applyNumberFormat="1" applyFont="1" applyFill="1" applyAlignment="1"/>
    <xf numFmtId="172" fontId="13" fillId="0" borderId="0" xfId="10" applyNumberFormat="1" applyFont="1"/>
    <xf numFmtId="172" fontId="1" fillId="0" borderId="0" xfId="13" applyBorder="1"/>
    <xf numFmtId="172" fontId="1" fillId="0" borderId="0" xfId="13"/>
    <xf numFmtId="172" fontId="1" fillId="0" borderId="0" xfId="13" applyAlignment="1">
      <alignment horizontal="center"/>
    </xf>
    <xf numFmtId="172" fontId="23" fillId="0" borderId="0" xfId="13" applyFont="1"/>
    <xf numFmtId="176" fontId="1" fillId="0" borderId="21" xfId="13" applyNumberFormat="1" applyBorder="1" applyAlignment="1">
      <alignment horizontal="center"/>
    </xf>
    <xf numFmtId="14" fontId="1" fillId="0" borderId="0" xfId="13" applyNumberFormat="1" applyAlignment="1">
      <alignment horizontal="center"/>
    </xf>
    <xf numFmtId="176" fontId="1" fillId="0" borderId="21" xfId="13" applyNumberFormat="1" applyBorder="1"/>
    <xf numFmtId="172" fontId="1" fillId="0" borderId="0" xfId="13" applyAlignment="1">
      <alignment wrapText="1"/>
    </xf>
    <xf numFmtId="172" fontId="13" fillId="0" borderId="0" xfId="13" applyFont="1" applyAlignment="1">
      <alignment horizontal="center"/>
    </xf>
    <xf numFmtId="172" fontId="13" fillId="0" borderId="0" xfId="13" applyFont="1"/>
    <xf numFmtId="172" fontId="1" fillId="0" borderId="0" xfId="13" applyBorder="1" applyAlignment="1">
      <alignment vertical="top"/>
    </xf>
    <xf numFmtId="172" fontId="1" fillId="0" borderId="0" xfId="13" applyFill="1" applyBorder="1" applyAlignment="1">
      <alignment vertical="top"/>
    </xf>
    <xf numFmtId="41" fontId="1" fillId="0" borderId="0" xfId="14" applyProtection="1">
      <protection locked="0"/>
    </xf>
    <xf numFmtId="172" fontId="24" fillId="0" borderId="0" xfId="13" applyFont="1" applyBorder="1" applyAlignment="1" applyProtection="1">
      <alignment horizontal="center"/>
      <protection locked="0"/>
    </xf>
    <xf numFmtId="41" fontId="1" fillId="0" borderId="0" xfId="14" applyFill="1" applyAlignment="1" applyProtection="1">
      <alignment horizontal="left" indent="2"/>
      <protection locked="0"/>
    </xf>
    <xf numFmtId="172" fontId="1" fillId="0" borderId="0" xfId="13" applyAlignment="1">
      <alignment vertical="top"/>
    </xf>
    <xf numFmtId="0" fontId="1" fillId="0" borderId="0" xfId="15"/>
    <xf numFmtId="14" fontId="1" fillId="0" borderId="4" xfId="16" applyNumberFormat="1" applyFont="1" applyFill="1" applyBorder="1" applyAlignment="1" applyProtection="1">
      <alignment horizontal="center"/>
      <protection locked="0"/>
    </xf>
    <xf numFmtId="41" fontId="18" fillId="0" borderId="3" xfId="14" applyFont="1" applyFill="1" applyBorder="1" applyAlignment="1" applyProtection="1">
      <alignment horizontal="left"/>
      <protection locked="0"/>
    </xf>
    <xf numFmtId="41" fontId="18" fillId="0" borderId="0" xfId="14" applyFont="1" applyFill="1" applyAlignment="1" applyProtection="1">
      <alignment horizontal="left" indent="2"/>
      <protection locked="0"/>
    </xf>
    <xf numFmtId="0" fontId="1" fillId="0" borderId="0" xfId="15" applyBorder="1"/>
    <xf numFmtId="172" fontId="1" fillId="0" borderId="0" xfId="13" applyAlignment="1"/>
    <xf numFmtId="172" fontId="25" fillId="0" borderId="0" xfId="13" applyFont="1" applyAlignment="1">
      <alignment horizontal="center"/>
    </xf>
    <xf numFmtId="172" fontId="1" fillId="0" borderId="0" xfId="13" applyAlignment="1">
      <alignment horizontal="right"/>
    </xf>
    <xf numFmtId="14" fontId="1" fillId="0" borderId="19" xfId="15" applyNumberFormat="1" applyFont="1" applyBorder="1" applyAlignment="1">
      <alignment horizontal="center"/>
    </xf>
    <xf numFmtId="41" fontId="18" fillId="0" borderId="16" xfId="14" applyFont="1" applyFill="1" applyBorder="1" applyAlignment="1" applyProtection="1">
      <alignment horizontal="left"/>
      <protection locked="0"/>
    </xf>
    <xf numFmtId="172" fontId="26" fillId="0" borderId="0" xfId="13" applyFont="1"/>
    <xf numFmtId="172" fontId="1" fillId="0" borderId="19" xfId="13" applyBorder="1" applyAlignment="1">
      <alignment horizontal="centerContinuous"/>
    </xf>
    <xf numFmtId="172" fontId="1" fillId="0" borderId="16" xfId="13" applyFont="1" applyBorder="1" applyAlignment="1">
      <alignment horizontal="centerContinuous"/>
    </xf>
    <xf numFmtId="172" fontId="1" fillId="0" borderId="0" xfId="13" applyAlignment="1">
      <alignment horizontal="center" wrapText="1"/>
    </xf>
    <xf numFmtId="8" fontId="0" fillId="0" borderId="20" xfId="0" applyNumberFormat="1" applyFont="1" applyFill="1" applyBorder="1" applyAlignment="1">
      <alignment horizontal="right"/>
    </xf>
    <xf numFmtId="41" fontId="30" fillId="0" borderId="0" xfId="14" applyFont="1" applyFill="1" applyAlignment="1" applyProtection="1">
      <alignment horizontal="left" wrapText="1"/>
      <protection locked="0"/>
    </xf>
    <xf numFmtId="179" fontId="1" fillId="0" borderId="21" xfId="13" applyNumberFormat="1" applyBorder="1" applyAlignment="1">
      <alignment horizontal="center"/>
    </xf>
    <xf numFmtId="179" fontId="1" fillId="0" borderId="21" xfId="13" applyNumberFormat="1" applyBorder="1"/>
    <xf numFmtId="180" fontId="3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1" fillId="0" borderId="0" xfId="10" applyNumberFormat="1" applyFont="1"/>
    <xf numFmtId="174" fontId="0" fillId="0" borderId="0" xfId="0" applyNumberFormat="1" applyFont="1" applyFill="1"/>
    <xf numFmtId="174" fontId="17" fillId="0" borderId="0" xfId="0" applyNumberFormat="1" applyFont="1" applyFill="1"/>
    <xf numFmtId="167" fontId="1" fillId="5" borderId="0" xfId="8" applyNumberFormat="1" applyFont="1" applyFill="1"/>
    <xf numFmtId="172" fontId="13" fillId="0" borderId="7" xfId="25" applyFont="1" applyFill="1" applyBorder="1" applyAlignment="1">
      <alignment horizontal="centerContinuous"/>
    </xf>
    <xf numFmtId="172" fontId="31" fillId="0" borderId="6" xfId="0" applyFont="1" applyBorder="1" applyAlignment="1">
      <alignment horizontal="center"/>
    </xf>
    <xf numFmtId="172" fontId="31" fillId="0" borderId="0" xfId="0" applyFont="1"/>
    <xf numFmtId="172" fontId="31" fillId="0" borderId="7" xfId="0" applyFont="1" applyBorder="1"/>
    <xf numFmtId="167" fontId="30" fillId="0" borderId="7" xfId="26" applyNumberFormat="1" applyFont="1" applyFill="1" applyBorder="1"/>
    <xf numFmtId="172" fontId="32" fillId="0" borderId="2" xfId="10" applyNumberFormat="1" applyFont="1" applyBorder="1"/>
    <xf numFmtId="41" fontId="32" fillId="0" borderId="8" xfId="10" applyNumberFormat="1" applyFont="1" applyBorder="1"/>
    <xf numFmtId="168" fontId="32" fillId="0" borderId="8" xfId="10" applyNumberFormat="1" applyFont="1" applyBorder="1"/>
    <xf numFmtId="172" fontId="32" fillId="0" borderId="0" xfId="10" applyNumberFormat="1" applyFont="1" applyBorder="1"/>
    <xf numFmtId="41" fontId="32" fillId="0" borderId="11" xfId="10" applyNumberFormat="1" applyFont="1" applyBorder="1"/>
    <xf numFmtId="168" fontId="32" fillId="0" borderId="11" xfId="10" applyNumberFormat="1" applyFont="1" applyBorder="1"/>
    <xf numFmtId="172" fontId="32" fillId="0" borderId="1" xfId="10" applyNumberFormat="1" applyFont="1" applyBorder="1"/>
    <xf numFmtId="41" fontId="32" fillId="0" borderId="12" xfId="10" applyNumberFormat="1" applyFont="1" applyBorder="1"/>
    <xf numFmtId="168" fontId="32" fillId="0" borderId="12" xfId="10" applyNumberFormat="1" applyFont="1" applyBorder="1"/>
    <xf numFmtId="0" fontId="0" fillId="0" borderId="20" xfId="0" applyNumberFormat="1" applyFont="1" applyFill="1" applyBorder="1"/>
    <xf numFmtId="165" fontId="0" fillId="0" borderId="20" xfId="0" applyNumberFormat="1" applyFont="1" applyFill="1" applyBorder="1" applyAlignment="1">
      <alignment horizontal="center"/>
    </xf>
    <xf numFmtId="37" fontId="1" fillId="0" borderId="0" xfId="2" applyNumberFormat="1" applyFont="1"/>
    <xf numFmtId="172" fontId="30" fillId="0" borderId="0" xfId="0" applyFont="1"/>
    <xf numFmtId="9" fontId="30" fillId="0" borderId="0" xfId="8" applyFont="1"/>
    <xf numFmtId="43" fontId="1" fillId="0" borderId="0" xfId="10" applyNumberFormat="1" applyFont="1"/>
    <xf numFmtId="172" fontId="33" fillId="0" borderId="0" xfId="10" applyNumberFormat="1" applyFont="1"/>
    <xf numFmtId="172" fontId="3" fillId="0" borderId="1" xfId="0" applyFont="1" applyFill="1" applyBorder="1"/>
    <xf numFmtId="173" fontId="0" fillId="0" borderId="0" xfId="0" applyNumberFormat="1" applyFont="1" applyFill="1"/>
    <xf numFmtId="8" fontId="0" fillId="0" borderId="1" xfId="0" applyNumberFormat="1" applyFont="1" applyFill="1" applyBorder="1" applyAlignment="1">
      <alignment horizontal="right"/>
    </xf>
    <xf numFmtId="8" fontId="0" fillId="0" borderId="1" xfId="0" applyNumberFormat="1" applyFont="1" applyFill="1" applyBorder="1"/>
    <xf numFmtId="8" fontId="0" fillId="0" borderId="1" xfId="5" applyNumberFormat="1" applyFont="1" applyFill="1" applyBorder="1"/>
    <xf numFmtId="172" fontId="4" fillId="0" borderId="0" xfId="27" applyFont="1" applyFill="1" applyAlignment="1">
      <alignment horizontal="centerContinuous"/>
    </xf>
    <xf numFmtId="172" fontId="3" fillId="0" borderId="0" xfId="27" applyFont="1" applyFill="1" applyAlignment="1">
      <alignment horizontal="centerContinuous"/>
    </xf>
    <xf numFmtId="172" fontId="3" fillId="0" borderId="0" xfId="27" applyFont="1" applyFill="1"/>
    <xf numFmtId="172" fontId="3" fillId="0" borderId="0" xfId="27" applyFont="1" applyFill="1" applyBorder="1" applyAlignment="1">
      <alignment horizontal="centerContinuous"/>
    </xf>
    <xf numFmtId="172" fontId="3" fillId="0" borderId="0" xfId="27" applyFont="1" applyFill="1" applyBorder="1"/>
    <xf numFmtId="172" fontId="2" fillId="0" borderId="5" xfId="27" applyFont="1" applyFill="1" applyBorder="1" applyAlignment="1">
      <alignment horizontal="center"/>
    </xf>
    <xf numFmtId="172" fontId="2" fillId="0" borderId="5" xfId="27" applyFont="1" applyFill="1" applyBorder="1" applyAlignment="1">
      <alignment horizontal="center" wrapText="1"/>
    </xf>
    <xf numFmtId="172" fontId="7" fillId="0" borderId="6" xfId="27" applyFont="1" applyFill="1" applyBorder="1" applyAlignment="1">
      <alignment horizontal="centerContinuous"/>
    </xf>
    <xf numFmtId="172" fontId="10" fillId="0" borderId="6" xfId="27" quotePrefix="1" applyFont="1" applyFill="1" applyBorder="1" applyAlignment="1">
      <alignment horizontal="center" wrapText="1"/>
    </xf>
    <xf numFmtId="172" fontId="10" fillId="0" borderId="6" xfId="27" applyFont="1" applyFill="1" applyBorder="1" applyAlignment="1">
      <alignment horizontal="center" wrapText="1"/>
    </xf>
    <xf numFmtId="172" fontId="6" fillId="0" borderId="0" xfId="27" quotePrefix="1" applyFont="1" applyFill="1" applyBorder="1" applyAlignment="1">
      <alignment horizontal="center"/>
    </xf>
    <xf numFmtId="0" fontId="3" fillId="0" borderId="0" xfId="27" applyNumberFormat="1" applyFont="1" applyFill="1"/>
    <xf numFmtId="6" fontId="3" fillId="0" borderId="0" xfId="27" applyNumberFormat="1" applyFont="1" applyFill="1" applyAlignment="1">
      <alignment horizontal="right"/>
    </xf>
    <xf numFmtId="8" fontId="3" fillId="0" borderId="0" xfId="27" applyNumberFormat="1" applyFont="1" applyFill="1" applyAlignment="1">
      <alignment horizontal="right"/>
    </xf>
    <xf numFmtId="8" fontId="3" fillId="0" borderId="0" xfId="27" applyNumberFormat="1" applyFont="1" applyFill="1"/>
    <xf numFmtId="8" fontId="3" fillId="0" borderId="0" xfId="27" applyNumberFormat="1" applyFont="1" applyFill="1" applyBorder="1"/>
    <xf numFmtId="181" fontId="3" fillId="0" borderId="0" xfId="27" applyNumberFormat="1" applyFont="1" applyFill="1" applyAlignment="1">
      <alignment horizontal="right"/>
    </xf>
    <xf numFmtId="165" fontId="3" fillId="0" borderId="0" xfId="27" applyNumberFormat="1" applyFont="1" applyFill="1" applyAlignment="1">
      <alignment horizontal="center"/>
    </xf>
    <xf numFmtId="165" fontId="3" fillId="0" borderId="1" xfId="27" applyNumberFormat="1" applyFont="1" applyFill="1" applyBorder="1" applyAlignment="1">
      <alignment horizontal="center"/>
    </xf>
    <xf numFmtId="8" fontId="3" fillId="0" borderId="1" xfId="27" applyNumberFormat="1" applyFont="1" applyFill="1" applyBorder="1" applyAlignment="1">
      <alignment horizontal="right"/>
    </xf>
    <xf numFmtId="8" fontId="3" fillId="0" borderId="1" xfId="27" applyNumberFormat="1" applyFont="1" applyFill="1" applyBorder="1"/>
    <xf numFmtId="172" fontId="3" fillId="0" borderId="0" xfId="27" quotePrefix="1" applyFont="1" applyFill="1"/>
    <xf numFmtId="0" fontId="3" fillId="0" borderId="0" xfId="28" applyFont="1"/>
    <xf numFmtId="14" fontId="3" fillId="0" borderId="0" xfId="29" applyNumberFormat="1" applyFont="1"/>
    <xf numFmtId="0" fontId="3" fillId="0" borderId="0" xfId="27" applyNumberFormat="1" applyFont="1" applyFill="1" applyBorder="1"/>
    <xf numFmtId="165" fontId="3" fillId="0" borderId="0" xfId="27" applyNumberFormat="1" applyFont="1" applyFill="1" applyBorder="1" applyAlignment="1">
      <alignment horizontal="center"/>
    </xf>
    <xf numFmtId="8" fontId="3" fillId="0" borderId="0" xfId="27" applyNumberFormat="1" applyFont="1" applyFill="1" applyBorder="1" applyAlignment="1">
      <alignment horizontal="right"/>
    </xf>
    <xf numFmtId="8" fontId="3" fillId="0" borderId="0" xfId="27" applyNumberFormat="1" applyFont="1" applyFill="1" applyAlignment="1">
      <alignment horizontal="center"/>
    </xf>
    <xf numFmtId="172" fontId="5" fillId="0" borderId="0" xfId="27" applyFont="1" applyFill="1" applyAlignment="1">
      <alignment horizontal="centerContinuous"/>
    </xf>
    <xf numFmtId="172" fontId="2" fillId="0" borderId="0" xfId="27" applyFont="1" applyFill="1" applyAlignment="1">
      <alignment horizontal="centerContinuous"/>
    </xf>
    <xf numFmtId="172" fontId="3" fillId="0" borderId="0" xfId="27" applyFont="1" applyFill="1" applyAlignment="1">
      <alignment horizontal="center"/>
    </xf>
    <xf numFmtId="41" fontId="3" fillId="0" borderId="0" xfId="4" applyFont="1" applyFill="1"/>
    <xf numFmtId="172" fontId="2" fillId="0" borderId="17" xfId="27" applyFont="1" applyFill="1" applyBorder="1" applyAlignment="1">
      <alignment horizontal="centerContinuous"/>
    </xf>
    <xf numFmtId="172" fontId="3" fillId="0" borderId="17" xfId="27" applyFont="1" applyFill="1" applyBorder="1"/>
    <xf numFmtId="172" fontId="3" fillId="0" borderId="19" xfId="27" applyFont="1" applyFill="1" applyBorder="1"/>
    <xf numFmtId="172" fontId="2" fillId="0" borderId="16" xfId="27" applyFont="1" applyFill="1" applyBorder="1" applyAlignment="1">
      <alignment horizontal="center"/>
    </xf>
    <xf numFmtId="172" fontId="2" fillId="0" borderId="17" xfId="5" applyFont="1" applyFill="1" applyBorder="1" applyAlignment="1">
      <alignment horizontal="centerContinuous"/>
    </xf>
    <xf numFmtId="172" fontId="3" fillId="0" borderId="17" xfId="27" applyFont="1" applyFill="1" applyBorder="1" applyAlignment="1">
      <alignment horizontal="centerContinuous"/>
    </xf>
    <xf numFmtId="6" fontId="3" fillId="0" borderId="0" xfId="2" applyNumberFormat="1" applyFont="1" applyFill="1"/>
    <xf numFmtId="8" fontId="3" fillId="0" borderId="0" xfId="2" applyNumberFormat="1" applyFont="1" applyFill="1"/>
    <xf numFmtId="182" fontId="34" fillId="0" borderId="0" xfId="30" applyNumberFormat="1" applyAlignment="1" applyProtection="1"/>
    <xf numFmtId="1" fontId="3" fillId="0" borderId="0" xfId="6" applyNumberFormat="1" applyFont="1" applyFill="1" applyAlignment="1" applyProtection="1">
      <alignment horizontal="center"/>
      <protection locked="0"/>
    </xf>
    <xf numFmtId="182" fontId="35" fillId="0" borderId="0" xfId="0" applyNumberFormat="1" applyFont="1"/>
    <xf numFmtId="173" fontId="2" fillId="0" borderId="0" xfId="27" applyNumberFormat="1" applyFont="1" applyFill="1"/>
    <xf numFmtId="173" fontId="3" fillId="0" borderId="0" xfId="27" applyNumberFormat="1" applyFont="1" applyFill="1"/>
    <xf numFmtId="167" fontId="3" fillId="0" borderId="0" xfId="8" applyNumberFormat="1" applyFont="1" applyFill="1"/>
    <xf numFmtId="164" fontId="3" fillId="0" borderId="0" xfId="27" applyNumberFormat="1" applyFont="1" applyFill="1"/>
    <xf numFmtId="175" fontId="3" fillId="0" borderId="0" xfId="27" applyNumberFormat="1" applyFont="1" applyFill="1" applyBorder="1"/>
    <xf numFmtId="0" fontId="0" fillId="0" borderId="0" xfId="0" applyNumberFormat="1" applyFont="1"/>
    <xf numFmtId="44" fontId="30" fillId="0" borderId="0" xfId="2" applyFont="1" applyFill="1"/>
    <xf numFmtId="175" fontId="36" fillId="0" borderId="0" xfId="0" applyNumberFormat="1" applyFont="1" applyFill="1" applyProtection="1">
      <protection locked="0"/>
    </xf>
    <xf numFmtId="9" fontId="3" fillId="0" borderId="0" xfId="27" applyNumberFormat="1" applyFont="1" applyFill="1"/>
    <xf numFmtId="43" fontId="3" fillId="0" borderId="0" xfId="2" applyNumberFormat="1" applyFont="1" applyFill="1"/>
    <xf numFmtId="167" fontId="3" fillId="0" borderId="0" xfId="27" applyNumberFormat="1" applyFont="1" applyFill="1"/>
    <xf numFmtId="43" fontId="3" fillId="0" borderId="0" xfId="27" applyNumberFormat="1" applyFont="1" applyFill="1" applyBorder="1" applyAlignment="1">
      <alignment horizontal="right"/>
    </xf>
    <xf numFmtId="10" fontId="3" fillId="0" borderId="0" xfId="8" applyNumberFormat="1" applyFont="1" applyFill="1"/>
    <xf numFmtId="173" fontId="3" fillId="0" borderId="0" xfId="27" applyNumberFormat="1" applyFont="1" applyFill="1" applyBorder="1"/>
    <xf numFmtId="172" fontId="3" fillId="0" borderId="0" xfId="27" applyNumberFormat="1" applyFont="1" applyFill="1"/>
    <xf numFmtId="172" fontId="3" fillId="0" borderId="0" xfId="27" applyNumberFormat="1" applyFont="1" applyFill="1" applyAlignment="1">
      <alignment horizontal="right"/>
    </xf>
    <xf numFmtId="172" fontId="3" fillId="0" borderId="0" xfId="6" applyNumberFormat="1" applyFont="1" applyFill="1" applyAlignment="1" applyProtection="1">
      <alignment horizontal="center"/>
      <protection locked="0"/>
    </xf>
    <xf numFmtId="172" fontId="3" fillId="0" borderId="0" xfId="27" applyNumberFormat="1" applyFont="1" applyFill="1" applyBorder="1"/>
    <xf numFmtId="43" fontId="3" fillId="0" borderId="0" xfId="27" applyNumberFormat="1" applyFont="1" applyFill="1" applyAlignment="1">
      <alignment horizontal="right"/>
    </xf>
    <xf numFmtId="175" fontId="35" fillId="0" borderId="0" xfId="8" applyNumberFormat="1" applyFont="1"/>
    <xf numFmtId="2" fontId="3" fillId="0" borderId="0" xfId="6" applyNumberFormat="1" applyFont="1" applyFill="1" applyAlignment="1" applyProtection="1">
      <alignment horizontal="center"/>
      <protection locked="0"/>
    </xf>
    <xf numFmtId="175" fontId="35" fillId="6" borderId="0" xfId="8" applyNumberFormat="1" applyFont="1" applyFill="1"/>
    <xf numFmtId="172" fontId="3" fillId="6" borderId="0" xfId="27" applyFont="1" applyFill="1"/>
    <xf numFmtId="172" fontId="2" fillId="0" borderId="0" xfId="27" applyFont="1" applyFill="1" applyBorder="1" applyAlignment="1">
      <alignment horizontal="center" wrapText="1"/>
    </xf>
    <xf numFmtId="164" fontId="3" fillId="0" borderId="0" xfId="1" applyNumberFormat="1" applyFont="1"/>
    <xf numFmtId="41" fontId="3" fillId="0" borderId="0" xfId="11" applyAlignment="1">
      <alignment wrapText="1"/>
    </xf>
    <xf numFmtId="173" fontId="1" fillId="0" borderId="0" xfId="10" applyNumberFormat="1" applyFont="1"/>
    <xf numFmtId="172" fontId="2" fillId="0" borderId="0" xfId="0" applyFont="1"/>
    <xf numFmtId="0" fontId="3" fillId="0" borderId="0" xfId="0" applyNumberFormat="1" applyFont="1" applyFill="1" applyBorder="1" applyAlignment="1">
      <alignment horizontal="center"/>
    </xf>
    <xf numFmtId="172" fontId="2" fillId="0" borderId="0" xfId="0" applyFont="1" applyAlignment="1">
      <alignment horizontal="left"/>
    </xf>
    <xf numFmtId="167" fontId="0" fillId="0" borderId="0" xfId="8" applyNumberFormat="1" applyFont="1"/>
    <xf numFmtId="167" fontId="0" fillId="6" borderId="0" xfId="8" applyNumberFormat="1" applyFont="1" applyFill="1"/>
    <xf numFmtId="172" fontId="30" fillId="0" borderId="6" xfId="0" applyFont="1" applyFill="1" applyBorder="1" applyAlignment="1">
      <alignment horizontal="center"/>
    </xf>
    <xf numFmtId="172" fontId="30" fillId="0" borderId="0" xfId="0" applyFont="1" applyFill="1"/>
    <xf numFmtId="6" fontId="3" fillId="6" borderId="0" xfId="2" applyNumberFormat="1" applyFont="1" applyFill="1"/>
    <xf numFmtId="9" fontId="3" fillId="6" borderId="0" xfId="27" applyNumberFormat="1" applyFont="1" applyFill="1"/>
    <xf numFmtId="172" fontId="0" fillId="0" borderId="0" xfId="0" applyNumberFormat="1"/>
    <xf numFmtId="172" fontId="3" fillId="0" borderId="1" xfId="0" applyFont="1" applyFill="1" applyBorder="1" applyAlignment="1">
      <alignment horizontal="center"/>
    </xf>
    <xf numFmtId="167" fontId="22" fillId="0" borderId="0" xfId="8" applyNumberFormat="1" applyFont="1" applyFill="1"/>
    <xf numFmtId="172" fontId="1" fillId="0" borderId="0" xfId="10" applyNumberFormat="1" applyFont="1" applyAlignment="1">
      <alignment horizontal="left" vertical="top"/>
    </xf>
    <xf numFmtId="172" fontId="37" fillId="0" borderId="0" xfId="0" applyFont="1" applyFill="1" applyAlignment="1">
      <alignment horizontal="centerContinuous"/>
    </xf>
    <xf numFmtId="172" fontId="38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centerContinuous"/>
    </xf>
    <xf numFmtId="172" fontId="37" fillId="0" borderId="0" xfId="0" applyFont="1" applyFill="1"/>
    <xf numFmtId="172" fontId="5" fillId="0" borderId="0" xfId="0" applyFont="1" applyFill="1" applyBorder="1" applyAlignment="1">
      <alignment horizontal="centerContinuous"/>
    </xf>
    <xf numFmtId="172" fontId="38" fillId="0" borderId="0" xfId="0" applyFont="1" applyFill="1"/>
    <xf numFmtId="172" fontId="3" fillId="0" borderId="0" xfId="0" quotePrefix="1" applyFont="1" applyFill="1" applyBorder="1" applyAlignment="1">
      <alignment horizontal="center"/>
    </xf>
    <xf numFmtId="8" fontId="39" fillId="0" borderId="0" xfId="0" applyNumberFormat="1" applyFont="1" applyFill="1" applyAlignment="1">
      <alignment horizontal="center"/>
    </xf>
    <xf numFmtId="8" fontId="39" fillId="0" borderId="0" xfId="0" applyNumberFormat="1" applyFont="1" applyFill="1" applyBorder="1" applyAlignment="1">
      <alignment horizontal="left"/>
    </xf>
    <xf numFmtId="172" fontId="3" fillId="0" borderId="24" xfId="0" applyFont="1" applyFill="1" applyBorder="1" applyAlignment="1">
      <alignment horizontal="center"/>
    </xf>
    <xf numFmtId="172" fontId="3" fillId="0" borderId="5" xfId="0" applyFont="1" applyFill="1" applyBorder="1" applyAlignment="1">
      <alignment horizontal="centerContinuous"/>
    </xf>
    <xf numFmtId="172" fontId="3" fillId="0" borderId="5" xfId="0" quotePrefix="1" applyFont="1" applyFill="1" applyBorder="1" applyAlignment="1">
      <alignment horizontal="centerContinuous"/>
    </xf>
    <xf numFmtId="172" fontId="3" fillId="0" borderId="4" xfId="0" applyFont="1" applyFill="1" applyBorder="1" applyAlignment="1">
      <alignment horizontal="centerContinuous"/>
    </xf>
    <xf numFmtId="172" fontId="3" fillId="0" borderId="7" xfId="0" applyFont="1" applyFill="1" applyBorder="1" applyAlignment="1">
      <alignment horizontal="centerContinuous"/>
    </xf>
    <xf numFmtId="172" fontId="3" fillId="0" borderId="3" xfId="0" applyFont="1" applyFill="1" applyBorder="1" applyAlignment="1">
      <alignment horizontal="centerContinuous"/>
    </xf>
    <xf numFmtId="172" fontId="3" fillId="0" borderId="24" xfId="0" applyFont="1" applyFill="1" applyBorder="1" applyAlignment="1">
      <alignment horizontal="centerContinuous"/>
    </xf>
    <xf numFmtId="172" fontId="3" fillId="0" borderId="2" xfId="0" applyFont="1" applyFill="1" applyBorder="1" applyAlignment="1">
      <alignment horizontal="centerContinuous"/>
    </xf>
    <xf numFmtId="172" fontId="3" fillId="0" borderId="8" xfId="0" applyFont="1" applyFill="1" applyBorder="1" applyAlignment="1">
      <alignment horizontal="centerContinuous"/>
    </xf>
    <xf numFmtId="172" fontId="3" fillId="0" borderId="25" xfId="0" applyFont="1" applyFill="1" applyBorder="1" applyAlignment="1">
      <alignment horizontal="center"/>
    </xf>
    <xf numFmtId="172" fontId="3" fillId="0" borderId="3" xfId="0" applyFont="1" applyFill="1" applyBorder="1" applyAlignment="1">
      <alignment horizontal="center"/>
    </xf>
    <xf numFmtId="172" fontId="3" fillId="0" borderId="9" xfId="0" applyFont="1" applyFill="1" applyBorder="1" applyAlignment="1">
      <alignment horizontal="center"/>
    </xf>
    <xf numFmtId="172" fontId="3" fillId="0" borderId="4" xfId="0" applyFont="1" applyFill="1" applyBorder="1" applyAlignment="1">
      <alignment horizontal="center"/>
    </xf>
    <xf numFmtId="172" fontId="3" fillId="0" borderId="0" xfId="0" quotePrefix="1" applyFont="1" applyFill="1" applyBorder="1"/>
    <xf numFmtId="172" fontId="2" fillId="0" borderId="0" xfId="0" applyFont="1" applyFill="1" applyBorder="1" applyAlignment="1">
      <alignment horizontal="left"/>
    </xf>
    <xf numFmtId="0" fontId="3" fillId="0" borderId="25" xfId="0" applyNumberFormat="1" applyFont="1" applyFill="1" applyBorder="1" applyAlignment="1">
      <alignment horizontal="center"/>
    </xf>
    <xf numFmtId="172" fontId="3" fillId="0" borderId="0" xfId="0" applyFont="1" applyFill="1" applyBorder="1" applyAlignment="1">
      <alignment horizontal="left"/>
    </xf>
    <xf numFmtId="172" fontId="3" fillId="0" borderId="0" xfId="0" quotePrefix="1" applyFont="1" applyFill="1" applyAlignment="1">
      <alignment horizontal="left" vertical="top"/>
    </xf>
    <xf numFmtId="172" fontId="3" fillId="0" borderId="0" xfId="0" applyFont="1" applyFill="1" applyAlignment="1">
      <alignment wrapText="1"/>
    </xf>
    <xf numFmtId="173" fontId="3" fillId="0" borderId="0" xfId="0" applyNumberFormat="1" applyFont="1" applyFill="1"/>
    <xf numFmtId="167" fontId="1" fillId="0" borderId="0" xfId="8" applyNumberFormat="1" applyFont="1"/>
    <xf numFmtId="0" fontId="3" fillId="0" borderId="24" xfId="0" applyNumberFormat="1" applyFont="1" applyFill="1" applyBorder="1" applyAlignment="1">
      <alignment horizontal="center"/>
    </xf>
    <xf numFmtId="8" fontId="3" fillId="0" borderId="5" xfId="0" applyNumberFormat="1" applyFont="1" applyFill="1" applyBorder="1"/>
    <xf numFmtId="8" fontId="3" fillId="10" borderId="24" xfId="0" applyNumberFormat="1" applyFont="1" applyFill="1" applyBorder="1" applyAlignment="1">
      <alignment horizontal="center"/>
    </xf>
    <xf numFmtId="8" fontId="3" fillId="10" borderId="2" xfId="0" applyNumberFormat="1" applyFont="1" applyFill="1" applyBorder="1" applyAlignment="1">
      <alignment horizontal="center"/>
    </xf>
    <xf numFmtId="8" fontId="3" fillId="10" borderId="8" xfId="0" applyNumberFormat="1" applyFont="1" applyFill="1" applyBorder="1" applyAlignment="1">
      <alignment horizontal="center"/>
    </xf>
    <xf numFmtId="17" fontId="1" fillId="11" borderId="13" xfId="10" applyNumberFormat="1" applyFont="1" applyFill="1" applyBorder="1" applyAlignment="1">
      <alignment horizontal="center"/>
    </xf>
    <xf numFmtId="172" fontId="1" fillId="11" borderId="0" xfId="10" applyNumberFormat="1" applyFont="1" applyFill="1" applyBorder="1"/>
    <xf numFmtId="41" fontId="1" fillId="11" borderId="11" xfId="10" applyNumberFormat="1" applyFont="1" applyFill="1" applyBorder="1"/>
    <xf numFmtId="168" fontId="1" fillId="11" borderId="11" xfId="10" applyNumberFormat="1" applyFont="1" applyFill="1" applyBorder="1"/>
    <xf numFmtId="41" fontId="1" fillId="11" borderId="6" xfId="10" applyNumberFormat="1" applyFont="1" applyFill="1" applyBorder="1"/>
    <xf numFmtId="43" fontId="3" fillId="0" borderId="13" xfId="0" applyNumberFormat="1" applyFont="1" applyFill="1" applyBorder="1"/>
    <xf numFmtId="43" fontId="3" fillId="0" borderId="0" xfId="0" applyNumberFormat="1" applyFont="1" applyFill="1" applyBorder="1" applyAlignment="1">
      <alignment horizontal="center"/>
    </xf>
    <xf numFmtId="43" fontId="3" fillId="0" borderId="11" xfId="0" applyNumberFormat="1" applyFont="1" applyFill="1" applyBorder="1" applyAlignment="1">
      <alignment horizontal="center"/>
    </xf>
    <xf numFmtId="43" fontId="3" fillId="0" borderId="10" xfId="0" applyNumberFormat="1" applyFont="1" applyFill="1" applyBorder="1" applyAlignment="1">
      <alignment horizontal="center"/>
    </xf>
    <xf numFmtId="43" fontId="3" fillId="0" borderId="6" xfId="0" applyNumberFormat="1" applyFont="1" applyFill="1" applyBorder="1"/>
    <xf numFmtId="43" fontId="3" fillId="0" borderId="1" xfId="0" applyNumberFormat="1" applyFont="1" applyFill="1" applyBorder="1" applyAlignment="1">
      <alignment horizontal="center"/>
    </xf>
    <xf numFmtId="43" fontId="3" fillId="0" borderId="12" xfId="0" applyNumberFormat="1" applyFont="1" applyFill="1" applyBorder="1" applyAlignment="1">
      <alignment horizontal="center"/>
    </xf>
    <xf numFmtId="43" fontId="3" fillId="0" borderId="25" xfId="0" applyNumberFormat="1" applyFont="1" applyFill="1" applyBorder="1" applyAlignment="1">
      <alignment horizontal="center"/>
    </xf>
    <xf numFmtId="172" fontId="27" fillId="0" borderId="16" xfId="13" applyFont="1" applyBorder="1" applyAlignment="1">
      <alignment horizontal="center"/>
    </xf>
    <xf numFmtId="172" fontId="1" fillId="0" borderId="17" xfId="13" applyBorder="1" applyAlignment="1">
      <alignment horizontal="center"/>
    </xf>
    <xf numFmtId="172" fontId="1" fillId="0" borderId="19" xfId="13" applyBorder="1" applyAlignment="1">
      <alignment horizontal="center"/>
    </xf>
    <xf numFmtId="172" fontId="25" fillId="0" borderId="16" xfId="13" applyFont="1" applyBorder="1" applyAlignment="1" applyProtection="1">
      <alignment horizontal="center"/>
      <protection locked="0"/>
    </xf>
    <xf numFmtId="172" fontId="25" fillId="0" borderId="17" xfId="13" applyFont="1" applyBorder="1" applyAlignment="1" applyProtection="1">
      <alignment horizontal="center"/>
      <protection locked="0"/>
    </xf>
    <xf numFmtId="172" fontId="25" fillId="0" borderId="19" xfId="13" applyFont="1" applyBorder="1" applyAlignment="1" applyProtection="1">
      <alignment horizontal="center"/>
      <protection locked="0"/>
    </xf>
    <xf numFmtId="172" fontId="24" fillId="0" borderId="16" xfId="13" applyFont="1" applyBorder="1" applyAlignment="1" applyProtection="1">
      <alignment horizontal="center"/>
      <protection locked="0"/>
    </xf>
    <xf numFmtId="172" fontId="24" fillId="0" borderId="17" xfId="13" applyFont="1" applyBorder="1" applyAlignment="1" applyProtection="1">
      <alignment horizontal="center"/>
      <protection locked="0"/>
    </xf>
    <xf numFmtId="172" fontId="24" fillId="0" borderId="19" xfId="13" applyFont="1" applyBorder="1" applyAlignment="1" applyProtection="1">
      <alignment horizontal="center"/>
      <protection locked="0"/>
    </xf>
  </cellXfs>
  <cellStyles count="31">
    <cellStyle name="Comma" xfId="1" builtinId="3"/>
    <cellStyle name="Comma 2" xfId="16"/>
    <cellStyle name="Currency" xfId="2" builtinId="4"/>
    <cellStyle name="Currency 2" xfId="17"/>
    <cellStyle name="Currency No Comma" xfId="18"/>
    <cellStyle name="Hyperlink" xfId="30" builtinId="8"/>
    <cellStyle name="Input" xfId="3" builtinId="20" customBuiltin="1"/>
    <cellStyle name="MCP" xfId="19"/>
    <cellStyle name="noninput" xfId="20"/>
    <cellStyle name="Normal" xfId="0" builtinId="0" customBuiltin="1"/>
    <cellStyle name="Normal 2" xfId="9"/>
    <cellStyle name="Normal 2 2" xfId="13"/>
    <cellStyle name="Normal 3" xfId="10"/>
    <cellStyle name="Normal 3 2" xfId="29"/>
    <cellStyle name="Normal 5" xfId="12"/>
    <cellStyle name="Normal_DRR AC Study - Utah Valley - 53 MW 90 CF (2.28.2005)" xfId="4"/>
    <cellStyle name="Normal_GN_Mark to Market" xfId="15"/>
    <cellStyle name="Normal_GN_Modeling List" xfId="14"/>
    <cellStyle name="Normal_INF_06_03_07" xfId="28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7"/>
    <cellStyle name="Normal_xAC_Demand (Avoided Cost)" xfId="25"/>
    <cellStyle name="Password" xfId="21"/>
    <cellStyle name="Percent" xfId="8" builtinId="5"/>
    <cellStyle name="Percent 2" xfId="26"/>
    <cellStyle name="Unprot" xfId="22"/>
    <cellStyle name="Unprot$" xfId="23"/>
    <cellStyle name="Unprotect" xfId="24"/>
  </cellStyles>
  <dxfs count="35">
    <dxf>
      <font>
        <b/>
        <i/>
        <condense val="0"/>
        <extend val="0"/>
      </font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ont>
        <b/>
        <i val="0"/>
        <condense val="0"/>
        <extend val="0"/>
        <color auto="1"/>
      </font>
      <fill>
        <patternFill>
          <bgColor indexed="43"/>
        </patternFill>
      </fill>
    </dxf>
    <dxf>
      <font>
        <b/>
        <i val="0"/>
        <condense val="0"/>
        <extend val="0"/>
        <color indexed="8"/>
      </font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52"/>
        </patternFill>
      </fill>
    </dxf>
  </dxfs>
  <tableStyles count="0" defaultTableStyle="TableStyleMedium9" defaultPivotStyle="PivotStyleLight16"/>
  <colors>
    <mruColors>
      <color rgb="FFFFFFCC"/>
      <color rgb="FFCCECFF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Avoided%20Cost%20-%202017\01%20to%2035%20Studies%20-%20Jan-Feb\29-35%20-%20Goshen%20Valley%20I-VII%20Solar%20-%20UT%20-%202017%20Feb\Scenario\35%20-%20Goshen%20Valley%20Solar%20VII%20-%207---%20Avoided%20Cost%20Study%20_2017%2003%20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Utah\Ut%20AC%202013%20May%20-%20Sch%2037%20Update\Scenario\Preliminary%20and%20Draft%20Versions\UT%20Sch%2037%202013%20-%202a%20-%20L&amp;R%20%20Study%20_2013%2005%202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OR%20AC%20Sch%2037%20-%20AC%20%20Study_s1_Update_(OFPC1501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PDXCO\SHR02\REA\REG\zregulation\___RECENT%20MAJOR%20FILINGS\_UTAH\UT%2017-035-T06%20Schedule%2037\Confidential%20Workpapers\17-035-T07%20RMP%20CONF%20Workpaper%204a%20-%20GRID%20AC%20Study%20Solar%20F%2005-30-1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PDXCO\SHR02\REA\REG\zregulation\___RECENT%20MAJOR%20FILINGS\_UTAH\UT%2017-035-T06%20Schedule%2037\Confidential%20Workpapers\17-035-T07%20RMP%20CONF%20Workpaper%204b%20-%20GRID%20AC%20Study%20Solar%20F%2005-30-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</sheetNames>
    <sheetDataSet>
      <sheetData sheetId="0" refreshError="1"/>
      <sheetData sheetId="1" refreshError="1"/>
      <sheetData sheetId="2">
        <row r="3">
          <cell r="B3" t="str">
            <v>Table 1</v>
          </cell>
        </row>
        <row r="8">
          <cell r="I8">
            <v>0.39100000000000001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  <row r="35">
          <cell r="I35">
            <v>6.6600000000000006E-2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M6">
            <v>80</v>
          </cell>
        </row>
        <row r="7">
          <cell r="M7">
            <v>0.29717831763698632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T5" t="str">
            <v>HLH/LLH Factors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/>
      <sheetData sheetId="1"/>
      <sheetData sheetId="2">
        <row r="7">
          <cell r="C7">
            <v>19.380584341254156</v>
          </cell>
          <cell r="D7">
            <v>23.329274560309901</v>
          </cell>
          <cell r="E7">
            <v>23.457916767328712</v>
          </cell>
          <cell r="F7">
            <v>21.869723741771093</v>
          </cell>
          <cell r="G7">
            <v>17.516548511207521</v>
          </cell>
          <cell r="H7">
            <v>16.300366832784409</v>
          </cell>
          <cell r="I7">
            <v>16.56398741430014</v>
          </cell>
          <cell r="J7">
            <v>22.137481645117081</v>
          </cell>
          <cell r="K7">
            <v>21.177373569024915</v>
          </cell>
          <cell r="L7">
            <v>17.378860514997228</v>
          </cell>
          <cell r="M7">
            <v>18.005504997843506</v>
          </cell>
          <cell r="N7">
            <v>17.837398719503888</v>
          </cell>
          <cell r="O7">
            <v>19.302642638831482</v>
          </cell>
        </row>
        <row r="8">
          <cell r="C8">
            <v>16.90711827860769</v>
          </cell>
          <cell r="D8">
            <v>20.349876976686726</v>
          </cell>
          <cell r="E8">
            <v>16.951905863634078</v>
          </cell>
          <cell r="F8">
            <v>16.097205483172157</v>
          </cell>
          <cell r="G8">
            <v>14.805662343565466</v>
          </cell>
          <cell r="H8">
            <v>14.943653918731725</v>
          </cell>
          <cell r="I8">
            <v>15.094211274737255</v>
          </cell>
          <cell r="J8">
            <v>20.877153212053226</v>
          </cell>
          <cell r="K8">
            <v>18.873877697624032</v>
          </cell>
          <cell r="L8">
            <v>15.693465713112456</v>
          </cell>
          <cell r="M8">
            <v>16.43353937719414</v>
          </cell>
          <cell r="N8">
            <v>16.642173394641652</v>
          </cell>
          <cell r="O8">
            <v>17.235578658699612</v>
          </cell>
        </row>
        <row r="9">
          <cell r="C9">
            <v>14.406005601227481</v>
          </cell>
          <cell r="D9">
            <v>16.611616715253426</v>
          </cell>
          <cell r="E9">
            <v>16.131835124541357</v>
          </cell>
          <cell r="F9">
            <v>15.454716916644017</v>
          </cell>
          <cell r="G9">
            <v>13.824075252856659</v>
          </cell>
          <cell r="H9">
            <v>12.272978448341892</v>
          </cell>
          <cell r="I9">
            <v>11.810330615175824</v>
          </cell>
          <cell r="J9">
            <v>13.626197198641922</v>
          </cell>
          <cell r="K9">
            <v>13.742235162987843</v>
          </cell>
          <cell r="L9">
            <v>15.298406280162492</v>
          </cell>
          <cell r="M9">
            <v>14.858088954378783</v>
          </cell>
          <cell r="N9">
            <v>15.734226691958524</v>
          </cell>
          <cell r="O9">
            <v>15.657205039518477</v>
          </cell>
        </row>
        <row r="10">
          <cell r="C10">
            <v>15.668050508877764</v>
          </cell>
          <cell r="D10">
            <v>16.485134370964932</v>
          </cell>
          <cell r="E10">
            <v>16.080238857728027</v>
          </cell>
          <cell r="F10">
            <v>17.261432276304078</v>
          </cell>
          <cell r="G10">
            <v>15.310298017224747</v>
          </cell>
          <cell r="H10">
            <v>14.558554420012777</v>
          </cell>
          <cell r="I10">
            <v>13.720686640874206</v>
          </cell>
          <cell r="J10">
            <v>14.621571204945386</v>
          </cell>
          <cell r="K10">
            <v>14.96259638750886</v>
          </cell>
          <cell r="L10">
            <v>18.328872650709421</v>
          </cell>
          <cell r="M10">
            <v>15.567847196872339</v>
          </cell>
          <cell r="N10">
            <v>15.658535824927627</v>
          </cell>
          <cell r="O10">
            <v>16.210845685714652</v>
          </cell>
        </row>
        <row r="11">
          <cell r="C11">
            <v>16.412980795527023</v>
          </cell>
          <cell r="D11">
            <v>16.780120487115774</v>
          </cell>
          <cell r="E11">
            <v>16.622447371399865</v>
          </cell>
          <cell r="F11">
            <v>17.942431876317023</v>
          </cell>
          <cell r="G11">
            <v>16.191221391526764</v>
          </cell>
          <cell r="H11">
            <v>15.83374509487774</v>
          </cell>
          <cell r="I11">
            <v>14.584418160711358</v>
          </cell>
          <cell r="J11">
            <v>14.739231868960566</v>
          </cell>
          <cell r="K11">
            <v>15.920422603035101</v>
          </cell>
          <cell r="L11">
            <v>19.400388007101572</v>
          </cell>
          <cell r="M11">
            <v>16.156710609277813</v>
          </cell>
          <cell r="N11">
            <v>16.240618374427068</v>
          </cell>
          <cell r="O11">
            <v>17.034675575463787</v>
          </cell>
        </row>
        <row r="12">
          <cell r="C12">
            <v>18.039543591393123</v>
          </cell>
          <cell r="D12">
            <v>17.453192567616778</v>
          </cell>
          <cell r="E12">
            <v>17.294638196824636</v>
          </cell>
          <cell r="F12">
            <v>19.373083842996227</v>
          </cell>
          <cell r="G12">
            <v>16.930063333188638</v>
          </cell>
          <cell r="H12">
            <v>16.585920830927378</v>
          </cell>
          <cell r="I12">
            <v>16.482545332551915</v>
          </cell>
          <cell r="J12">
            <v>17.039179235244269</v>
          </cell>
          <cell r="K12">
            <v>17.961867281797488</v>
          </cell>
          <cell r="L12">
            <v>22.258377101111101</v>
          </cell>
          <cell r="M12">
            <v>18.798160994175422</v>
          </cell>
          <cell r="N12">
            <v>17.92851723068226</v>
          </cell>
          <cell r="O12">
            <v>18.126260849086464</v>
          </cell>
        </row>
        <row r="13">
          <cell r="C13">
            <v>18.068483599810921</v>
          </cell>
          <cell r="D13">
            <v>17.928275261477015</v>
          </cell>
          <cell r="E13">
            <v>18.87527618153792</v>
          </cell>
          <cell r="F13">
            <v>21.46947710734284</v>
          </cell>
          <cell r="G13">
            <v>18.164806003812469</v>
          </cell>
          <cell r="H13">
            <v>16.644263640272627</v>
          </cell>
          <cell r="I13">
            <v>17.126444816786993</v>
          </cell>
          <cell r="J13">
            <v>18.127278107745063</v>
          </cell>
          <cell r="K13">
            <v>20.079668519322034</v>
          </cell>
          <cell r="L13">
            <v>22.331711201722566</v>
          </cell>
          <cell r="M13">
            <v>9.7363711224135034</v>
          </cell>
          <cell r="N13">
            <v>17.775417045840992</v>
          </cell>
          <cell r="O13">
            <v>18.841591896326069</v>
          </cell>
        </row>
        <row r="14">
          <cell r="C14">
            <v>19.425520690500999</v>
          </cell>
          <cell r="D14">
            <v>19.662888848825471</v>
          </cell>
          <cell r="E14">
            <v>18.609133205543934</v>
          </cell>
          <cell r="F14">
            <v>21.468770300155771</v>
          </cell>
          <cell r="G14">
            <v>18.590727951617918</v>
          </cell>
          <cell r="H14">
            <v>17.682156629722652</v>
          </cell>
          <cell r="I14">
            <v>18.206790725260596</v>
          </cell>
          <cell r="J14">
            <v>18.316518793865505</v>
          </cell>
          <cell r="K14">
            <v>19.625832319959674</v>
          </cell>
          <cell r="L14">
            <v>23.401717340465837</v>
          </cell>
          <cell r="M14">
            <v>19.507089650051196</v>
          </cell>
          <cell r="N14">
            <v>18.904608273238836</v>
          </cell>
          <cell r="O14">
            <v>18.756947113772828</v>
          </cell>
        </row>
        <row r="15">
          <cell r="C15">
            <v>19.456159939056313</v>
          </cell>
          <cell r="D15">
            <v>20.744677586233475</v>
          </cell>
          <cell r="E15">
            <v>20.401829777546844</v>
          </cell>
          <cell r="F15">
            <v>22.772511091240453</v>
          </cell>
          <cell r="G15">
            <v>18.902085459483601</v>
          </cell>
          <cell r="H15">
            <v>18.096279662303875</v>
          </cell>
          <cell r="I15">
            <v>19.305341004952862</v>
          </cell>
          <cell r="J15">
            <v>19.565805446316116</v>
          </cell>
          <cell r="K15">
            <v>20.820200639699564</v>
          </cell>
          <cell r="L15">
            <v>23.140021408802316</v>
          </cell>
          <cell r="M15">
            <v>11.1854549668275</v>
          </cell>
          <cell r="N15">
            <v>19.809391897397983</v>
          </cell>
          <cell r="O15">
            <v>19.274353104733098</v>
          </cell>
        </row>
        <row r="16">
          <cell r="C16">
            <v>21.270997859550455</v>
          </cell>
          <cell r="D16">
            <v>21.154927469808342</v>
          </cell>
          <cell r="E16">
            <v>21.385276624986169</v>
          </cell>
          <cell r="F16">
            <v>23.096319129394981</v>
          </cell>
          <cell r="G16">
            <v>19.407376077330966</v>
          </cell>
          <cell r="H16">
            <v>18.528056632366432</v>
          </cell>
          <cell r="I16">
            <v>20.091500846452558</v>
          </cell>
          <cell r="J16">
            <v>20.219392341796588</v>
          </cell>
          <cell r="K16">
            <v>22.407177139825663</v>
          </cell>
          <cell r="L16">
            <v>25.121914152321587</v>
          </cell>
          <cell r="M16">
            <v>21.626229958907931</v>
          </cell>
          <cell r="N16">
            <v>20.523077531285686</v>
          </cell>
          <cell r="O16">
            <v>21.870747433186843</v>
          </cell>
        </row>
        <row r="17">
          <cell r="C17">
            <v>22.934471489032102</v>
          </cell>
          <cell r="D17">
            <v>22.969420646369958</v>
          </cell>
          <cell r="E17">
            <v>23.082478820518222</v>
          </cell>
          <cell r="F17">
            <v>23.972740850712071</v>
          </cell>
          <cell r="G17">
            <v>23.976931775159382</v>
          </cell>
          <cell r="H17">
            <v>20.642507135939514</v>
          </cell>
          <cell r="I17">
            <v>20.17657507407932</v>
          </cell>
          <cell r="J17">
            <v>23.90778138672982</v>
          </cell>
          <cell r="K17">
            <v>23.045708718047418</v>
          </cell>
          <cell r="L17">
            <v>23.970791286295928</v>
          </cell>
          <cell r="M17">
            <v>23.133021739500059</v>
          </cell>
          <cell r="N17">
            <v>23.149241387190081</v>
          </cell>
          <cell r="O17">
            <v>23.97653466059829</v>
          </cell>
        </row>
        <row r="18">
          <cell r="C18">
            <v>24.013759096362783</v>
          </cell>
          <cell r="D18">
            <v>-4.7489228924729181</v>
          </cell>
          <cell r="E18">
            <v>24.448443090167473</v>
          </cell>
          <cell r="F18">
            <v>24.579354487345991</v>
          </cell>
          <cell r="G18">
            <v>21.259751035305914</v>
          </cell>
          <cell r="H18">
            <v>22.433909455453655</v>
          </cell>
          <cell r="I18">
            <v>22.297159229224846</v>
          </cell>
          <cell r="J18">
            <v>25.560890705765285</v>
          </cell>
          <cell r="K18">
            <v>24.374641839335744</v>
          </cell>
          <cell r="L18">
            <v>40.612730866286022</v>
          </cell>
          <cell r="M18">
            <v>25.571764864842628</v>
          </cell>
          <cell r="N18">
            <v>25.593672621059614</v>
          </cell>
          <cell r="O18">
            <v>30.659285566489942</v>
          </cell>
        </row>
        <row r="19">
          <cell r="C19">
            <v>27.696055127603348</v>
          </cell>
          <cell r="D19">
            <v>32.881115910210887</v>
          </cell>
          <cell r="E19">
            <v>29.942007478798065</v>
          </cell>
          <cell r="F19">
            <v>26.69856724399235</v>
          </cell>
          <cell r="G19">
            <v>23.035522398973832</v>
          </cell>
          <cell r="H19">
            <v>24.845855341937977</v>
          </cell>
          <cell r="I19">
            <v>23.607489446328294</v>
          </cell>
          <cell r="J19">
            <v>29.017009763800097</v>
          </cell>
          <cell r="K19">
            <v>28.028527111017127</v>
          </cell>
          <cell r="L19">
            <v>27.897929264160929</v>
          </cell>
          <cell r="M19">
            <v>28.370756377613418</v>
          </cell>
          <cell r="N19">
            <v>27.94643100199707</v>
          </cell>
          <cell r="O19">
            <v>35.080079282286903</v>
          </cell>
        </row>
        <row r="20">
          <cell r="C20">
            <v>28.938313880809826</v>
          </cell>
          <cell r="D20">
            <v>36.236470657965242</v>
          </cell>
          <cell r="E20">
            <v>32.358345860237229</v>
          </cell>
          <cell r="F20">
            <v>27.373308038027844</v>
          </cell>
          <cell r="G20">
            <v>24.031997387095938</v>
          </cell>
          <cell r="H20">
            <v>24.597883313771039</v>
          </cell>
          <cell r="I20">
            <v>24.517401691066794</v>
          </cell>
          <cell r="J20">
            <v>30.789215602993799</v>
          </cell>
          <cell r="K20">
            <v>29.843995139143992</v>
          </cell>
          <cell r="L20">
            <v>27.881484060900664</v>
          </cell>
          <cell r="M20">
            <v>29.522340336945817</v>
          </cell>
          <cell r="N20">
            <v>28.618040665450916</v>
          </cell>
          <cell r="O20">
            <v>37.931542681979806</v>
          </cell>
        </row>
        <row r="21">
          <cell r="C21">
            <v>31.071189486895722</v>
          </cell>
          <cell r="D21">
            <v>38.136370131721662</v>
          </cell>
          <cell r="E21">
            <v>33.644823019779999</v>
          </cell>
          <cell r="F21">
            <v>28.4165909796736</v>
          </cell>
          <cell r="G21">
            <v>24.957587680417557</v>
          </cell>
          <cell r="H21">
            <v>26.227251323618649</v>
          </cell>
          <cell r="I21">
            <v>24.902313907224265</v>
          </cell>
          <cell r="J21">
            <v>38.738501424301468</v>
          </cell>
          <cell r="K21">
            <v>32.008628718121848</v>
          </cell>
          <cell r="L21">
            <v>28.61442985744684</v>
          </cell>
          <cell r="M21">
            <v>31.049524892138091</v>
          </cell>
          <cell r="N21">
            <v>31.943078451076701</v>
          </cell>
          <cell r="O21">
            <v>40.94017996146026</v>
          </cell>
        </row>
        <row r="22">
          <cell r="C22">
            <v>37.924322467962185</v>
          </cell>
          <cell r="D22">
            <v>45.034483615469753</v>
          </cell>
          <cell r="E22">
            <v>42.071684178191475</v>
          </cell>
          <cell r="F22">
            <v>32.122095112035737</v>
          </cell>
          <cell r="G22">
            <v>26.784359778778455</v>
          </cell>
          <cell r="H22">
            <v>29.514361120625647</v>
          </cell>
          <cell r="I22">
            <v>27.748354895359508</v>
          </cell>
          <cell r="J22">
            <v>55.868979086385856</v>
          </cell>
          <cell r="K22">
            <v>44.12024605069174</v>
          </cell>
          <cell r="L22">
            <v>31.649042887323308</v>
          </cell>
          <cell r="M22">
            <v>37.461349737596784</v>
          </cell>
          <cell r="N22">
            <v>39.567172394484629</v>
          </cell>
          <cell r="O22">
            <v>52.14115113107929</v>
          </cell>
        </row>
        <row r="23">
          <cell r="C23">
            <v>44.209042884727587</v>
          </cell>
          <cell r="D23">
            <v>52.708646422004286</v>
          </cell>
          <cell r="E23">
            <v>47.392616857212857</v>
          </cell>
          <cell r="F23">
            <v>39.364621847516872</v>
          </cell>
          <cell r="G23">
            <v>31.363090473936335</v>
          </cell>
          <cell r="H23">
            <v>35.717718388487818</v>
          </cell>
          <cell r="I23">
            <v>33.627503397496028</v>
          </cell>
          <cell r="J23">
            <v>57.573915176498659</v>
          </cell>
          <cell r="K23">
            <v>53.435692469974526</v>
          </cell>
          <cell r="L23">
            <v>38.606958464855587</v>
          </cell>
          <cell r="M23">
            <v>45.581218637646465</v>
          </cell>
          <cell r="N23">
            <v>44.901279155347616</v>
          </cell>
          <cell r="O23">
            <v>59.329456119382471</v>
          </cell>
        </row>
        <row r="24">
          <cell r="C24">
            <v>13.966570020190913</v>
          </cell>
          <cell r="D24">
            <v>24.862149702882192</v>
          </cell>
          <cell r="E24">
            <v>19.819400533166743</v>
          </cell>
          <cell r="F24">
            <v>13.124373469962006</v>
          </cell>
          <cell r="G24">
            <v>7.8295853018983061</v>
          </cell>
          <cell r="H24">
            <v>6.6907828689512181</v>
          </cell>
          <cell r="I24">
            <v>3.8501403562453422</v>
          </cell>
          <cell r="J24">
            <v>8.7347204248525898</v>
          </cell>
          <cell r="K24">
            <v>11.555010271215998</v>
          </cell>
          <cell r="L24">
            <v>12.62734058004256</v>
          </cell>
          <cell r="M24">
            <v>19.815602027788422</v>
          </cell>
          <cell r="N24">
            <v>23.815654172748101</v>
          </cell>
          <cell r="O24">
            <v>27.757193093572447</v>
          </cell>
        </row>
        <row r="25">
          <cell r="C25">
            <v>14.865810422429345</v>
          </cell>
          <cell r="D25">
            <v>25.857211921388775</v>
          </cell>
          <cell r="E25">
            <v>20.264853055244014</v>
          </cell>
          <cell r="F25">
            <v>13.841529458563379</v>
          </cell>
          <cell r="G25">
            <v>8.3148082335231859</v>
          </cell>
          <cell r="H25">
            <v>6.9034690347353873</v>
          </cell>
          <cell r="I25">
            <v>3.7122292381576103</v>
          </cell>
          <cell r="J25">
            <v>9.09221772410128</v>
          </cell>
          <cell r="K25">
            <v>11.787175100395842</v>
          </cell>
          <cell r="L25">
            <v>14.442938381057871</v>
          </cell>
          <cell r="M25">
            <v>21.31946475321288</v>
          </cell>
          <cell r="N25">
            <v>26.460768392885921</v>
          </cell>
          <cell r="O25">
            <v>29.989929101670537</v>
          </cell>
        </row>
        <row r="26">
          <cell r="C26">
            <v>16.332736231914982</v>
          </cell>
          <cell r="D26">
            <v>27.775134436128987</v>
          </cell>
          <cell r="E26">
            <v>23.035780453123952</v>
          </cell>
          <cell r="F26">
            <v>16.475360270786805</v>
          </cell>
          <cell r="G26">
            <v>10.984105756696595</v>
          </cell>
          <cell r="H26">
            <v>7.7074417639189328</v>
          </cell>
          <cell r="I26">
            <v>4.8269797701767532</v>
          </cell>
          <cell r="J26">
            <v>9.5220446524012772</v>
          </cell>
          <cell r="K26">
            <v>12.31926999945266</v>
          </cell>
          <cell r="L26">
            <v>16.44754244597619</v>
          </cell>
          <cell r="M26">
            <v>22.091239245374823</v>
          </cell>
          <cell r="N26">
            <v>28.348837353892673</v>
          </cell>
          <cell r="O26">
            <v>30.680722412508494</v>
          </cell>
        </row>
      </sheetData>
      <sheetData sheetId="3"/>
      <sheetData sheetId="4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2018-2027</v>
          </cell>
          <cell r="F3">
            <v>43101</v>
          </cell>
          <cell r="G3">
            <v>43132</v>
          </cell>
          <cell r="H3">
            <v>43160</v>
          </cell>
          <cell r="I3">
            <v>43191</v>
          </cell>
          <cell r="J3">
            <v>43221</v>
          </cell>
          <cell r="K3">
            <v>43252</v>
          </cell>
          <cell r="L3">
            <v>43282</v>
          </cell>
          <cell r="M3">
            <v>43313</v>
          </cell>
          <cell r="N3">
            <v>43344</v>
          </cell>
          <cell r="O3">
            <v>43374</v>
          </cell>
          <cell r="P3">
            <v>43405</v>
          </cell>
          <cell r="Q3">
            <v>43435</v>
          </cell>
          <cell r="R3">
            <v>2019</v>
          </cell>
          <cell r="S3">
            <v>43466</v>
          </cell>
          <cell r="T3">
            <v>43497</v>
          </cell>
          <cell r="U3">
            <v>43525</v>
          </cell>
          <cell r="V3">
            <v>43556</v>
          </cell>
          <cell r="W3">
            <v>43586</v>
          </cell>
          <cell r="X3">
            <v>43617</v>
          </cell>
          <cell r="Y3">
            <v>43647</v>
          </cell>
          <cell r="Z3">
            <v>43678</v>
          </cell>
          <cell r="AA3">
            <v>43709</v>
          </cell>
          <cell r="AB3">
            <v>43739</v>
          </cell>
          <cell r="AC3">
            <v>43770</v>
          </cell>
          <cell r="AD3">
            <v>43800</v>
          </cell>
          <cell r="AE3">
            <v>2020</v>
          </cell>
          <cell r="AF3">
            <v>43831</v>
          </cell>
          <cell r="AG3">
            <v>43862</v>
          </cell>
          <cell r="AH3">
            <v>43891</v>
          </cell>
          <cell r="AI3">
            <v>43922</v>
          </cell>
          <cell r="AJ3">
            <v>43952</v>
          </cell>
          <cell r="AK3">
            <v>43983</v>
          </cell>
          <cell r="AL3">
            <v>44013</v>
          </cell>
          <cell r="AM3">
            <v>44044</v>
          </cell>
          <cell r="AN3">
            <v>44075</v>
          </cell>
          <cell r="AO3">
            <v>44105</v>
          </cell>
          <cell r="AP3">
            <v>44136</v>
          </cell>
          <cell r="AQ3">
            <v>44166</v>
          </cell>
          <cell r="AR3">
            <v>2021</v>
          </cell>
          <cell r="AS3">
            <v>44197</v>
          </cell>
          <cell r="AT3">
            <v>44228</v>
          </cell>
          <cell r="AU3">
            <v>44256</v>
          </cell>
          <cell r="AV3">
            <v>44287</v>
          </cell>
          <cell r="AW3">
            <v>44317</v>
          </cell>
          <cell r="AX3">
            <v>44348</v>
          </cell>
          <cell r="AY3">
            <v>44378</v>
          </cell>
          <cell r="AZ3">
            <v>44409</v>
          </cell>
          <cell r="BA3">
            <v>44440</v>
          </cell>
          <cell r="BB3">
            <v>44470</v>
          </cell>
          <cell r="BC3">
            <v>44501</v>
          </cell>
          <cell r="BD3">
            <v>44531</v>
          </cell>
          <cell r="BE3">
            <v>2022</v>
          </cell>
          <cell r="BF3">
            <v>44562</v>
          </cell>
          <cell r="BG3">
            <v>44593</v>
          </cell>
          <cell r="BH3">
            <v>44621</v>
          </cell>
          <cell r="BI3">
            <v>44652</v>
          </cell>
          <cell r="BJ3">
            <v>44682</v>
          </cell>
          <cell r="BK3">
            <v>44713</v>
          </cell>
          <cell r="BL3">
            <v>44743</v>
          </cell>
          <cell r="BM3">
            <v>44774</v>
          </cell>
          <cell r="BN3">
            <v>44805</v>
          </cell>
          <cell r="BO3">
            <v>44835</v>
          </cell>
          <cell r="BP3">
            <v>44866</v>
          </cell>
          <cell r="BQ3">
            <v>44896</v>
          </cell>
          <cell r="BR3">
            <v>2023</v>
          </cell>
          <cell r="BS3">
            <v>44927</v>
          </cell>
          <cell r="BT3">
            <v>44958</v>
          </cell>
          <cell r="BU3">
            <v>44986</v>
          </cell>
          <cell r="BV3">
            <v>45017</v>
          </cell>
          <cell r="BW3">
            <v>45047</v>
          </cell>
          <cell r="BX3">
            <v>45078</v>
          </cell>
          <cell r="BY3">
            <v>45108</v>
          </cell>
          <cell r="BZ3">
            <v>45139</v>
          </cell>
          <cell r="CA3">
            <v>45170</v>
          </cell>
          <cell r="CB3">
            <v>45200</v>
          </cell>
          <cell r="CC3">
            <v>45231</v>
          </cell>
          <cell r="CD3">
            <v>45261</v>
          </cell>
          <cell r="CE3">
            <v>2024</v>
          </cell>
          <cell r="CF3">
            <v>45292</v>
          </cell>
          <cell r="CG3">
            <v>45323</v>
          </cell>
          <cell r="CH3">
            <v>45352</v>
          </cell>
          <cell r="CI3">
            <v>45383</v>
          </cell>
          <cell r="CJ3">
            <v>45413</v>
          </cell>
          <cell r="CK3">
            <v>45444</v>
          </cell>
          <cell r="CL3">
            <v>45474</v>
          </cell>
          <cell r="CM3">
            <v>45505</v>
          </cell>
          <cell r="CN3">
            <v>45536</v>
          </cell>
          <cell r="CO3">
            <v>45566</v>
          </cell>
          <cell r="CP3">
            <v>45597</v>
          </cell>
          <cell r="CQ3">
            <v>45627</v>
          </cell>
          <cell r="CR3">
            <v>2025</v>
          </cell>
          <cell r="CS3">
            <v>45658</v>
          </cell>
          <cell r="CT3">
            <v>45689</v>
          </cell>
          <cell r="CU3">
            <v>45717</v>
          </cell>
          <cell r="CV3">
            <v>45748</v>
          </cell>
          <cell r="CW3">
            <v>45778</v>
          </cell>
          <cell r="CX3">
            <v>45809</v>
          </cell>
          <cell r="CY3">
            <v>45839</v>
          </cell>
          <cell r="CZ3">
            <v>45870</v>
          </cell>
          <cell r="DA3">
            <v>45901</v>
          </cell>
          <cell r="DB3">
            <v>45931</v>
          </cell>
          <cell r="DC3">
            <v>45962</v>
          </cell>
          <cell r="DD3">
            <v>45992</v>
          </cell>
          <cell r="DE3">
            <v>2026</v>
          </cell>
          <cell r="DF3">
            <v>46023</v>
          </cell>
          <cell r="DG3">
            <v>46054</v>
          </cell>
          <cell r="DH3">
            <v>46082</v>
          </cell>
          <cell r="DI3">
            <v>46113</v>
          </cell>
          <cell r="DJ3">
            <v>46143</v>
          </cell>
          <cell r="DK3">
            <v>46174</v>
          </cell>
          <cell r="DL3">
            <v>46204</v>
          </cell>
          <cell r="DM3">
            <v>46235</v>
          </cell>
          <cell r="DN3">
            <v>46266</v>
          </cell>
          <cell r="DO3">
            <v>46296</v>
          </cell>
          <cell r="DP3">
            <v>46327</v>
          </cell>
          <cell r="DQ3">
            <v>46357</v>
          </cell>
          <cell r="DR3">
            <v>2027</v>
          </cell>
          <cell r="DS3">
            <v>46388</v>
          </cell>
          <cell r="DT3">
            <v>46419</v>
          </cell>
          <cell r="DU3">
            <v>46447</v>
          </cell>
          <cell r="DV3">
            <v>46478</v>
          </cell>
          <cell r="DW3">
            <v>46508</v>
          </cell>
          <cell r="DX3">
            <v>46539</v>
          </cell>
          <cell r="DY3">
            <v>46569</v>
          </cell>
          <cell r="DZ3">
            <v>46600</v>
          </cell>
          <cell r="EA3">
            <v>46631</v>
          </cell>
          <cell r="EB3">
            <v>46661</v>
          </cell>
          <cell r="EC3">
            <v>46692</v>
          </cell>
          <cell r="ED3">
            <v>46722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501.19999999995343</v>
          </cell>
          <cell r="H32">
            <v>174.19999999995343</v>
          </cell>
          <cell r="I32">
            <v>364.10000000009313</v>
          </cell>
          <cell r="J32">
            <v>61</v>
          </cell>
          <cell r="K32">
            <v>240</v>
          </cell>
          <cell r="L32">
            <v>816.30000000004657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128.17999999970198</v>
          </cell>
          <cell r="S32">
            <v>0</v>
          </cell>
          <cell r="T32">
            <v>101.40000000037253</v>
          </cell>
          <cell r="U32">
            <v>0</v>
          </cell>
          <cell r="V32">
            <v>5.7999999998137355</v>
          </cell>
          <cell r="W32">
            <v>12.360000000102445</v>
          </cell>
          <cell r="X32">
            <v>8.6200000001117587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32.100000001490116</v>
          </cell>
          <cell r="AF32">
            <v>0</v>
          </cell>
          <cell r="AG32">
            <v>0</v>
          </cell>
          <cell r="AH32">
            <v>0</v>
          </cell>
          <cell r="AI32">
            <v>26.299999999813735</v>
          </cell>
          <cell r="AJ32">
            <v>5.1999999999534339</v>
          </cell>
          <cell r="AK32">
            <v>0</v>
          </cell>
          <cell r="AL32">
            <v>0.59999999962747097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9.9999997764825821E-2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9.9999999860301614E-2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327.29999999701977</v>
          </cell>
          <cell r="BS32">
            <v>0</v>
          </cell>
          <cell r="BT32">
            <v>116.20000000018626</v>
          </cell>
          <cell r="BU32">
            <v>0</v>
          </cell>
          <cell r="BV32">
            <v>3.1000000000931323</v>
          </cell>
          <cell r="BW32">
            <v>0</v>
          </cell>
          <cell r="BX32">
            <v>0.60000000009313226</v>
          </cell>
          <cell r="BY32">
            <v>112.59999999962747</v>
          </cell>
          <cell r="BZ32">
            <v>0</v>
          </cell>
          <cell r="CA32">
            <v>0</v>
          </cell>
          <cell r="CB32">
            <v>0</v>
          </cell>
          <cell r="CC32">
            <v>94.799999999813735</v>
          </cell>
          <cell r="CD32">
            <v>0</v>
          </cell>
          <cell r="CE32">
            <v>812.90000000223517</v>
          </cell>
          <cell r="CF32">
            <v>0</v>
          </cell>
          <cell r="CG32">
            <v>0</v>
          </cell>
          <cell r="CH32">
            <v>0</v>
          </cell>
          <cell r="CI32">
            <v>8.3000000000465661</v>
          </cell>
          <cell r="CJ32">
            <v>15.800000000046566</v>
          </cell>
          <cell r="CK32">
            <v>13.5</v>
          </cell>
          <cell r="CL32">
            <v>578</v>
          </cell>
          <cell r="CM32">
            <v>197.29999999981374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92.300000000745058</v>
          </cell>
          <cell r="CS32">
            <v>0</v>
          </cell>
          <cell r="CT32">
            <v>6.7000000001862645</v>
          </cell>
          <cell r="CU32">
            <v>0</v>
          </cell>
          <cell r="CV32">
            <v>0</v>
          </cell>
          <cell r="CW32">
            <v>8.8999999999068677</v>
          </cell>
          <cell r="CX32">
            <v>0</v>
          </cell>
          <cell r="CY32">
            <v>1.2999999998137355</v>
          </cell>
          <cell r="CZ32">
            <v>74.799999999813735</v>
          </cell>
          <cell r="DA32">
            <v>0.59999999962747097</v>
          </cell>
          <cell r="DB32">
            <v>0</v>
          </cell>
          <cell r="DC32">
            <v>0</v>
          </cell>
          <cell r="DD32">
            <v>0</v>
          </cell>
          <cell r="DE32">
            <v>-6916.3000000007451</v>
          </cell>
          <cell r="DF32">
            <v>-468.0999999998603</v>
          </cell>
          <cell r="DG32">
            <v>0</v>
          </cell>
          <cell r="DH32">
            <v>0</v>
          </cell>
          <cell r="DI32">
            <v>0</v>
          </cell>
          <cell r="DJ32">
            <v>8.8000000000465661</v>
          </cell>
          <cell r="DK32">
            <v>0</v>
          </cell>
          <cell r="DL32">
            <v>59</v>
          </cell>
          <cell r="DM32">
            <v>36.200000000186265</v>
          </cell>
          <cell r="DN32">
            <v>0</v>
          </cell>
          <cell r="DO32">
            <v>-6598.1999999999534</v>
          </cell>
          <cell r="DP32">
            <v>0.70000000018626451</v>
          </cell>
          <cell r="DQ32">
            <v>45.299999999813735</v>
          </cell>
          <cell r="DR32">
            <v>91.199999999254942</v>
          </cell>
          <cell r="DS32">
            <v>0</v>
          </cell>
          <cell r="DT32">
            <v>13.400000000372529</v>
          </cell>
          <cell r="DU32">
            <v>0</v>
          </cell>
          <cell r="DV32">
            <v>0</v>
          </cell>
          <cell r="DW32">
            <v>9.2000000001862645</v>
          </cell>
          <cell r="DX32">
            <v>0.30000000004656613</v>
          </cell>
          <cell r="DY32">
            <v>31.5</v>
          </cell>
          <cell r="DZ32">
            <v>19.799999999813735</v>
          </cell>
          <cell r="EA32">
            <v>0</v>
          </cell>
          <cell r="EB32">
            <v>0.19999999995343387</v>
          </cell>
          <cell r="EC32">
            <v>16.599999999627471</v>
          </cell>
          <cell r="ED32">
            <v>0.20000000018626451</v>
          </cell>
        </row>
        <row r="33">
          <cell r="F33">
            <v>5268.5999999996275</v>
          </cell>
          <cell r="G33">
            <v>2975.7999999998137</v>
          </cell>
          <cell r="H33">
            <v>4056</v>
          </cell>
          <cell r="I33">
            <v>1253.6500000000233</v>
          </cell>
          <cell r="J33">
            <v>16.300000000046566</v>
          </cell>
          <cell r="K33">
            <v>8</v>
          </cell>
          <cell r="L33">
            <v>0</v>
          </cell>
          <cell r="M33">
            <v>278</v>
          </cell>
          <cell r="N33">
            <v>244.59999999962747</v>
          </cell>
          <cell r="O33">
            <v>1564</v>
          </cell>
          <cell r="P33">
            <v>2884</v>
          </cell>
          <cell r="Q33">
            <v>1662.5</v>
          </cell>
          <cell r="R33">
            <v>6341.3000000044703</v>
          </cell>
          <cell r="S33">
            <v>717.79999999981374</v>
          </cell>
          <cell r="T33">
            <v>92</v>
          </cell>
          <cell r="U33">
            <v>107.20000000018626</v>
          </cell>
          <cell r="V33">
            <v>1732.3600000001024</v>
          </cell>
          <cell r="W33">
            <v>4.0199999999604188</v>
          </cell>
          <cell r="X33">
            <v>222.31999999994878</v>
          </cell>
          <cell r="Y33">
            <v>0.5</v>
          </cell>
          <cell r="Z33">
            <v>0</v>
          </cell>
          <cell r="AA33">
            <v>3021.5</v>
          </cell>
          <cell r="AB33">
            <v>134.29999999981374</v>
          </cell>
          <cell r="AC33">
            <v>94.5</v>
          </cell>
          <cell r="AD33">
            <v>214.79999999981374</v>
          </cell>
          <cell r="AE33">
            <v>1508.1499999910593</v>
          </cell>
          <cell r="AF33">
            <v>62</v>
          </cell>
          <cell r="AG33">
            <v>0</v>
          </cell>
          <cell r="AH33">
            <v>30.599999999627471</v>
          </cell>
          <cell r="AI33">
            <v>0</v>
          </cell>
          <cell r="AJ33">
            <v>-381.19999999995343</v>
          </cell>
          <cell r="AK33">
            <v>-636.55000000004657</v>
          </cell>
          <cell r="AL33">
            <v>0</v>
          </cell>
          <cell r="AM33">
            <v>0</v>
          </cell>
          <cell r="AN33">
            <v>0.20000000018626451</v>
          </cell>
          <cell r="AO33">
            <v>1803.2999999998137</v>
          </cell>
          <cell r="AP33">
            <v>0.5</v>
          </cell>
          <cell r="AQ33">
            <v>629.29999999981374</v>
          </cell>
          <cell r="AR33">
            <v>766.70000000298023</v>
          </cell>
          <cell r="AS33">
            <v>145</v>
          </cell>
          <cell r="AT33">
            <v>5</v>
          </cell>
          <cell r="AU33">
            <v>0</v>
          </cell>
          <cell r="AV33">
            <v>0</v>
          </cell>
          <cell r="AW33">
            <v>9.9999999860301614E-2</v>
          </cell>
          <cell r="AX33">
            <v>1.5</v>
          </cell>
          <cell r="AY33">
            <v>0</v>
          </cell>
          <cell r="AZ33">
            <v>0</v>
          </cell>
          <cell r="BA33">
            <v>2</v>
          </cell>
          <cell r="BB33">
            <v>12</v>
          </cell>
          <cell r="BC33">
            <v>71.700000000186265</v>
          </cell>
          <cell r="BD33">
            <v>529.40000000037253</v>
          </cell>
          <cell r="BE33">
            <v>295.30000001192093</v>
          </cell>
          <cell r="BF33">
            <v>31.5</v>
          </cell>
          <cell r="BG33">
            <v>21.799999999813735</v>
          </cell>
          <cell r="BH33">
            <v>41</v>
          </cell>
          <cell r="BI33">
            <v>0</v>
          </cell>
          <cell r="BJ33">
            <v>0.19999999995343387</v>
          </cell>
          <cell r="BK33">
            <v>1.3999999999068677</v>
          </cell>
          <cell r="BL33">
            <v>0</v>
          </cell>
          <cell r="BM33">
            <v>12</v>
          </cell>
          <cell r="BN33">
            <v>1.5</v>
          </cell>
          <cell r="BO33">
            <v>0</v>
          </cell>
          <cell r="BP33">
            <v>27.5</v>
          </cell>
          <cell r="BQ33">
            <v>158.40000000037253</v>
          </cell>
          <cell r="BR33">
            <v>475.89999999850988</v>
          </cell>
          <cell r="BS33">
            <v>93.5</v>
          </cell>
          <cell r="BT33">
            <v>16.700000000186265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123</v>
          </cell>
          <cell r="CC33">
            <v>32</v>
          </cell>
          <cell r="CD33">
            <v>210.70000000018626</v>
          </cell>
          <cell r="CE33">
            <v>542.40000000596046</v>
          </cell>
          <cell r="CF33">
            <v>227</v>
          </cell>
          <cell r="CG33">
            <v>19</v>
          </cell>
          <cell r="CH33">
            <v>47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</v>
          </cell>
          <cell r="CO33">
            <v>190</v>
          </cell>
          <cell r="CP33">
            <v>15</v>
          </cell>
          <cell r="CQ33">
            <v>41.400000000372529</v>
          </cell>
          <cell r="CR33">
            <v>803</v>
          </cell>
          <cell r="CS33">
            <v>172.5</v>
          </cell>
          <cell r="CT33">
            <v>13</v>
          </cell>
          <cell r="CU33">
            <v>0</v>
          </cell>
          <cell r="CV33">
            <v>21.5</v>
          </cell>
          <cell r="CW33">
            <v>0</v>
          </cell>
          <cell r="CX33">
            <v>16</v>
          </cell>
          <cell r="CY33">
            <v>26</v>
          </cell>
          <cell r="CZ33">
            <v>0</v>
          </cell>
          <cell r="DA33">
            <v>0.5</v>
          </cell>
          <cell r="DB33">
            <v>229</v>
          </cell>
          <cell r="DC33">
            <v>0</v>
          </cell>
          <cell r="DD33">
            <v>324.5</v>
          </cell>
          <cell r="DE33">
            <v>-3666</v>
          </cell>
          <cell r="DF33">
            <v>169</v>
          </cell>
          <cell r="DG33">
            <v>14</v>
          </cell>
          <cell r="DH33">
            <v>0</v>
          </cell>
          <cell r="DI33">
            <v>13</v>
          </cell>
          <cell r="DJ33">
            <v>0</v>
          </cell>
          <cell r="DK33">
            <v>0</v>
          </cell>
          <cell r="DL33">
            <v>27</v>
          </cell>
          <cell r="DM33">
            <v>0</v>
          </cell>
          <cell r="DN33">
            <v>0</v>
          </cell>
          <cell r="DO33">
            <v>-3889.5</v>
          </cell>
          <cell r="DP33">
            <v>0</v>
          </cell>
          <cell r="DQ33">
            <v>0.5</v>
          </cell>
          <cell r="DR33">
            <v>1095.5</v>
          </cell>
          <cell r="DS33">
            <v>253.5</v>
          </cell>
          <cell r="DT33">
            <v>150</v>
          </cell>
          <cell r="DU33">
            <v>52</v>
          </cell>
          <cell r="DV33">
            <v>13.799999999813735</v>
          </cell>
          <cell r="DW33">
            <v>0</v>
          </cell>
          <cell r="DX33">
            <v>0.20000000018626451</v>
          </cell>
          <cell r="DY33">
            <v>60</v>
          </cell>
          <cell r="DZ33">
            <v>0</v>
          </cell>
          <cell r="EA33">
            <v>2</v>
          </cell>
          <cell r="EB33">
            <v>149</v>
          </cell>
          <cell r="EC33">
            <v>0</v>
          </cell>
          <cell r="ED33">
            <v>415</v>
          </cell>
        </row>
        <row r="34">
          <cell r="F34">
            <v>159.59999999997672</v>
          </cell>
          <cell r="G34">
            <v>355.40999999997439</v>
          </cell>
          <cell r="H34">
            <v>1990.9399999999441</v>
          </cell>
          <cell r="I34">
            <v>572.40000000002328</v>
          </cell>
          <cell r="J34">
            <v>350.33889999999974</v>
          </cell>
          <cell r="K34">
            <v>529.1235999999999</v>
          </cell>
          <cell r="L34">
            <v>12629.899999999907</v>
          </cell>
          <cell r="M34">
            <v>2659.2999999998137</v>
          </cell>
          <cell r="N34">
            <v>320</v>
          </cell>
          <cell r="O34">
            <v>1271.9000000001397</v>
          </cell>
          <cell r="P34">
            <v>656.30000000004657</v>
          </cell>
          <cell r="Q34">
            <v>182.79999999981374</v>
          </cell>
          <cell r="R34">
            <v>-17339.965199999511</v>
          </cell>
          <cell r="S34">
            <v>345.79999999981374</v>
          </cell>
          <cell r="T34">
            <v>0</v>
          </cell>
          <cell r="U34">
            <v>2.5</v>
          </cell>
          <cell r="V34">
            <v>348.89999999990687</v>
          </cell>
          <cell r="W34">
            <v>861.69000000000233</v>
          </cell>
          <cell r="X34">
            <v>139.84479999999985</v>
          </cell>
          <cell r="Y34">
            <v>-20088.399999999907</v>
          </cell>
          <cell r="Z34">
            <v>824</v>
          </cell>
          <cell r="AA34">
            <v>41</v>
          </cell>
          <cell r="AB34">
            <v>153.29999999981374</v>
          </cell>
          <cell r="AC34">
            <v>0</v>
          </cell>
          <cell r="AD34">
            <v>31.399999999906868</v>
          </cell>
          <cell r="AE34">
            <v>495.66000000014901</v>
          </cell>
          <cell r="AF34">
            <v>0</v>
          </cell>
          <cell r="AG34">
            <v>0</v>
          </cell>
          <cell r="AH34">
            <v>1.599999999627471</v>
          </cell>
          <cell r="AI34">
            <v>4</v>
          </cell>
          <cell r="AJ34">
            <v>107.05999999999767</v>
          </cell>
          <cell r="AK34">
            <v>31.599999999976717</v>
          </cell>
          <cell r="AL34">
            <v>237.20000000018626</v>
          </cell>
          <cell r="AM34">
            <v>37.700000000186265</v>
          </cell>
          <cell r="AN34">
            <v>0.29999999981373549</v>
          </cell>
          <cell r="AO34">
            <v>31</v>
          </cell>
          <cell r="AP34">
            <v>12.400000000372529</v>
          </cell>
          <cell r="AQ34">
            <v>32.799999999930151</v>
          </cell>
          <cell r="AR34">
            <v>121.89999999850988</v>
          </cell>
          <cell r="AS34">
            <v>54.899999999906868</v>
          </cell>
          <cell r="AT34">
            <v>0</v>
          </cell>
          <cell r="AU34">
            <v>1.599999999627471</v>
          </cell>
          <cell r="AV34">
            <v>2</v>
          </cell>
          <cell r="AW34">
            <v>4.9000000000232831</v>
          </cell>
          <cell r="AX34">
            <v>0</v>
          </cell>
          <cell r="AY34">
            <v>35</v>
          </cell>
          <cell r="AZ34">
            <v>0</v>
          </cell>
          <cell r="BA34">
            <v>0</v>
          </cell>
          <cell r="BB34">
            <v>11.299999999813735</v>
          </cell>
          <cell r="BC34">
            <v>12.200000000186265</v>
          </cell>
          <cell r="BD34">
            <v>0</v>
          </cell>
          <cell r="BE34">
            <v>28.360000006854534</v>
          </cell>
          <cell r="BF34">
            <v>0</v>
          </cell>
          <cell r="BG34">
            <v>0</v>
          </cell>
          <cell r="BH34">
            <v>1.7000000001862645</v>
          </cell>
          <cell r="BI34">
            <v>2.2999999998137355</v>
          </cell>
          <cell r="BJ34">
            <v>10.460000000079162</v>
          </cell>
          <cell r="BK34">
            <v>0.19999999995343387</v>
          </cell>
          <cell r="BL34">
            <v>2.2000000001862645</v>
          </cell>
          <cell r="BM34">
            <v>0</v>
          </cell>
          <cell r="BN34">
            <v>0</v>
          </cell>
          <cell r="BO34">
            <v>11.5</v>
          </cell>
          <cell r="BP34">
            <v>0</v>
          </cell>
          <cell r="BQ34">
            <v>0</v>
          </cell>
          <cell r="BR34">
            <v>158.14000000059605</v>
          </cell>
          <cell r="BS34">
            <v>0</v>
          </cell>
          <cell r="BT34">
            <v>0</v>
          </cell>
          <cell r="BU34">
            <v>45</v>
          </cell>
          <cell r="BV34">
            <v>2.2999999998137355</v>
          </cell>
          <cell r="BW34">
            <v>31.439999999944121</v>
          </cell>
          <cell r="BX34">
            <v>6.8000000000465661</v>
          </cell>
          <cell r="BY34">
            <v>1</v>
          </cell>
          <cell r="BZ34">
            <v>16.5</v>
          </cell>
          <cell r="CA34">
            <v>0</v>
          </cell>
          <cell r="CB34">
            <v>54.299999999813735</v>
          </cell>
          <cell r="CC34">
            <v>0.79999999981373549</v>
          </cell>
          <cell r="CD34">
            <v>0</v>
          </cell>
          <cell r="CE34">
            <v>-9260.1800000071526</v>
          </cell>
          <cell r="CF34">
            <v>9</v>
          </cell>
          <cell r="CG34">
            <v>4.400000000372529</v>
          </cell>
          <cell r="CH34">
            <v>0</v>
          </cell>
          <cell r="CI34">
            <v>2.5</v>
          </cell>
          <cell r="CJ34">
            <v>168.38000000000466</v>
          </cell>
          <cell r="CK34">
            <v>125.73999999999069</v>
          </cell>
          <cell r="CL34">
            <v>13</v>
          </cell>
          <cell r="CM34">
            <v>6.5</v>
          </cell>
          <cell r="CN34">
            <v>0</v>
          </cell>
          <cell r="CO34">
            <v>-9655</v>
          </cell>
          <cell r="CP34">
            <v>65.299999999813735</v>
          </cell>
          <cell r="CQ34">
            <v>0</v>
          </cell>
          <cell r="CR34">
            <v>207.40000000596046</v>
          </cell>
          <cell r="CS34">
            <v>9.2000000001862645</v>
          </cell>
          <cell r="CT34">
            <v>0</v>
          </cell>
          <cell r="CU34">
            <v>2</v>
          </cell>
          <cell r="CV34">
            <v>0</v>
          </cell>
          <cell r="CW34">
            <v>60.400000000023283</v>
          </cell>
          <cell r="CX34">
            <v>15.599999999860302</v>
          </cell>
          <cell r="CY34">
            <v>1.5</v>
          </cell>
          <cell r="CZ34">
            <v>0</v>
          </cell>
          <cell r="DA34">
            <v>0.5</v>
          </cell>
          <cell r="DB34">
            <v>48</v>
          </cell>
          <cell r="DC34">
            <v>69.799999999813735</v>
          </cell>
          <cell r="DD34">
            <v>0.40000000037252903</v>
          </cell>
          <cell r="DE34">
            <v>212.20000000298023</v>
          </cell>
          <cell r="DF34">
            <v>92.299999999813735</v>
          </cell>
          <cell r="DG34">
            <v>0</v>
          </cell>
          <cell r="DH34">
            <v>1</v>
          </cell>
          <cell r="DI34">
            <v>3.5</v>
          </cell>
          <cell r="DJ34">
            <v>102.80000000004657</v>
          </cell>
          <cell r="DK34">
            <v>9.6000000000931323</v>
          </cell>
          <cell r="DL34">
            <v>1</v>
          </cell>
          <cell r="DM34">
            <v>0</v>
          </cell>
          <cell r="DN34">
            <v>1</v>
          </cell>
          <cell r="DO34">
            <v>0</v>
          </cell>
          <cell r="DP34">
            <v>1</v>
          </cell>
          <cell r="DQ34">
            <v>0</v>
          </cell>
          <cell r="DR34">
            <v>184</v>
          </cell>
          <cell r="DS34">
            <v>73</v>
          </cell>
          <cell r="DT34">
            <v>0</v>
          </cell>
          <cell r="DU34">
            <v>4</v>
          </cell>
          <cell r="DV34">
            <v>15</v>
          </cell>
          <cell r="DW34">
            <v>38.5</v>
          </cell>
          <cell r="DX34">
            <v>28</v>
          </cell>
          <cell r="DY34">
            <v>1</v>
          </cell>
          <cell r="DZ34">
            <v>20.5</v>
          </cell>
          <cell r="EA34">
            <v>0</v>
          </cell>
          <cell r="EB34">
            <v>0</v>
          </cell>
          <cell r="EC34">
            <v>4</v>
          </cell>
          <cell r="ED34">
            <v>0</v>
          </cell>
        </row>
        <row r="35">
          <cell r="F35">
            <v>2801.0599999995902</v>
          </cell>
          <cell r="G35">
            <v>172.20000000018626</v>
          </cell>
          <cell r="H35">
            <v>911.70000000018626</v>
          </cell>
          <cell r="I35">
            <v>720.34999999997672</v>
          </cell>
          <cell r="J35">
            <v>108</v>
          </cell>
          <cell r="K35">
            <v>0.30000000004656613</v>
          </cell>
          <cell r="L35">
            <v>232.10000000009313</v>
          </cell>
          <cell r="M35">
            <v>0</v>
          </cell>
          <cell r="N35">
            <v>0.5</v>
          </cell>
          <cell r="O35">
            <v>375.8000000002794</v>
          </cell>
          <cell r="P35">
            <v>3004.2000000001863</v>
          </cell>
          <cell r="Q35">
            <v>3139.6999999997206</v>
          </cell>
          <cell r="R35">
            <v>5000.4500000029802</v>
          </cell>
          <cell r="S35">
            <v>2216.2999999998137</v>
          </cell>
          <cell r="T35">
            <v>170.70000000018626</v>
          </cell>
          <cell r="U35">
            <v>370.90000000037253</v>
          </cell>
          <cell r="V35">
            <v>1494.1299999998882</v>
          </cell>
          <cell r="W35">
            <v>10.419999999925494</v>
          </cell>
          <cell r="X35">
            <v>0</v>
          </cell>
          <cell r="Y35">
            <v>0</v>
          </cell>
          <cell r="Z35">
            <v>0</v>
          </cell>
          <cell r="AA35">
            <v>0.59999999962747097</v>
          </cell>
          <cell r="AB35">
            <v>0.10000000009313226</v>
          </cell>
          <cell r="AC35">
            <v>353.89999999990687</v>
          </cell>
          <cell r="AD35">
            <v>383.39999999990687</v>
          </cell>
          <cell r="AE35">
            <v>1702.4500000104308</v>
          </cell>
          <cell r="AF35">
            <v>131.20000000018626</v>
          </cell>
          <cell r="AG35">
            <v>4.7000000001862645</v>
          </cell>
          <cell r="AH35">
            <v>35.699999999720603</v>
          </cell>
          <cell r="AI35">
            <v>7.6399999998975545</v>
          </cell>
          <cell r="AJ35">
            <v>79.310000000055879</v>
          </cell>
          <cell r="AK35">
            <v>0</v>
          </cell>
          <cell r="AL35">
            <v>0</v>
          </cell>
          <cell r="AM35">
            <v>0</v>
          </cell>
          <cell r="AN35">
            <v>0.79999999981373549</v>
          </cell>
          <cell r="AO35">
            <v>0.29999999981373549</v>
          </cell>
          <cell r="AP35">
            <v>2.1000000005587935</v>
          </cell>
          <cell r="AQ35">
            <v>1440.7000000001863</v>
          </cell>
          <cell r="AR35">
            <v>3177.4599999934435</v>
          </cell>
          <cell r="AS35">
            <v>226.5</v>
          </cell>
          <cell r="AT35">
            <v>57.200000000186265</v>
          </cell>
          <cell r="AU35">
            <v>36.699999999720603</v>
          </cell>
          <cell r="AV35">
            <v>5.599999999627471</v>
          </cell>
          <cell r="AW35">
            <v>0.10000000009313226</v>
          </cell>
          <cell r="AX35">
            <v>0</v>
          </cell>
          <cell r="AY35">
            <v>0</v>
          </cell>
          <cell r="AZ35">
            <v>0</v>
          </cell>
          <cell r="BA35">
            <v>0.29999999981373549</v>
          </cell>
          <cell r="BB35">
            <v>0</v>
          </cell>
          <cell r="BC35">
            <v>93.5</v>
          </cell>
          <cell r="BD35">
            <v>2757.5600000000559</v>
          </cell>
          <cell r="BE35">
            <v>315.20000000298023</v>
          </cell>
          <cell r="BF35">
            <v>102.09999999962747</v>
          </cell>
          <cell r="BG35">
            <v>14.399999999906868</v>
          </cell>
          <cell r="BH35">
            <v>0</v>
          </cell>
          <cell r="BI35">
            <v>3.099999999627471</v>
          </cell>
          <cell r="BJ35">
            <v>9.9999999860301614E-2</v>
          </cell>
          <cell r="BK35">
            <v>1</v>
          </cell>
          <cell r="BL35">
            <v>0</v>
          </cell>
          <cell r="BM35">
            <v>0</v>
          </cell>
          <cell r="BN35">
            <v>0.5</v>
          </cell>
          <cell r="BO35">
            <v>0</v>
          </cell>
          <cell r="BP35">
            <v>12.600000000558794</v>
          </cell>
          <cell r="BQ35">
            <v>181.40000000037253</v>
          </cell>
          <cell r="BR35">
            <v>299.25999999791384</v>
          </cell>
          <cell r="BS35">
            <v>158</v>
          </cell>
          <cell r="BT35">
            <v>5.2999999998137355</v>
          </cell>
          <cell r="BU35">
            <v>38.700000000186265</v>
          </cell>
          <cell r="BV35">
            <v>0</v>
          </cell>
          <cell r="BW35">
            <v>0</v>
          </cell>
          <cell r="BX35">
            <v>0.96000000019557774</v>
          </cell>
          <cell r="BY35">
            <v>0</v>
          </cell>
          <cell r="BZ35">
            <v>0</v>
          </cell>
          <cell r="CA35">
            <v>0</v>
          </cell>
          <cell r="CB35">
            <v>0.19999999925494194</v>
          </cell>
          <cell r="CC35">
            <v>28.5</v>
          </cell>
          <cell r="CD35">
            <v>67.600000000558794</v>
          </cell>
          <cell r="CE35">
            <v>1328.320000000298</v>
          </cell>
          <cell r="CF35">
            <v>105.39999999990687</v>
          </cell>
          <cell r="CG35">
            <v>29.899999999906868</v>
          </cell>
          <cell r="CH35">
            <v>44</v>
          </cell>
          <cell r="CI35">
            <v>0</v>
          </cell>
          <cell r="CJ35">
            <v>4.0000000037252903E-2</v>
          </cell>
          <cell r="CK35">
            <v>0.37999999988824129</v>
          </cell>
          <cell r="CL35">
            <v>0.59999999962747097</v>
          </cell>
          <cell r="CM35">
            <v>0</v>
          </cell>
          <cell r="CN35">
            <v>0.70000000018626451</v>
          </cell>
          <cell r="CO35">
            <v>0.29999999981373549</v>
          </cell>
          <cell r="CP35">
            <v>33</v>
          </cell>
          <cell r="CQ35">
            <v>1114</v>
          </cell>
          <cell r="CR35">
            <v>1123.7000000029802</v>
          </cell>
          <cell r="CS35">
            <v>175.10000000009313</v>
          </cell>
          <cell r="CT35">
            <v>126.89999999990687</v>
          </cell>
          <cell r="CU35">
            <v>47.899999999441206</v>
          </cell>
          <cell r="CV35">
            <v>4.099999999627471</v>
          </cell>
          <cell r="CW35">
            <v>0</v>
          </cell>
          <cell r="CX35">
            <v>0.20000000018626451</v>
          </cell>
          <cell r="CY35">
            <v>155.10000000009313</v>
          </cell>
          <cell r="CZ35">
            <v>0</v>
          </cell>
          <cell r="DA35">
            <v>2</v>
          </cell>
          <cell r="DB35">
            <v>71.700000000186265</v>
          </cell>
          <cell r="DC35">
            <v>63.5</v>
          </cell>
          <cell r="DD35">
            <v>477.20000000018626</v>
          </cell>
          <cell r="DE35">
            <v>1639.2999999821186</v>
          </cell>
          <cell r="DF35">
            <v>1026.6000000005588</v>
          </cell>
          <cell r="DG35">
            <v>153.29999999981374</v>
          </cell>
          <cell r="DH35">
            <v>41.300000000279397</v>
          </cell>
          <cell r="DI35">
            <v>6.3999999999068677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1.599999999627471</v>
          </cell>
          <cell r="DO35">
            <v>74</v>
          </cell>
          <cell r="DP35">
            <v>56.799999999813735</v>
          </cell>
          <cell r="DQ35">
            <v>279.29999999981374</v>
          </cell>
          <cell r="DR35">
            <v>1410.2999999895692</v>
          </cell>
          <cell r="DS35">
            <v>100.70000000018626</v>
          </cell>
          <cell r="DT35">
            <v>129.70000000018626</v>
          </cell>
          <cell r="DU35">
            <v>48.5</v>
          </cell>
          <cell r="DV35">
            <v>0</v>
          </cell>
          <cell r="DW35">
            <v>355.40000000037253</v>
          </cell>
          <cell r="DX35">
            <v>0</v>
          </cell>
          <cell r="DY35">
            <v>0</v>
          </cell>
          <cell r="DZ35">
            <v>0</v>
          </cell>
          <cell r="EA35">
            <v>0.29999999981373549</v>
          </cell>
          <cell r="EB35">
            <v>0.5</v>
          </cell>
          <cell r="EC35">
            <v>50.599999999627471</v>
          </cell>
          <cell r="ED35">
            <v>724.59999999962747</v>
          </cell>
        </row>
        <row r="36">
          <cell r="F36">
            <v>8396.5</v>
          </cell>
          <cell r="G36">
            <v>3542</v>
          </cell>
          <cell r="H36">
            <v>5941</v>
          </cell>
          <cell r="I36">
            <v>1813</v>
          </cell>
          <cell r="J36">
            <v>861</v>
          </cell>
          <cell r="K36">
            <v>706.5</v>
          </cell>
          <cell r="L36">
            <v>1638</v>
          </cell>
          <cell r="M36">
            <v>-743</v>
          </cell>
          <cell r="N36">
            <v>1237.5</v>
          </cell>
          <cell r="O36">
            <v>5687</v>
          </cell>
          <cell r="P36">
            <v>4922.5</v>
          </cell>
          <cell r="Q36">
            <v>7020.5</v>
          </cell>
          <cell r="R36">
            <v>5086.5</v>
          </cell>
          <cell r="S36">
            <v>2347</v>
          </cell>
          <cell r="T36">
            <v>0</v>
          </cell>
          <cell r="U36">
            <v>0</v>
          </cell>
          <cell r="V36">
            <v>646.5</v>
          </cell>
          <cell r="W36">
            <v>76</v>
          </cell>
          <cell r="X36">
            <v>38</v>
          </cell>
          <cell r="Y36">
            <v>176</v>
          </cell>
          <cell r="Z36">
            <v>278</v>
          </cell>
          <cell r="AA36">
            <v>0</v>
          </cell>
          <cell r="AB36">
            <v>607</v>
          </cell>
          <cell r="AC36">
            <v>623</v>
          </cell>
          <cell r="AD36">
            <v>295</v>
          </cell>
          <cell r="AE36">
            <v>2593.5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985.5</v>
          </cell>
          <cell r="AK36">
            <v>2</v>
          </cell>
          <cell r="AL36">
            <v>2</v>
          </cell>
          <cell r="AM36">
            <v>0</v>
          </cell>
          <cell r="AN36">
            <v>0</v>
          </cell>
          <cell r="AO36">
            <v>41</v>
          </cell>
          <cell r="AP36">
            <v>170</v>
          </cell>
          <cell r="AQ36">
            <v>1393</v>
          </cell>
          <cell r="AR36">
            <v>0.90000000596046448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0.70000000018626451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0.20000000018626451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55.65999999968335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16.340000000025611</v>
          </cell>
          <cell r="CA36">
            <v>0</v>
          </cell>
          <cell r="CB36">
            <v>0</v>
          </cell>
          <cell r="CC36">
            <v>0</v>
          </cell>
          <cell r="CD36">
            <v>39.319999999948777</v>
          </cell>
          <cell r="CE36">
            <v>43.830000000074506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43.830000000016298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-45.071999999985565</v>
          </cell>
          <cell r="H38">
            <v>-12.758399999991525</v>
          </cell>
          <cell r="I38">
            <v>-38.952000000048429</v>
          </cell>
          <cell r="J38">
            <v>-6.8951999999699183</v>
          </cell>
          <cell r="K38">
            <v>-55.328990000067279</v>
          </cell>
          <cell r="L38">
            <v>-123.28032000013627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-14.583280000835657</v>
          </cell>
          <cell r="S38">
            <v>0</v>
          </cell>
          <cell r="T38">
            <v>-7.9135000000242144</v>
          </cell>
          <cell r="U38">
            <v>0</v>
          </cell>
          <cell r="V38">
            <v>-0.72519999998621643</v>
          </cell>
          <cell r="W38">
            <v>-2.1560000000172295</v>
          </cell>
          <cell r="X38">
            <v>-3.7885799999348819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-5.9160600006580353</v>
          </cell>
          <cell r="AF38">
            <v>0</v>
          </cell>
          <cell r="AG38">
            <v>0</v>
          </cell>
          <cell r="AH38">
            <v>0</v>
          </cell>
          <cell r="AI38">
            <v>-5</v>
          </cell>
          <cell r="AJ38">
            <v>-0.88750000001164153</v>
          </cell>
          <cell r="AK38">
            <v>0</v>
          </cell>
          <cell r="AL38">
            <v>-2.8560000006109476E-2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-8.278999850153923E-2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-8.2789999898523092E-2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-28.826150001958013</v>
          </cell>
          <cell r="BS38">
            <v>0</v>
          </cell>
          <cell r="BT38">
            <v>-7.6915999999619089</v>
          </cell>
          <cell r="BU38">
            <v>0</v>
          </cell>
          <cell r="BV38">
            <v>-0.38324000005377457</v>
          </cell>
          <cell r="BW38">
            <v>0</v>
          </cell>
          <cell r="BX38">
            <v>-0.16797000006772578</v>
          </cell>
          <cell r="BY38">
            <v>-11.24890000000596</v>
          </cell>
          <cell r="BZ38">
            <v>0</v>
          </cell>
          <cell r="CA38">
            <v>0</v>
          </cell>
          <cell r="CB38">
            <v>0</v>
          </cell>
          <cell r="CC38">
            <v>-9.3344400000059977</v>
          </cell>
          <cell r="CD38">
            <v>0</v>
          </cell>
          <cell r="CE38">
            <v>-84.396680001169443</v>
          </cell>
          <cell r="CF38">
            <v>0</v>
          </cell>
          <cell r="CG38">
            <v>0</v>
          </cell>
          <cell r="CH38">
            <v>0</v>
          </cell>
          <cell r="CI38">
            <v>-0.79460000013932586</v>
          </cell>
          <cell r="CJ38">
            <v>-1.8467599999858066</v>
          </cell>
          <cell r="CK38">
            <v>-2.3028200000990182</v>
          </cell>
          <cell r="CL38">
            <v>-60.592300000134856</v>
          </cell>
          <cell r="CM38">
            <v>-18.86019999999553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-8.6572999991476536</v>
          </cell>
          <cell r="CS38">
            <v>0</v>
          </cell>
          <cell r="CT38">
            <v>-0.40320000000065193</v>
          </cell>
          <cell r="CU38">
            <v>0</v>
          </cell>
          <cell r="CV38">
            <v>0</v>
          </cell>
          <cell r="CW38">
            <v>-0.95199999993201345</v>
          </cell>
          <cell r="CX38">
            <v>0</v>
          </cell>
          <cell r="CY38">
            <v>-0.15989999985322356</v>
          </cell>
          <cell r="CZ38">
            <v>-7.0888999998569489</v>
          </cell>
          <cell r="DA38">
            <v>-5.3299999912269413E-2</v>
          </cell>
          <cell r="DB38">
            <v>0</v>
          </cell>
          <cell r="DC38">
            <v>0</v>
          </cell>
          <cell r="DD38">
            <v>0</v>
          </cell>
          <cell r="DE38">
            <v>473.41132000088692</v>
          </cell>
          <cell r="DF38">
            <v>29.515200000023469</v>
          </cell>
          <cell r="DG38">
            <v>0</v>
          </cell>
          <cell r="DH38">
            <v>0</v>
          </cell>
          <cell r="DI38">
            <v>0</v>
          </cell>
          <cell r="DJ38">
            <v>-0.95238000003155321</v>
          </cell>
          <cell r="DK38">
            <v>0</v>
          </cell>
          <cell r="DL38">
            <v>-5.7770000000018626</v>
          </cell>
          <cell r="DM38">
            <v>-3.5424999999813735</v>
          </cell>
          <cell r="DN38">
            <v>0</v>
          </cell>
          <cell r="DO38">
            <v>457.58856000000378</v>
          </cell>
          <cell r="DP38">
            <v>-5.7199999981094152E-2</v>
          </cell>
          <cell r="DQ38">
            <v>-3.3633600000757724</v>
          </cell>
          <cell r="DR38">
            <v>-7.8175200019031763</v>
          </cell>
          <cell r="DS38">
            <v>0</v>
          </cell>
          <cell r="DT38">
            <v>-0.83211999997729436</v>
          </cell>
          <cell r="DU38">
            <v>0</v>
          </cell>
          <cell r="DV38">
            <v>0</v>
          </cell>
          <cell r="DW38">
            <v>-0.9727600000333041</v>
          </cell>
          <cell r="DX38">
            <v>-0.10044000018388033</v>
          </cell>
          <cell r="DY38">
            <v>-2.9574000001884997</v>
          </cell>
          <cell r="DZ38">
            <v>-1.8414000000339001</v>
          </cell>
          <cell r="EA38">
            <v>0</v>
          </cell>
          <cell r="EB38">
            <v>-1.7579999985173345E-2</v>
          </cell>
          <cell r="EC38">
            <v>-1.0958199999877252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104577.73235199973</v>
          </cell>
          <cell r="AF39">
            <v>1077.626099999994</v>
          </cell>
          <cell r="AG39">
            <v>0</v>
          </cell>
          <cell r="AH39">
            <v>13837.299000000115</v>
          </cell>
          <cell r="AI39">
            <v>26078.190000000177</v>
          </cell>
          <cell r="AJ39">
            <v>13810.474552000174</v>
          </cell>
          <cell r="AK39">
            <v>13044.404400000116</v>
          </cell>
          <cell r="AL39">
            <v>4111.4053999999305</v>
          </cell>
          <cell r="AM39">
            <v>5758.0562999999966</v>
          </cell>
          <cell r="AN39">
            <v>20614.227000000188</v>
          </cell>
          <cell r="AO39">
            <v>6136.3753000000725</v>
          </cell>
          <cell r="AP39">
            <v>109.67430000001332</v>
          </cell>
          <cell r="AQ39">
            <v>0</v>
          </cell>
          <cell r="AR39">
            <v>223680.85375400633</v>
          </cell>
          <cell r="AS39">
            <v>3472.7239999999292</v>
          </cell>
          <cell r="AT39">
            <v>12059.48499999987</v>
          </cell>
          <cell r="AU39">
            <v>29468.492999999784</v>
          </cell>
          <cell r="AV39">
            <v>32075.203999999911</v>
          </cell>
          <cell r="AW39">
            <v>32331.617999999318</v>
          </cell>
          <cell r="AX39">
            <v>27755.607000000775</v>
          </cell>
          <cell r="AY39">
            <v>12623.791839999845</v>
          </cell>
          <cell r="AZ39">
            <v>15543.823313999921</v>
          </cell>
          <cell r="BA39">
            <v>33537.531999999657</v>
          </cell>
          <cell r="BB39">
            <v>18222.973500000313</v>
          </cell>
          <cell r="BC39">
            <v>6359.9229999999516</v>
          </cell>
          <cell r="BD39">
            <v>229.67910000006668</v>
          </cell>
          <cell r="BE39">
            <v>228558.68834999204</v>
          </cell>
          <cell r="BF39">
            <v>2380.2849999999162</v>
          </cell>
          <cell r="BG39">
            <v>8289.8540000000503</v>
          </cell>
          <cell r="BH39">
            <v>31394.588999999687</v>
          </cell>
          <cell r="BI39">
            <v>33270.699999999255</v>
          </cell>
          <cell r="BJ39">
            <v>34844.990000000224</v>
          </cell>
          <cell r="BK39">
            <v>28880.675800000317</v>
          </cell>
          <cell r="BL39">
            <v>8757.978650000121</v>
          </cell>
          <cell r="BM39">
            <v>13929.783400000073</v>
          </cell>
          <cell r="BN39">
            <v>34355.813000000082</v>
          </cell>
          <cell r="BO39">
            <v>18470.356499999994</v>
          </cell>
          <cell r="BP39">
            <v>11766.166000000201</v>
          </cell>
          <cell r="BQ39">
            <v>2217.4969999999739</v>
          </cell>
          <cell r="BR39">
            <v>232325.45821999758</v>
          </cell>
          <cell r="BS39">
            <v>5682.3800200000405</v>
          </cell>
          <cell r="BT39">
            <v>9630.2020000000484</v>
          </cell>
          <cell r="BU39">
            <v>32595.291999999434</v>
          </cell>
          <cell r="BV39">
            <v>34375.228000000119</v>
          </cell>
          <cell r="BW39">
            <v>31973.87099999981</v>
          </cell>
          <cell r="BX39">
            <v>29005.211000000127</v>
          </cell>
          <cell r="BY39">
            <v>9601.4723999999696</v>
          </cell>
          <cell r="BZ39">
            <v>14299.441200000001</v>
          </cell>
          <cell r="CA39">
            <v>32144.717999999877</v>
          </cell>
          <cell r="CB39">
            <v>19664.095999999903</v>
          </cell>
          <cell r="CC39">
            <v>10485.382000000216</v>
          </cell>
          <cell r="CD39">
            <v>2868.1646000000183</v>
          </cell>
          <cell r="CE39">
            <v>229608.59245499969</v>
          </cell>
          <cell r="CF39">
            <v>3197.3763999999501</v>
          </cell>
          <cell r="CG39">
            <v>14049.171000000089</v>
          </cell>
          <cell r="CH39">
            <v>37027.628200000152</v>
          </cell>
          <cell r="CI39">
            <v>36570.711000000127</v>
          </cell>
          <cell r="CJ39">
            <v>19174.065064999741</v>
          </cell>
          <cell r="CK39">
            <v>22259.944999999832</v>
          </cell>
          <cell r="CL39">
            <v>10107.77779000008</v>
          </cell>
          <cell r="CM39">
            <v>17565.627999999793</v>
          </cell>
          <cell r="CN39">
            <v>32581.531999999657</v>
          </cell>
          <cell r="CO39">
            <v>27595.710200000089</v>
          </cell>
          <cell r="CP39">
            <v>7417.1529000001028</v>
          </cell>
          <cell r="CQ39">
            <v>2061.8948999999557</v>
          </cell>
          <cell r="CR39">
            <v>210550.63055299781</v>
          </cell>
          <cell r="CS39">
            <v>3441.1110000000335</v>
          </cell>
          <cell r="CT39">
            <v>9054.594000000041</v>
          </cell>
          <cell r="CU39">
            <v>35164.087700000033</v>
          </cell>
          <cell r="CV39">
            <v>33338.541999999434</v>
          </cell>
          <cell r="CW39">
            <v>25026.288650000468</v>
          </cell>
          <cell r="CX39">
            <v>25254.670705999946</v>
          </cell>
          <cell r="CY39">
            <v>8509.1101969999727</v>
          </cell>
          <cell r="CZ39">
            <v>11782.547999999952</v>
          </cell>
          <cell r="DA39">
            <v>34832.995000000112</v>
          </cell>
          <cell r="DB39">
            <v>16215.705500000273</v>
          </cell>
          <cell r="DC39">
            <v>7930.9777999999933</v>
          </cell>
          <cell r="DD39">
            <v>0</v>
          </cell>
          <cell r="DE39">
            <v>225992.08339999989</v>
          </cell>
          <cell r="DF39">
            <v>2794.1260000001639</v>
          </cell>
          <cell r="DG39">
            <v>12678.95570000005</v>
          </cell>
          <cell r="DH39">
            <v>36443.691999999806</v>
          </cell>
          <cell r="DI39">
            <v>34112.815700000152</v>
          </cell>
          <cell r="DJ39">
            <v>26667.887999999803</v>
          </cell>
          <cell r="DK39">
            <v>29971.792700000573</v>
          </cell>
          <cell r="DL39">
            <v>9905.0800999999046</v>
          </cell>
          <cell r="DM39">
            <v>12931.211000000127</v>
          </cell>
          <cell r="DN39">
            <v>31289.879200000316</v>
          </cell>
          <cell r="DO39">
            <v>18407.972000000533</v>
          </cell>
          <cell r="DP39">
            <v>10091.696999999927</v>
          </cell>
          <cell r="DQ39">
            <v>696.97399999992922</v>
          </cell>
          <cell r="DR39">
            <v>220008.9768800009</v>
          </cell>
          <cell r="DS39">
            <v>3611.5169999999925</v>
          </cell>
          <cell r="DT39">
            <v>13182.919999999925</v>
          </cell>
          <cell r="DU39">
            <v>34339.978999999352</v>
          </cell>
          <cell r="DV39">
            <v>31286.225000000093</v>
          </cell>
          <cell r="DW39">
            <v>20699.778600000078</v>
          </cell>
          <cell r="DX39">
            <v>28797.376720000058</v>
          </cell>
          <cell r="DY39">
            <v>8230.953300000052</v>
          </cell>
          <cell r="DZ39">
            <v>13730.464900000254</v>
          </cell>
          <cell r="EA39">
            <v>37439.354000000283</v>
          </cell>
          <cell r="EB39">
            <v>19118.55159999989</v>
          </cell>
          <cell r="EC39">
            <v>9377.2460000000428</v>
          </cell>
          <cell r="ED39">
            <v>194.61075999983586</v>
          </cell>
        </row>
        <row r="41">
          <cell r="F41">
            <v>16625.759999999776</v>
          </cell>
          <cell r="G41">
            <v>7501.5379999987781</v>
          </cell>
          <cell r="H41">
            <v>13061.081600001082</v>
          </cell>
          <cell r="I41">
            <v>4684.5479999985546</v>
          </cell>
          <cell r="J41">
            <v>1389.7436999995261</v>
          </cell>
          <cell r="K41">
            <v>1428.5946100000292</v>
          </cell>
          <cell r="L41">
            <v>15193.019680000842</v>
          </cell>
          <cell r="M41">
            <v>2194.3000000007451</v>
          </cell>
          <cell r="N41">
            <v>1802.5999999977648</v>
          </cell>
          <cell r="O41">
            <v>8898.6999999992549</v>
          </cell>
          <cell r="P41">
            <v>11467</v>
          </cell>
          <cell r="Q41">
            <v>12005.5</v>
          </cell>
          <cell r="R41">
            <v>-798.11848005652428</v>
          </cell>
          <cell r="S41">
            <v>5626.8999999985099</v>
          </cell>
          <cell r="T41">
            <v>356.18649999797344</v>
          </cell>
          <cell r="U41">
            <v>480.59999999776483</v>
          </cell>
          <cell r="V41">
            <v>4226.9647999983281</v>
          </cell>
          <cell r="W41">
            <v>962.33400000073016</v>
          </cell>
          <cell r="X41">
            <v>404.99621999822557</v>
          </cell>
          <cell r="Y41">
            <v>-19911.900000002235</v>
          </cell>
          <cell r="Z41">
            <v>1102</v>
          </cell>
          <cell r="AA41">
            <v>3063.0999999977648</v>
          </cell>
          <cell r="AB41">
            <v>894.69999999925494</v>
          </cell>
          <cell r="AC41">
            <v>1071.3999999985099</v>
          </cell>
          <cell r="AD41">
            <v>924.59999999776483</v>
          </cell>
          <cell r="AE41">
            <v>110903.6762919724</v>
          </cell>
          <cell r="AF41">
            <v>1270.826099999249</v>
          </cell>
          <cell r="AG41">
            <v>4.6999999992549419</v>
          </cell>
          <cell r="AH41">
            <v>13905.198999997228</v>
          </cell>
          <cell r="AI41">
            <v>26111.130000002682</v>
          </cell>
          <cell r="AJ41">
            <v>14605.457051998004</v>
          </cell>
          <cell r="AK41">
            <v>12441.454399997368</v>
          </cell>
          <cell r="AL41">
            <v>4351.1768399998546</v>
          </cell>
          <cell r="AM41">
            <v>5795.7563000023365</v>
          </cell>
          <cell r="AN41">
            <v>20615.526999998838</v>
          </cell>
          <cell r="AO41">
            <v>8011.9753000028431</v>
          </cell>
          <cell r="AP41">
            <v>294.67430000007153</v>
          </cell>
          <cell r="AQ41">
            <v>3495.8000000007451</v>
          </cell>
          <cell r="AR41">
            <v>227747.83096399903</v>
          </cell>
          <cell r="AS41">
            <v>3899.1239999979734</v>
          </cell>
          <cell r="AT41">
            <v>12121.684999998659</v>
          </cell>
          <cell r="AU41">
            <v>29506.792999997735</v>
          </cell>
          <cell r="AV41">
            <v>32082.804000001401</v>
          </cell>
          <cell r="AW41">
            <v>32336.71799999848</v>
          </cell>
          <cell r="AX41">
            <v>27757.824209999293</v>
          </cell>
          <cell r="AY41">
            <v>12658.791840001941</v>
          </cell>
          <cell r="AZ41">
            <v>15543.823313999921</v>
          </cell>
          <cell r="BA41">
            <v>33539.83199999854</v>
          </cell>
          <cell r="BB41">
            <v>18246.273500002921</v>
          </cell>
          <cell r="BC41">
            <v>6537.3229999989271</v>
          </cell>
          <cell r="BD41">
            <v>3516.8390999995172</v>
          </cell>
          <cell r="BE41">
            <v>229197.54835003614</v>
          </cell>
          <cell r="BF41">
            <v>2513.8849999997765</v>
          </cell>
          <cell r="BG41">
            <v>8326.0540000014007</v>
          </cell>
          <cell r="BH41">
            <v>31437.288999997079</v>
          </cell>
          <cell r="BI41">
            <v>33276.099999997765</v>
          </cell>
          <cell r="BJ41">
            <v>34855.75</v>
          </cell>
          <cell r="BK41">
            <v>28883.275800002739</v>
          </cell>
          <cell r="BL41">
            <v>8760.1786499992013</v>
          </cell>
          <cell r="BM41">
            <v>13941.783399999142</v>
          </cell>
          <cell r="BN41">
            <v>34357.812999997288</v>
          </cell>
          <cell r="BO41">
            <v>18481.856499999762</v>
          </cell>
          <cell r="BP41">
            <v>11806.26600000076</v>
          </cell>
          <cell r="BQ41">
            <v>2557.297000002116</v>
          </cell>
          <cell r="BR41">
            <v>233612.8920699954</v>
          </cell>
          <cell r="BS41">
            <v>5933.8800200000405</v>
          </cell>
          <cell r="BT41">
            <v>9760.7104000002146</v>
          </cell>
          <cell r="BU41">
            <v>32678.991999998689</v>
          </cell>
          <cell r="BV41">
            <v>34380.244760002941</v>
          </cell>
          <cell r="BW41">
            <v>32005.311000000685</v>
          </cell>
          <cell r="BX41">
            <v>29013.403029998764</v>
          </cell>
          <cell r="BY41">
            <v>9703.8234999999404</v>
          </cell>
          <cell r="BZ41">
            <v>14332.281199999154</v>
          </cell>
          <cell r="CA41">
            <v>32144.71799999848</v>
          </cell>
          <cell r="CB41">
            <v>19841.595999997109</v>
          </cell>
          <cell r="CC41">
            <v>10632.14756000042</v>
          </cell>
          <cell r="CD41">
            <v>3185.7846000008285</v>
          </cell>
          <cell r="CE41">
            <v>222991.46577504277</v>
          </cell>
          <cell r="CF41">
            <v>3538.7763999998569</v>
          </cell>
          <cell r="CG41">
            <v>14102.471000000834</v>
          </cell>
          <cell r="CH41">
            <v>37118.628200002015</v>
          </cell>
          <cell r="CI41">
            <v>36580.716399997473</v>
          </cell>
          <cell r="CJ41">
            <v>19356.438304999843</v>
          </cell>
          <cell r="CK41">
            <v>22397.262179996818</v>
          </cell>
          <cell r="CL41">
            <v>10638.785490002483</v>
          </cell>
          <cell r="CM41">
            <v>17750.56780000031</v>
          </cell>
          <cell r="CN41">
            <v>32585.231999993324</v>
          </cell>
          <cell r="CO41">
            <v>18131.010200001299</v>
          </cell>
          <cell r="CP41">
            <v>7530.4529000036418</v>
          </cell>
          <cell r="CQ41">
            <v>3261.1249000020325</v>
          </cell>
          <cell r="CR41">
            <v>212768.37325301766</v>
          </cell>
          <cell r="CS41">
            <v>3797.9109999984503</v>
          </cell>
          <cell r="CT41">
            <v>9200.7907999996096</v>
          </cell>
          <cell r="CU41">
            <v>35213.987700004131</v>
          </cell>
          <cell r="CV41">
            <v>33364.142000000924</v>
          </cell>
          <cell r="CW41">
            <v>25094.636649999768</v>
          </cell>
          <cell r="CX41">
            <v>25286.470706000924</v>
          </cell>
          <cell r="CY41">
            <v>8692.8502969928086</v>
          </cell>
          <cell r="CZ41">
            <v>11850.259100001305</v>
          </cell>
          <cell r="DA41">
            <v>34836.541700005531</v>
          </cell>
          <cell r="DB41">
            <v>16564.40549999848</v>
          </cell>
          <cell r="DC41">
            <v>8064.277800001204</v>
          </cell>
          <cell r="DD41">
            <v>802.09999999776483</v>
          </cell>
          <cell r="DE41">
            <v>217734.69472000003</v>
          </cell>
          <cell r="DF41">
            <v>3643.4411999993026</v>
          </cell>
          <cell r="DG41">
            <v>12846.255700001493</v>
          </cell>
          <cell r="DH41">
            <v>36485.991999998689</v>
          </cell>
          <cell r="DI41">
            <v>34135.715700000525</v>
          </cell>
          <cell r="DJ41">
            <v>26778.535620000213</v>
          </cell>
          <cell r="DK41">
            <v>29981.392700001597</v>
          </cell>
          <cell r="DL41">
            <v>9986.3031000010669</v>
          </cell>
          <cell r="DM41">
            <v>12963.868499998003</v>
          </cell>
          <cell r="DN41">
            <v>31292.479200001806</v>
          </cell>
          <cell r="DO41">
            <v>8451.8605599999428</v>
          </cell>
          <cell r="DP41">
            <v>10150.139800000936</v>
          </cell>
          <cell r="DQ41">
            <v>1018.7106400020421</v>
          </cell>
          <cell r="DR41">
            <v>222782.15936002135</v>
          </cell>
          <cell r="DS41">
            <v>4038.7170000001788</v>
          </cell>
          <cell r="DT41">
            <v>13475.187879998237</v>
          </cell>
          <cell r="DU41">
            <v>34444.479000002146</v>
          </cell>
          <cell r="DV41">
            <v>31315.025000000373</v>
          </cell>
          <cell r="DW41">
            <v>21101.905840000138</v>
          </cell>
          <cell r="DX41">
            <v>28825.776279998943</v>
          </cell>
          <cell r="DY41">
            <v>8320.4958999976516</v>
          </cell>
          <cell r="DZ41">
            <v>13768.923500001431</v>
          </cell>
          <cell r="EA41">
            <v>37441.653999999166</v>
          </cell>
          <cell r="EB41">
            <v>19268.234020005912</v>
          </cell>
          <cell r="EC41">
            <v>9447.350180003792</v>
          </cell>
          <cell r="ED41">
            <v>1334.4107600003481</v>
          </cell>
        </row>
        <row r="43">
          <cell r="A43" t="str">
            <v>Total Special Sales For Resale</v>
          </cell>
          <cell r="F43">
            <v>16625.760000001639</v>
          </cell>
          <cell r="G43">
            <v>7501.5379999987781</v>
          </cell>
          <cell r="H43">
            <v>13061.081600002944</v>
          </cell>
          <cell r="I43">
            <v>4684.5479999985546</v>
          </cell>
          <cell r="J43">
            <v>1389.7436999995261</v>
          </cell>
          <cell r="K43">
            <v>1428.5946100000292</v>
          </cell>
          <cell r="L43">
            <v>15193.019680000842</v>
          </cell>
          <cell r="M43">
            <v>2194.3000000007451</v>
          </cell>
          <cell r="N43">
            <v>1802.5999999977648</v>
          </cell>
          <cell r="O43">
            <v>8898.6999999992549</v>
          </cell>
          <cell r="P43">
            <v>11467</v>
          </cell>
          <cell r="Q43">
            <v>12005.5</v>
          </cell>
          <cell r="R43">
            <v>-798.11847999691963</v>
          </cell>
          <cell r="S43">
            <v>5626.8999999985099</v>
          </cell>
          <cell r="T43">
            <v>356.18649999797344</v>
          </cell>
          <cell r="U43">
            <v>480.59999999776483</v>
          </cell>
          <cell r="V43">
            <v>4226.9647999983281</v>
          </cell>
          <cell r="W43">
            <v>962.33400000073016</v>
          </cell>
          <cell r="X43">
            <v>404.99621999822557</v>
          </cell>
          <cell r="Y43">
            <v>-19911.900000002235</v>
          </cell>
          <cell r="Z43">
            <v>1102</v>
          </cell>
          <cell r="AA43">
            <v>3063.0999999977648</v>
          </cell>
          <cell r="AB43">
            <v>894.69999999925494</v>
          </cell>
          <cell r="AC43">
            <v>1071.3999999985099</v>
          </cell>
          <cell r="AD43">
            <v>924.60000000149012</v>
          </cell>
          <cell r="AE43">
            <v>110903.676292032</v>
          </cell>
          <cell r="AF43">
            <v>1270.826099999249</v>
          </cell>
          <cell r="AG43">
            <v>4.6999999992549419</v>
          </cell>
          <cell r="AH43">
            <v>13905.198999997228</v>
          </cell>
          <cell r="AI43">
            <v>26111.130000002682</v>
          </cell>
          <cell r="AJ43">
            <v>14605.457051998004</v>
          </cell>
          <cell r="AK43">
            <v>12441.454399997368</v>
          </cell>
          <cell r="AL43">
            <v>4351.1768399998546</v>
          </cell>
          <cell r="AM43">
            <v>5795.7563000023365</v>
          </cell>
          <cell r="AN43">
            <v>20615.526999998838</v>
          </cell>
          <cell r="AO43">
            <v>8011.9753000028431</v>
          </cell>
          <cell r="AP43">
            <v>294.67430000007153</v>
          </cell>
          <cell r="AQ43">
            <v>3495.8000000007451</v>
          </cell>
          <cell r="AR43">
            <v>227747.83096399903</v>
          </cell>
          <cell r="AS43">
            <v>3899.1239999979734</v>
          </cell>
          <cell r="AT43">
            <v>12121.684999998659</v>
          </cell>
          <cell r="AU43">
            <v>29506.792999997735</v>
          </cell>
          <cell r="AV43">
            <v>32082.804000001401</v>
          </cell>
          <cell r="AW43">
            <v>32336.71799999848</v>
          </cell>
          <cell r="AX43">
            <v>27757.824209999293</v>
          </cell>
          <cell r="AY43">
            <v>12658.791840001941</v>
          </cell>
          <cell r="AZ43">
            <v>15543.823313999921</v>
          </cell>
          <cell r="BA43">
            <v>33539.83199999854</v>
          </cell>
          <cell r="BB43">
            <v>18246.273500002921</v>
          </cell>
          <cell r="BC43">
            <v>6537.3229999989271</v>
          </cell>
          <cell r="BD43">
            <v>3516.8390999995172</v>
          </cell>
          <cell r="BE43">
            <v>229197.54835003614</v>
          </cell>
          <cell r="BF43">
            <v>2513.8849999997765</v>
          </cell>
          <cell r="BG43">
            <v>8326.0540000014007</v>
          </cell>
          <cell r="BH43">
            <v>31437.288999997079</v>
          </cell>
          <cell r="BI43">
            <v>33276.099999997765</v>
          </cell>
          <cell r="BJ43">
            <v>34855.75</v>
          </cell>
          <cell r="BK43">
            <v>28883.275800002739</v>
          </cell>
          <cell r="BL43">
            <v>8760.1786499992013</v>
          </cell>
          <cell r="BM43">
            <v>13941.783399999142</v>
          </cell>
          <cell r="BN43">
            <v>34357.812999997288</v>
          </cell>
          <cell r="BO43">
            <v>18481.856499999762</v>
          </cell>
          <cell r="BP43">
            <v>11806.266000002623</v>
          </cell>
          <cell r="BQ43">
            <v>2557.297000002116</v>
          </cell>
          <cell r="BR43">
            <v>233612.8920699656</v>
          </cell>
          <cell r="BS43">
            <v>5933.8800200000405</v>
          </cell>
          <cell r="BT43">
            <v>9760.7104000002146</v>
          </cell>
          <cell r="BU43">
            <v>32678.991999998689</v>
          </cell>
          <cell r="BV43">
            <v>34380.244760002941</v>
          </cell>
          <cell r="BW43">
            <v>32005.311000000685</v>
          </cell>
          <cell r="BX43">
            <v>29013.403029998764</v>
          </cell>
          <cell r="BY43">
            <v>9703.8234999999404</v>
          </cell>
          <cell r="BZ43">
            <v>14332.281199999154</v>
          </cell>
          <cell r="CA43">
            <v>32144.71799999848</v>
          </cell>
          <cell r="CB43">
            <v>19841.595999997109</v>
          </cell>
          <cell r="CC43">
            <v>10632.14756000042</v>
          </cell>
          <cell r="CD43">
            <v>3185.7846000008285</v>
          </cell>
          <cell r="CE43">
            <v>222991.46577501297</v>
          </cell>
          <cell r="CF43">
            <v>3538.7763999998569</v>
          </cell>
          <cell r="CG43">
            <v>14102.471000000834</v>
          </cell>
          <cell r="CH43">
            <v>37118.628200002015</v>
          </cell>
          <cell r="CI43">
            <v>36580.716399997473</v>
          </cell>
          <cell r="CJ43">
            <v>19356.438304999843</v>
          </cell>
          <cell r="CK43">
            <v>22397.262179996818</v>
          </cell>
          <cell r="CL43">
            <v>10638.785490002483</v>
          </cell>
          <cell r="CM43">
            <v>17750.56780000031</v>
          </cell>
          <cell r="CN43">
            <v>32585.231999993324</v>
          </cell>
          <cell r="CO43">
            <v>18131.010200001299</v>
          </cell>
          <cell r="CP43">
            <v>7530.4529000036418</v>
          </cell>
          <cell r="CQ43">
            <v>3261.1249000020325</v>
          </cell>
          <cell r="CR43">
            <v>212768.37325301766</v>
          </cell>
          <cell r="CS43">
            <v>3797.9109999984503</v>
          </cell>
          <cell r="CT43">
            <v>9200.7907999996096</v>
          </cell>
          <cell r="CU43">
            <v>35213.987700004131</v>
          </cell>
          <cell r="CV43">
            <v>33364.142000000924</v>
          </cell>
          <cell r="CW43">
            <v>25094.636649999768</v>
          </cell>
          <cell r="CX43">
            <v>25286.470706000924</v>
          </cell>
          <cell r="CY43">
            <v>8692.8502969928086</v>
          </cell>
          <cell r="CZ43">
            <v>11850.259100001305</v>
          </cell>
          <cell r="DA43">
            <v>34836.541700005531</v>
          </cell>
          <cell r="DB43">
            <v>16564.40549999848</v>
          </cell>
          <cell r="DC43">
            <v>8064.277800001204</v>
          </cell>
          <cell r="DD43">
            <v>802.09999999776483</v>
          </cell>
          <cell r="DE43">
            <v>217734.69472000003</v>
          </cell>
          <cell r="DF43">
            <v>3643.4411999993026</v>
          </cell>
          <cell r="DG43">
            <v>12846.255700001493</v>
          </cell>
          <cell r="DH43">
            <v>36485.991999998689</v>
          </cell>
          <cell r="DI43">
            <v>34135.715700000525</v>
          </cell>
          <cell r="DJ43">
            <v>26778.535620000213</v>
          </cell>
          <cell r="DK43">
            <v>29981.392700001597</v>
          </cell>
          <cell r="DL43">
            <v>9986.3031000010669</v>
          </cell>
          <cell r="DM43">
            <v>12963.868499998003</v>
          </cell>
          <cell r="DN43">
            <v>31292.479200001806</v>
          </cell>
          <cell r="DO43">
            <v>8451.8605599999428</v>
          </cell>
          <cell r="DP43">
            <v>10150.139800000936</v>
          </cell>
          <cell r="DQ43">
            <v>1018.7106400020421</v>
          </cell>
          <cell r="DR43">
            <v>222782.15936002135</v>
          </cell>
          <cell r="DS43">
            <v>4038.7170000001788</v>
          </cell>
          <cell r="DT43">
            <v>13475.187879998237</v>
          </cell>
          <cell r="DU43">
            <v>34444.479000002146</v>
          </cell>
          <cell r="DV43">
            <v>31315.025000000373</v>
          </cell>
          <cell r="DW43">
            <v>21101.905840000138</v>
          </cell>
          <cell r="DX43">
            <v>28825.776279998943</v>
          </cell>
          <cell r="DY43">
            <v>8320.4958999976516</v>
          </cell>
          <cell r="DZ43">
            <v>13768.923500001431</v>
          </cell>
          <cell r="EA43">
            <v>37441.653999999166</v>
          </cell>
          <cell r="EB43">
            <v>19268.234020005912</v>
          </cell>
          <cell r="EC43">
            <v>9447.350180003792</v>
          </cell>
          <cell r="ED43">
            <v>1334.4107600003481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0</v>
          </cell>
          <cell r="G176">
            <v>-1051.4699999999721</v>
          </cell>
          <cell r="H176">
            <v>-944.95999999999185</v>
          </cell>
          <cell r="I176">
            <v>-2609.789999999979</v>
          </cell>
          <cell r="J176">
            <v>-9.9999999802093953E-3</v>
          </cell>
          <cell r="K176">
            <v>-243.48999999999069</v>
          </cell>
          <cell r="L176">
            <v>-480.84900000001653</v>
          </cell>
          <cell r="M176">
            <v>-668.90499999999884</v>
          </cell>
          <cell r="N176">
            <v>0</v>
          </cell>
          <cell r="O176">
            <v>0</v>
          </cell>
          <cell r="P176">
            <v>-77.208000000000538</v>
          </cell>
          <cell r="Q176">
            <v>0</v>
          </cell>
          <cell r="R176">
            <v>-461.45200000028126</v>
          </cell>
          <cell r="S176">
            <v>0</v>
          </cell>
          <cell r="T176">
            <v>-96.437000000005355</v>
          </cell>
          <cell r="U176">
            <v>-36.588999999999942</v>
          </cell>
          <cell r="V176">
            <v>-128.90600000000268</v>
          </cell>
          <cell r="W176">
            <v>-121.69000000000233</v>
          </cell>
          <cell r="X176">
            <v>-4.5599999999976717</v>
          </cell>
          <cell r="Y176">
            <v>-73.270000000076834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-6.6749999999301508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-1.5999999995983671E-2</v>
          </cell>
          <cell r="AK176">
            <v>-5.8439999999973224</v>
          </cell>
          <cell r="AL176">
            <v>-0.81500000000232831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-5.2200000000884756</v>
          </cell>
          <cell r="AS176">
            <v>0</v>
          </cell>
          <cell r="AT176">
            <v>-5.1900000000023283</v>
          </cell>
          <cell r="AU176">
            <v>0</v>
          </cell>
          <cell r="AV176">
            <v>0</v>
          </cell>
          <cell r="AW176">
            <v>-3.0000000000654836E-2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-73.89000000001397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-0.53100000000267755</v>
          </cell>
          <cell r="BL176">
            <v>-0.41599999999743886</v>
          </cell>
          <cell r="BM176">
            <v>-72.942999999999302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-10.390700000105426</v>
          </cell>
          <cell r="BS176">
            <v>0</v>
          </cell>
          <cell r="BT176">
            <v>0</v>
          </cell>
          <cell r="BU176">
            <v>0</v>
          </cell>
          <cell r="BV176">
            <v>-9.9966999999596737</v>
          </cell>
          <cell r="BW176">
            <v>-1.5999999995983671E-2</v>
          </cell>
          <cell r="BX176">
            <v>0</v>
          </cell>
          <cell r="BY176">
            <v>-0.37800000001152512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-518.50099999923259</v>
          </cell>
          <cell r="CF176">
            <v>0</v>
          </cell>
          <cell r="CG176">
            <v>0</v>
          </cell>
          <cell r="CH176">
            <v>0</v>
          </cell>
          <cell r="CI176">
            <v>-38.086999999999534</v>
          </cell>
          <cell r="CJ176">
            <v>-115.81200000003446</v>
          </cell>
          <cell r="CK176">
            <v>0</v>
          </cell>
          <cell r="CL176">
            <v>-175.73499999998603</v>
          </cell>
          <cell r="CM176">
            <v>-48.756999999983236</v>
          </cell>
          <cell r="CN176">
            <v>-0.12999999997555278</v>
          </cell>
          <cell r="CO176">
            <v>-43.880000000004657</v>
          </cell>
          <cell r="CP176">
            <v>-12.470000000001164</v>
          </cell>
          <cell r="CQ176">
            <v>-83.630000000004657</v>
          </cell>
          <cell r="CR176">
            <v>-228.68599999975413</v>
          </cell>
          <cell r="CS176">
            <v>0</v>
          </cell>
          <cell r="CT176">
            <v>-13.730000000010477</v>
          </cell>
          <cell r="CU176">
            <v>0</v>
          </cell>
          <cell r="CV176">
            <v>0</v>
          </cell>
          <cell r="CW176">
            <v>-26.400000000023283</v>
          </cell>
          <cell r="CX176">
            <v>-16.460000000079162</v>
          </cell>
          <cell r="CY176">
            <v>-57.86600000000908</v>
          </cell>
          <cell r="CZ176">
            <v>-55.35999999998603</v>
          </cell>
          <cell r="DA176">
            <v>0</v>
          </cell>
          <cell r="DB176">
            <v>-45.909999999974389</v>
          </cell>
          <cell r="DC176">
            <v>-12.959999999991851</v>
          </cell>
          <cell r="DD176">
            <v>0</v>
          </cell>
          <cell r="DE176">
            <v>9046.4799999995157</v>
          </cell>
          <cell r="DF176">
            <v>-468.11999999999534</v>
          </cell>
          <cell r="DG176">
            <v>-20.059999999939464</v>
          </cell>
          <cell r="DH176">
            <v>0</v>
          </cell>
          <cell r="DI176">
            <v>0</v>
          </cell>
          <cell r="DJ176">
            <v>-26.239999999990687</v>
          </cell>
          <cell r="DK176">
            <v>-0.43999999994412065</v>
          </cell>
          <cell r="DL176">
            <v>-58.930000000022119</v>
          </cell>
          <cell r="DM176">
            <v>-55.459999999991851</v>
          </cell>
          <cell r="DN176">
            <v>0</v>
          </cell>
          <cell r="DO176">
            <v>9677.6900000000023</v>
          </cell>
          <cell r="DP176">
            <v>-1.7399999999906868</v>
          </cell>
          <cell r="DQ176">
            <v>-0.21999999997206032</v>
          </cell>
          <cell r="DR176">
            <v>-315.14699999941513</v>
          </cell>
          <cell r="DS176">
            <v>0</v>
          </cell>
          <cell r="DT176">
            <v>-20.199999999953434</v>
          </cell>
          <cell r="DU176">
            <v>0</v>
          </cell>
          <cell r="DV176">
            <v>-49.977999999999156</v>
          </cell>
          <cell r="DW176">
            <v>-69.5</v>
          </cell>
          <cell r="DX176">
            <v>-11.268999999971129</v>
          </cell>
          <cell r="DY176">
            <v>-61.529999999998836</v>
          </cell>
          <cell r="DZ176">
            <v>-36.950000000011642</v>
          </cell>
          <cell r="EA176">
            <v>0</v>
          </cell>
          <cell r="EB176">
            <v>-63</v>
          </cell>
          <cell r="EC176">
            <v>-2.720000000030268</v>
          </cell>
          <cell r="ED176">
            <v>0</v>
          </cell>
        </row>
        <row r="177">
          <cell r="F177">
            <v>-4755.5499999999884</v>
          </cell>
          <cell r="G177">
            <v>-6105.4000000001397</v>
          </cell>
          <cell r="H177">
            <v>-6384</v>
          </cell>
          <cell r="I177">
            <v>-4329.2999999998137</v>
          </cell>
          <cell r="J177">
            <v>-2241.5</v>
          </cell>
          <cell r="K177">
            <v>-573.84000000002561</v>
          </cell>
          <cell r="L177">
            <v>0</v>
          </cell>
          <cell r="M177">
            <v>0</v>
          </cell>
          <cell r="N177">
            <v>-99.366000000001804</v>
          </cell>
          <cell r="O177">
            <v>-3899.1300000000047</v>
          </cell>
          <cell r="P177">
            <v>-1463.2300000000105</v>
          </cell>
          <cell r="Q177">
            <v>-2353.4000000000233</v>
          </cell>
          <cell r="R177">
            <v>-1642.51600000076</v>
          </cell>
          <cell r="S177">
            <v>-120.98399999999674</v>
          </cell>
          <cell r="T177">
            <v>-100.65499999999884</v>
          </cell>
          <cell r="U177">
            <v>-219.01699999999983</v>
          </cell>
          <cell r="V177">
            <v>-2158</v>
          </cell>
          <cell r="W177">
            <v>-539.80000000004657</v>
          </cell>
          <cell r="X177">
            <v>-1110.5</v>
          </cell>
          <cell r="Y177">
            <v>0</v>
          </cell>
          <cell r="Z177">
            <v>0</v>
          </cell>
          <cell r="AA177">
            <v>3020.75</v>
          </cell>
          <cell r="AB177">
            <v>-414.30999999999767</v>
          </cell>
          <cell r="AC177">
            <v>0</v>
          </cell>
          <cell r="AD177">
            <v>0</v>
          </cell>
          <cell r="AE177">
            <v>-121.2339999997057</v>
          </cell>
          <cell r="AF177">
            <v>0.20099999999729334</v>
          </cell>
          <cell r="AG177">
            <v>-111.75</v>
          </cell>
          <cell r="AH177">
            <v>0</v>
          </cell>
          <cell r="AI177">
            <v>-2.8199999999778811</v>
          </cell>
          <cell r="AJ177">
            <v>-423.69999999995343</v>
          </cell>
          <cell r="AK177">
            <v>-645.1600000000326</v>
          </cell>
          <cell r="AL177">
            <v>0</v>
          </cell>
          <cell r="AM177">
            <v>0</v>
          </cell>
          <cell r="AN177">
            <v>-39.300000000046566</v>
          </cell>
          <cell r="AO177">
            <v>1555.8399999999965</v>
          </cell>
          <cell r="AP177">
            <v>0.3250000000007276</v>
          </cell>
          <cell r="AQ177">
            <v>-454.86999999999534</v>
          </cell>
          <cell r="AR177">
            <v>-1464.9330000001937</v>
          </cell>
          <cell r="AS177">
            <v>-14.562999999998283</v>
          </cell>
          <cell r="AT177">
            <v>-5.2340000000003783</v>
          </cell>
          <cell r="AU177">
            <v>-39.343000000000757</v>
          </cell>
          <cell r="AV177">
            <v>0</v>
          </cell>
          <cell r="AW177">
            <v>-2.2999999997409759E-2</v>
          </cell>
          <cell r="AX177">
            <v>-6.8199999999778811</v>
          </cell>
          <cell r="AY177">
            <v>0</v>
          </cell>
          <cell r="AZ177">
            <v>0</v>
          </cell>
          <cell r="BA177">
            <v>-0.20999999999185093</v>
          </cell>
          <cell r="BB177">
            <v>-208.43999999998778</v>
          </cell>
          <cell r="BC177">
            <v>-37</v>
          </cell>
          <cell r="BD177">
            <v>-1153.2999999998137</v>
          </cell>
          <cell r="BE177">
            <v>-557.77800000016578</v>
          </cell>
          <cell r="BF177">
            <v>-122.80999999999767</v>
          </cell>
          <cell r="BG177">
            <v>-27.304000000003725</v>
          </cell>
          <cell r="BH177">
            <v>0</v>
          </cell>
          <cell r="BI177">
            <v>0</v>
          </cell>
          <cell r="BJ177">
            <v>-3.6000000000058208E-2</v>
          </cell>
          <cell r="BK177">
            <v>0</v>
          </cell>
          <cell r="BL177">
            <v>0</v>
          </cell>
          <cell r="BM177">
            <v>0</v>
          </cell>
          <cell r="BN177">
            <v>-0.33799999999973807</v>
          </cell>
          <cell r="BO177">
            <v>-175.34999999997672</v>
          </cell>
          <cell r="BP177">
            <v>-2.6900000000023283</v>
          </cell>
          <cell r="BQ177">
            <v>-229.25</v>
          </cell>
          <cell r="BR177">
            <v>-861.40400000009686</v>
          </cell>
          <cell r="BS177">
            <v>-217.31999999997788</v>
          </cell>
          <cell r="BT177">
            <v>-28.245999999999185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-22.468999999999141</v>
          </cell>
          <cell r="BZ177">
            <v>0</v>
          </cell>
          <cell r="CA177">
            <v>-0.3889999999992142</v>
          </cell>
          <cell r="CB177">
            <v>-184.25</v>
          </cell>
          <cell r="CC177">
            <v>-28.029999999998836</v>
          </cell>
          <cell r="CD177">
            <v>-380.70000000018626</v>
          </cell>
          <cell r="CE177">
            <v>-1189.2150000003166</v>
          </cell>
          <cell r="CF177">
            <v>-311.30999999999767</v>
          </cell>
          <cell r="CG177">
            <v>-145.56399999999849</v>
          </cell>
          <cell r="CH177">
            <v>-46.705000000001746</v>
          </cell>
          <cell r="CI177">
            <v>0</v>
          </cell>
          <cell r="CJ177">
            <v>-3.9999999979045242E-2</v>
          </cell>
          <cell r="CK177">
            <v>-8.6699999999837019</v>
          </cell>
          <cell r="CL177">
            <v>-29.375999999996566</v>
          </cell>
          <cell r="CM177">
            <v>0</v>
          </cell>
          <cell r="CN177">
            <v>-0.47000000000116415</v>
          </cell>
          <cell r="CO177">
            <v>-411.08000000007451</v>
          </cell>
          <cell r="CP177">
            <v>0</v>
          </cell>
          <cell r="CQ177">
            <v>-236</v>
          </cell>
          <cell r="CR177">
            <v>-1008.8819999997504</v>
          </cell>
          <cell r="CS177">
            <v>-417.79000000000815</v>
          </cell>
          <cell r="CT177">
            <v>-19.479999999995925</v>
          </cell>
          <cell r="CU177">
            <v>0</v>
          </cell>
          <cell r="CV177">
            <v>-17.072000000000116</v>
          </cell>
          <cell r="CW177">
            <v>-5.0000000017462298E-2</v>
          </cell>
          <cell r="CX177">
            <v>-16.399999999994179</v>
          </cell>
          <cell r="CY177">
            <v>0</v>
          </cell>
          <cell r="CZ177">
            <v>0</v>
          </cell>
          <cell r="DA177">
            <v>-0.5</v>
          </cell>
          <cell r="DB177">
            <v>-212.5899999999674</v>
          </cell>
          <cell r="DC177">
            <v>0</v>
          </cell>
          <cell r="DD177">
            <v>-325</v>
          </cell>
          <cell r="DE177">
            <v>-769.62300000013784</v>
          </cell>
          <cell r="DF177">
            <v>-440.70499999998719</v>
          </cell>
          <cell r="DG177">
            <v>-21.082000000002154</v>
          </cell>
          <cell r="DH177">
            <v>0</v>
          </cell>
          <cell r="DI177">
            <v>-8.6660000000047148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-0.48999999999068677</v>
          </cell>
          <cell r="DO177">
            <v>-218.15000000002328</v>
          </cell>
          <cell r="DP177">
            <v>0</v>
          </cell>
          <cell r="DQ177">
            <v>-80.529999999998836</v>
          </cell>
          <cell r="DR177">
            <v>-648.02699999976903</v>
          </cell>
          <cell r="DS177">
            <v>-84.519999999989523</v>
          </cell>
          <cell r="DT177">
            <v>-14.228000000002794</v>
          </cell>
          <cell r="DU177">
            <v>-102.35900000000402</v>
          </cell>
          <cell r="DV177">
            <v>-4.5299999999988358</v>
          </cell>
          <cell r="DW177">
            <v>-2.9999999998835847E-2</v>
          </cell>
          <cell r="DX177">
            <v>0</v>
          </cell>
          <cell r="DY177">
            <v>-27.830000000001746</v>
          </cell>
          <cell r="DZ177">
            <v>0</v>
          </cell>
          <cell r="EA177">
            <v>-0.66999999998370185</v>
          </cell>
          <cell r="EB177">
            <v>-240.65999999997439</v>
          </cell>
          <cell r="EC177">
            <v>0</v>
          </cell>
          <cell r="ED177">
            <v>-173.19999999995343</v>
          </cell>
        </row>
        <row r="178">
          <cell r="F178">
            <v>-6684.5</v>
          </cell>
          <cell r="G178">
            <v>-19091</v>
          </cell>
          <cell r="H178">
            <v>-15837</v>
          </cell>
          <cell r="I178">
            <v>-10580</v>
          </cell>
          <cell r="J178">
            <v>-22557</v>
          </cell>
          <cell r="K178">
            <v>-15473</v>
          </cell>
          <cell r="L178">
            <v>-18454</v>
          </cell>
          <cell r="M178">
            <v>-20388.5</v>
          </cell>
          <cell r="N178">
            <v>-5946.5</v>
          </cell>
          <cell r="O178">
            <v>-1551.3999999999069</v>
          </cell>
          <cell r="P178">
            <v>-1687</v>
          </cell>
          <cell r="Q178">
            <v>-765.19999999995343</v>
          </cell>
          <cell r="R178">
            <v>-34071.920000005513</v>
          </cell>
          <cell r="S178">
            <v>-307.20000000018626</v>
          </cell>
          <cell r="T178">
            <v>0</v>
          </cell>
          <cell r="U178">
            <v>-1.3199999999487773</v>
          </cell>
          <cell r="V178">
            <v>-291.89999999990687</v>
          </cell>
          <cell r="W178">
            <v>-14366</v>
          </cell>
          <cell r="X178">
            <v>-15847</v>
          </cell>
          <cell r="Y178">
            <v>7161</v>
          </cell>
          <cell r="Z178">
            <v>-8704.5</v>
          </cell>
          <cell r="AA178">
            <v>-1030.2000000001863</v>
          </cell>
          <cell r="AB178">
            <v>-514.20000000018626</v>
          </cell>
          <cell r="AC178">
            <v>-14</v>
          </cell>
          <cell r="AD178">
            <v>-156.60000000009313</v>
          </cell>
          <cell r="AE178">
            <v>-3467.480000000447</v>
          </cell>
          <cell r="AF178">
            <v>-15.199999999953434</v>
          </cell>
          <cell r="AG178">
            <v>-121.90000000002328</v>
          </cell>
          <cell r="AH178">
            <v>-2.7399999999906868</v>
          </cell>
          <cell r="AI178">
            <v>-10.339999999967404</v>
          </cell>
          <cell r="AJ178">
            <v>-1920</v>
          </cell>
          <cell r="AK178">
            <v>-615</v>
          </cell>
          <cell r="AL178">
            <v>-186.5</v>
          </cell>
          <cell r="AM178">
            <v>-118.29999999981374</v>
          </cell>
          <cell r="AN178">
            <v>-0.5</v>
          </cell>
          <cell r="AO178">
            <v>-53</v>
          </cell>
          <cell r="AP178">
            <v>0</v>
          </cell>
          <cell r="AQ178">
            <v>-424</v>
          </cell>
          <cell r="AR178">
            <v>-957.14999999850988</v>
          </cell>
          <cell r="AS178">
            <v>-182</v>
          </cell>
          <cell r="AT178">
            <v>0</v>
          </cell>
          <cell r="AU178">
            <v>-2.8099999999976717</v>
          </cell>
          <cell r="AV178">
            <v>-6.4399999999441206</v>
          </cell>
          <cell r="AW178">
            <v>-113</v>
          </cell>
          <cell r="AX178">
            <v>-54.5</v>
          </cell>
          <cell r="AY178">
            <v>-49</v>
          </cell>
          <cell r="AZ178">
            <v>-108.89999999990687</v>
          </cell>
          <cell r="BA178">
            <v>-54.239999999990687</v>
          </cell>
          <cell r="BB178">
            <v>-76.800000000046566</v>
          </cell>
          <cell r="BC178">
            <v>-1.9600000000791624</v>
          </cell>
          <cell r="BD178">
            <v>-307.5</v>
          </cell>
          <cell r="BE178">
            <v>-523.49000000208616</v>
          </cell>
          <cell r="BF178">
            <v>-21</v>
          </cell>
          <cell r="BG178">
            <v>-121.70000000018626</v>
          </cell>
          <cell r="BH178">
            <v>-2.8499999999767169</v>
          </cell>
          <cell r="BI178">
            <v>-6.9000000000232831</v>
          </cell>
          <cell r="BJ178">
            <v>-136.29999999981374</v>
          </cell>
          <cell r="BK178">
            <v>-54.799999999813735</v>
          </cell>
          <cell r="BL178">
            <v>-6.2999999998137355</v>
          </cell>
          <cell r="BM178">
            <v>-44</v>
          </cell>
          <cell r="BN178">
            <v>-0.46000000007916242</v>
          </cell>
          <cell r="BO178">
            <v>-115.30000000004657</v>
          </cell>
          <cell r="BP178">
            <v>-13.879999999888241</v>
          </cell>
          <cell r="BQ178">
            <v>0</v>
          </cell>
          <cell r="BR178">
            <v>-685.8099999986589</v>
          </cell>
          <cell r="BS178">
            <v>-85.800000000046566</v>
          </cell>
          <cell r="BT178">
            <v>-48.349999999976717</v>
          </cell>
          <cell r="BU178">
            <v>-2.2600000000093132</v>
          </cell>
          <cell r="BV178">
            <v>-7.2999999999883585</v>
          </cell>
          <cell r="BW178">
            <v>-94</v>
          </cell>
          <cell r="BX178">
            <v>-145.20000000018626</v>
          </cell>
          <cell r="BY178">
            <v>-8.1000000000931323</v>
          </cell>
          <cell r="BZ178">
            <v>-65.899999999906868</v>
          </cell>
          <cell r="CA178">
            <v>-66.5</v>
          </cell>
          <cell r="CB178">
            <v>-160.29999999981374</v>
          </cell>
          <cell r="CC178">
            <v>-1.5999999998603016</v>
          </cell>
          <cell r="CD178">
            <v>-0.5</v>
          </cell>
          <cell r="CE178">
            <v>4848.0999999977648</v>
          </cell>
          <cell r="CF178">
            <v>-35.200000000186265</v>
          </cell>
          <cell r="CG178">
            <v>-102</v>
          </cell>
          <cell r="CH178">
            <v>-1.8000000000465661</v>
          </cell>
          <cell r="CI178">
            <v>0</v>
          </cell>
          <cell r="CJ178">
            <v>-368</v>
          </cell>
          <cell r="CK178">
            <v>-306</v>
          </cell>
          <cell r="CL178">
            <v>-36.599999999627471</v>
          </cell>
          <cell r="CM178">
            <v>-55.5</v>
          </cell>
          <cell r="CN178">
            <v>-74.100000000093132</v>
          </cell>
          <cell r="CO178">
            <v>5966.3000000000466</v>
          </cell>
          <cell r="CP178">
            <v>-7</v>
          </cell>
          <cell r="CQ178">
            <v>-132</v>
          </cell>
          <cell r="CR178">
            <v>-1361.1100000068545</v>
          </cell>
          <cell r="CS178">
            <v>-231</v>
          </cell>
          <cell r="CT178">
            <v>-59.799999999813735</v>
          </cell>
          <cell r="CU178">
            <v>-2.8100000000558794</v>
          </cell>
          <cell r="CV178">
            <v>-14.600000000093132</v>
          </cell>
          <cell r="CW178">
            <v>-358</v>
          </cell>
          <cell r="CX178">
            <v>-78.5</v>
          </cell>
          <cell r="CY178">
            <v>-9.400000000372529</v>
          </cell>
          <cell r="CZ178">
            <v>-168.59999999962747</v>
          </cell>
          <cell r="DA178">
            <v>-77.600000000093132</v>
          </cell>
          <cell r="DB178">
            <v>-94.299999999813735</v>
          </cell>
          <cell r="DC178">
            <v>-87.5</v>
          </cell>
          <cell r="DD178">
            <v>-179</v>
          </cell>
          <cell r="DE178">
            <v>43823.529999997467</v>
          </cell>
          <cell r="DF178">
            <v>-210</v>
          </cell>
          <cell r="DG178">
            <v>-7.1600000000325963</v>
          </cell>
          <cell r="DH178">
            <v>-2.8000000000465661</v>
          </cell>
          <cell r="DI178">
            <v>-9.1600000000325963</v>
          </cell>
          <cell r="DJ178">
            <v>-452.5</v>
          </cell>
          <cell r="DK178">
            <v>-33.5</v>
          </cell>
          <cell r="DL178">
            <v>-10</v>
          </cell>
          <cell r="DM178">
            <v>-135.70000000018626</v>
          </cell>
          <cell r="DN178">
            <v>-77.800000000046566</v>
          </cell>
          <cell r="DO178">
            <v>44764.899999999907</v>
          </cell>
          <cell r="DP178">
            <v>-2.75</v>
          </cell>
          <cell r="DQ178">
            <v>0</v>
          </cell>
          <cell r="DR178">
            <v>-1572.4900000020862</v>
          </cell>
          <cell r="DS178">
            <v>-19.600000000093132</v>
          </cell>
          <cell r="DT178">
            <v>0</v>
          </cell>
          <cell r="DU178">
            <v>-3.6600000000325963</v>
          </cell>
          <cell r="DV178">
            <v>-74.200000000186265</v>
          </cell>
          <cell r="DW178">
            <v>-1054.5</v>
          </cell>
          <cell r="DX178">
            <v>-86</v>
          </cell>
          <cell r="DY178">
            <v>-9.7999999998137355</v>
          </cell>
          <cell r="DZ178">
            <v>-98.5</v>
          </cell>
          <cell r="EA178">
            <v>-156.34999999997672</v>
          </cell>
          <cell r="EB178">
            <v>-66.100000000093132</v>
          </cell>
          <cell r="EC178">
            <v>-3.6400000000139698</v>
          </cell>
          <cell r="ED178">
            <v>-0.13999999989755452</v>
          </cell>
        </row>
        <row r="179">
          <cell r="F179">
            <v>-5379.246460000053</v>
          </cell>
          <cell r="G179">
            <v>-441.69999999995343</v>
          </cell>
          <cell r="H179">
            <v>-4764.2000000001863</v>
          </cell>
          <cell r="I179">
            <v>-1882.2000000001863</v>
          </cell>
          <cell r="J179">
            <v>-929.03999999992084</v>
          </cell>
          <cell r="K179">
            <v>-286.94000000000233</v>
          </cell>
          <cell r="L179">
            <v>0</v>
          </cell>
          <cell r="M179">
            <v>0</v>
          </cell>
          <cell r="N179">
            <v>-354.51999999998952</v>
          </cell>
          <cell r="O179">
            <v>-1159.0460000000021</v>
          </cell>
          <cell r="P179">
            <v>-3863.2999999999302</v>
          </cell>
          <cell r="Q179">
            <v>-4116.8600000001024</v>
          </cell>
          <cell r="R179">
            <v>-8656.1617999994196</v>
          </cell>
          <cell r="S179">
            <v>-4961.3448000000208</v>
          </cell>
          <cell r="T179">
            <v>-48.910000000003492</v>
          </cell>
          <cell r="U179">
            <v>-131.79500000001281</v>
          </cell>
          <cell r="V179">
            <v>-2786.4000000000233</v>
          </cell>
          <cell r="W179">
            <v>-48</v>
          </cell>
          <cell r="X179">
            <v>-186.79999999993015</v>
          </cell>
          <cell r="Y179">
            <v>0</v>
          </cell>
          <cell r="Z179">
            <v>0</v>
          </cell>
          <cell r="AA179">
            <v>-1.2820000000065193</v>
          </cell>
          <cell r="AB179">
            <v>-0.48000000001047738</v>
          </cell>
          <cell r="AC179">
            <v>-335.38999999998487</v>
          </cell>
          <cell r="AD179">
            <v>-155.76000000000931</v>
          </cell>
          <cell r="AE179">
            <v>-3324.1770000006072</v>
          </cell>
          <cell r="AF179">
            <v>-93.670000000012806</v>
          </cell>
          <cell r="AG179">
            <v>-128.38999999998487</v>
          </cell>
          <cell r="AH179">
            <v>-70.520000000004075</v>
          </cell>
          <cell r="AI179">
            <v>-5.3800000000046566</v>
          </cell>
          <cell r="AJ179">
            <v>-2185.5399999999208</v>
          </cell>
          <cell r="AK179">
            <v>-8.7800000000279397</v>
          </cell>
          <cell r="AL179">
            <v>0</v>
          </cell>
          <cell r="AM179">
            <v>0</v>
          </cell>
          <cell r="AN179">
            <v>-0.39999999990686774</v>
          </cell>
          <cell r="AO179">
            <v>-0.18499999999767169</v>
          </cell>
          <cell r="AP179">
            <v>-10.871999999995751</v>
          </cell>
          <cell r="AQ179">
            <v>-820.43999999994412</v>
          </cell>
          <cell r="AR179">
            <v>-673.35999999986961</v>
          </cell>
          <cell r="AS179">
            <v>-13.85999999998603</v>
          </cell>
          <cell r="AT179">
            <v>-8.8800000000046566</v>
          </cell>
          <cell r="AU179">
            <v>-73.184999999997672</v>
          </cell>
          <cell r="AV179">
            <v>-2.8350000000064028</v>
          </cell>
          <cell r="AW179">
            <v>-9.0000000025611371E-2</v>
          </cell>
          <cell r="AX179">
            <v>-1.3400000000256114</v>
          </cell>
          <cell r="AY179">
            <v>0</v>
          </cell>
          <cell r="AZ179">
            <v>0</v>
          </cell>
          <cell r="BA179">
            <v>-0.41000000003259629</v>
          </cell>
          <cell r="BB179">
            <v>-44.029999999998836</v>
          </cell>
          <cell r="BC179">
            <v>-14.53000000002794</v>
          </cell>
          <cell r="BD179">
            <v>-514.19999999995343</v>
          </cell>
          <cell r="BE179">
            <v>-241.42799999937415</v>
          </cell>
          <cell r="BF179">
            <v>-22.739999999990687</v>
          </cell>
          <cell r="BG179">
            <v>-5.1149999999906868</v>
          </cell>
          <cell r="BH179">
            <v>-38.26299999999901</v>
          </cell>
          <cell r="BI179">
            <v>-6.2999999999956344</v>
          </cell>
          <cell r="BJ179">
            <v>-5.9700000000011642</v>
          </cell>
          <cell r="BK179">
            <v>-1.2800000000279397</v>
          </cell>
          <cell r="BL179">
            <v>0</v>
          </cell>
          <cell r="BM179">
            <v>0</v>
          </cell>
          <cell r="BN179">
            <v>-0.47000000000116415</v>
          </cell>
          <cell r="BO179">
            <v>-0.10000000000582077</v>
          </cell>
          <cell r="BP179">
            <v>-102.10000000000582</v>
          </cell>
          <cell r="BQ179">
            <v>-59.089999999967404</v>
          </cell>
          <cell r="BR179">
            <v>-649.98300000000745</v>
          </cell>
          <cell r="BS179">
            <v>-74.449999999982538</v>
          </cell>
          <cell r="BT179">
            <v>-5.3099999999976717</v>
          </cell>
          <cell r="BU179">
            <v>0</v>
          </cell>
          <cell r="BV179">
            <v>0</v>
          </cell>
          <cell r="BW179">
            <v>-1.4000000010128133E-2</v>
          </cell>
          <cell r="BX179">
            <v>-0.33000000000174623</v>
          </cell>
          <cell r="BY179">
            <v>0</v>
          </cell>
          <cell r="BZ179">
            <v>0</v>
          </cell>
          <cell r="CA179">
            <v>-0.66900000000168802</v>
          </cell>
          <cell r="CB179">
            <v>-0.10000000000582077</v>
          </cell>
          <cell r="CC179">
            <v>-14.799999999988358</v>
          </cell>
          <cell r="CD179">
            <v>-554.31000000005588</v>
          </cell>
          <cell r="CE179">
            <v>3557.9660000004806</v>
          </cell>
          <cell r="CF179">
            <v>-17.129999999946449</v>
          </cell>
          <cell r="CG179">
            <v>-119.9600000000064</v>
          </cell>
          <cell r="CH179">
            <v>-131.95700000000215</v>
          </cell>
          <cell r="CI179">
            <v>-4.011000000000422</v>
          </cell>
          <cell r="CJ179">
            <v>-8.999999999650754E-2</v>
          </cell>
          <cell r="CK179">
            <v>-30.940000000002328</v>
          </cell>
          <cell r="CL179">
            <v>0</v>
          </cell>
          <cell r="CM179">
            <v>0</v>
          </cell>
          <cell r="CN179">
            <v>-0.11599999999452848</v>
          </cell>
          <cell r="CO179">
            <v>4163.3100000000559</v>
          </cell>
          <cell r="CP179">
            <v>-32.899999999965075</v>
          </cell>
          <cell r="CQ179">
            <v>-268.23999999999069</v>
          </cell>
          <cell r="CR179">
            <v>-1425.9300000006333</v>
          </cell>
          <cell r="CS179">
            <v>-842.43999999994412</v>
          </cell>
          <cell r="CT179">
            <v>-146.15999999997439</v>
          </cell>
          <cell r="CU179">
            <v>-143.91000000000349</v>
          </cell>
          <cell r="CV179">
            <v>0</v>
          </cell>
          <cell r="CW179">
            <v>-3.9999999979045242E-2</v>
          </cell>
          <cell r="CX179">
            <v>-0.23999999999068677</v>
          </cell>
          <cell r="CY179">
            <v>0</v>
          </cell>
          <cell r="CZ179">
            <v>0</v>
          </cell>
          <cell r="DA179">
            <v>-0.30999999999767169</v>
          </cell>
          <cell r="DB179">
            <v>-15.369999999995343</v>
          </cell>
          <cell r="DC179">
            <v>-31.660000000032596</v>
          </cell>
          <cell r="DD179">
            <v>-245.80000000004657</v>
          </cell>
          <cell r="DE179">
            <v>-692.49599999934435</v>
          </cell>
          <cell r="DF179">
            <v>-291.37999999988824</v>
          </cell>
          <cell r="DG179">
            <v>-134.5800000000163</v>
          </cell>
          <cell r="DH179">
            <v>-47.144000000000233</v>
          </cell>
          <cell r="DI179">
            <v>-12.409999999988941</v>
          </cell>
          <cell r="DJ179">
            <v>-8.0000000016298145E-2</v>
          </cell>
          <cell r="DK179">
            <v>-0.67199999999866122</v>
          </cell>
          <cell r="DL179">
            <v>0</v>
          </cell>
          <cell r="DM179">
            <v>0</v>
          </cell>
          <cell r="DN179">
            <v>-0.64000000001396984</v>
          </cell>
          <cell r="DO179">
            <v>-0.32000000000698492</v>
          </cell>
          <cell r="DP179">
            <v>-49.409999999974389</v>
          </cell>
          <cell r="DQ179">
            <v>-155.86000000010245</v>
          </cell>
          <cell r="DR179">
            <v>-1369.726000000257</v>
          </cell>
          <cell r="DS179">
            <v>-181.5</v>
          </cell>
          <cell r="DT179">
            <v>-19.100000000005821</v>
          </cell>
          <cell r="DU179">
            <v>-194.02599999999802</v>
          </cell>
          <cell r="DV179">
            <v>-79.190000000002328</v>
          </cell>
          <cell r="DW179">
            <v>-405.17999999999302</v>
          </cell>
          <cell r="DX179">
            <v>-0.5</v>
          </cell>
          <cell r="DY179">
            <v>0</v>
          </cell>
          <cell r="DZ179">
            <v>0</v>
          </cell>
          <cell r="EA179">
            <v>-1.3699999999953434</v>
          </cell>
          <cell r="EB179">
            <v>-0.58000000001629815</v>
          </cell>
          <cell r="EC179">
            <v>-16.279999999969732</v>
          </cell>
          <cell r="ED179">
            <v>-472</v>
          </cell>
        </row>
        <row r="180">
          <cell r="F180">
            <v>-1263.8759999999893</v>
          </cell>
          <cell r="G180">
            <v>-1083.9599999999919</v>
          </cell>
          <cell r="H180">
            <v>-1339.851999999999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-2.4799999999231659E-2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-2.479999999991378E-2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-18083.172460000031</v>
          </cell>
          <cell r="G185">
            <v>-27773.529999997467</v>
          </cell>
          <cell r="H185">
            <v>-29270.012000000104</v>
          </cell>
          <cell r="I185">
            <v>-19401.289999999106</v>
          </cell>
          <cell r="J185">
            <v>-25727.549999998882</v>
          </cell>
          <cell r="K185">
            <v>-16577.270000001416</v>
          </cell>
          <cell r="L185">
            <v>-18934.848999999464</v>
          </cell>
          <cell r="M185">
            <v>-21057.405000000261</v>
          </cell>
          <cell r="N185">
            <v>-6400.3859999999404</v>
          </cell>
          <cell r="O185">
            <v>-6609.5760000003502</v>
          </cell>
          <cell r="P185">
            <v>-7090.7379999998957</v>
          </cell>
          <cell r="Q185">
            <v>-7235.4600000004284</v>
          </cell>
          <cell r="R185">
            <v>-44832.049799993634</v>
          </cell>
          <cell r="S185">
            <v>-5389.5288000002038</v>
          </cell>
          <cell r="T185">
            <v>-246.00199999997858</v>
          </cell>
          <cell r="U185">
            <v>-388.72099999990314</v>
          </cell>
          <cell r="V185">
            <v>-5365.2059999993071</v>
          </cell>
          <cell r="W185">
            <v>-15075.490000000224</v>
          </cell>
          <cell r="X185">
            <v>-17148.860000001267</v>
          </cell>
          <cell r="Y185">
            <v>7087.730000000447</v>
          </cell>
          <cell r="Z185">
            <v>-8704.5</v>
          </cell>
          <cell r="AA185">
            <v>1989.2679999996908</v>
          </cell>
          <cell r="AB185">
            <v>-928.99000000022352</v>
          </cell>
          <cell r="AC185">
            <v>-349.39000000001397</v>
          </cell>
          <cell r="AD185">
            <v>-312.36000000010245</v>
          </cell>
          <cell r="AE185">
            <v>-6919.5659999996424</v>
          </cell>
          <cell r="AF185">
            <v>-108.66899999999441</v>
          </cell>
          <cell r="AG185">
            <v>-362.03999999980442</v>
          </cell>
          <cell r="AH185">
            <v>-73.260000000009313</v>
          </cell>
          <cell r="AI185">
            <v>-18.539999999804422</v>
          </cell>
          <cell r="AJ185">
            <v>-4529.2560000000522</v>
          </cell>
          <cell r="AK185">
            <v>-1274.7839999999851</v>
          </cell>
          <cell r="AL185">
            <v>-187.31499999994412</v>
          </cell>
          <cell r="AM185">
            <v>-118.29999999981374</v>
          </cell>
          <cell r="AN185">
            <v>-40.199999999254942</v>
          </cell>
          <cell r="AO185">
            <v>1502.6550000000279</v>
          </cell>
          <cell r="AP185">
            <v>-10.546999999962281</v>
          </cell>
          <cell r="AQ185">
            <v>-1699.3099999995902</v>
          </cell>
          <cell r="AR185">
            <v>-3100.6629999987781</v>
          </cell>
          <cell r="AS185">
            <v>-210.42299999995157</v>
          </cell>
          <cell r="AT185">
            <v>-19.304000000003725</v>
          </cell>
          <cell r="AU185">
            <v>-115.33799999998882</v>
          </cell>
          <cell r="AV185">
            <v>-9.2749999999068677</v>
          </cell>
          <cell r="AW185">
            <v>-113.14300000015646</v>
          </cell>
          <cell r="AX185">
            <v>-62.659999999217689</v>
          </cell>
          <cell r="AY185">
            <v>-49</v>
          </cell>
          <cell r="AZ185">
            <v>-108.89999999990687</v>
          </cell>
          <cell r="BA185">
            <v>-54.859999999869615</v>
          </cell>
          <cell r="BB185">
            <v>-329.27000000001863</v>
          </cell>
          <cell r="BC185">
            <v>-53.489999999990687</v>
          </cell>
          <cell r="BD185">
            <v>-1975.0000000018626</v>
          </cell>
          <cell r="BE185">
            <v>-1396.5859999991953</v>
          </cell>
          <cell r="BF185">
            <v>-166.54999999981374</v>
          </cell>
          <cell r="BG185">
            <v>-154.11900000018068</v>
          </cell>
          <cell r="BH185">
            <v>-41.113000000012107</v>
          </cell>
          <cell r="BI185">
            <v>-13.200000000069849</v>
          </cell>
          <cell r="BJ185">
            <v>-142.30599999986589</v>
          </cell>
          <cell r="BK185">
            <v>-56.610999999567866</v>
          </cell>
          <cell r="BL185">
            <v>-6.7159999997820705</v>
          </cell>
          <cell r="BM185">
            <v>-116.9429999999702</v>
          </cell>
          <cell r="BN185">
            <v>-1.2680000000400469</v>
          </cell>
          <cell r="BO185">
            <v>-290.74999999976717</v>
          </cell>
          <cell r="BP185">
            <v>-118.66999999980908</v>
          </cell>
          <cell r="BQ185">
            <v>-288.33999999985099</v>
          </cell>
          <cell r="BR185">
            <v>-2207.5876999981701</v>
          </cell>
          <cell r="BS185">
            <v>-377.56999999983236</v>
          </cell>
          <cell r="BT185">
            <v>-81.905999999959022</v>
          </cell>
          <cell r="BU185">
            <v>-2.2600000000093132</v>
          </cell>
          <cell r="BV185">
            <v>-17.296699999831617</v>
          </cell>
          <cell r="BW185">
            <v>-94.029999999795109</v>
          </cell>
          <cell r="BX185">
            <v>-145.53000000026077</v>
          </cell>
          <cell r="BY185">
            <v>-30.946999999927357</v>
          </cell>
          <cell r="BZ185">
            <v>-65.899999999906868</v>
          </cell>
          <cell r="CA185">
            <v>-67.557999999960884</v>
          </cell>
          <cell r="CB185">
            <v>-344.64999999990687</v>
          </cell>
          <cell r="CC185">
            <v>-44.429999999934807</v>
          </cell>
          <cell r="CD185">
            <v>-935.51000000024214</v>
          </cell>
          <cell r="CE185">
            <v>6698.3251999989152</v>
          </cell>
          <cell r="CF185">
            <v>-363.64000000013039</v>
          </cell>
          <cell r="CG185">
            <v>-367.52399999997579</v>
          </cell>
          <cell r="CH185">
            <v>-180.46200000005774</v>
          </cell>
          <cell r="CI185">
            <v>-42.097999999998137</v>
          </cell>
          <cell r="CJ185">
            <v>-483.96679999958724</v>
          </cell>
          <cell r="CK185">
            <v>-345.60999999940395</v>
          </cell>
          <cell r="CL185">
            <v>-241.710999999661</v>
          </cell>
          <cell r="CM185">
            <v>-104.25700000021607</v>
          </cell>
          <cell r="CN185">
            <v>-74.816000000108033</v>
          </cell>
          <cell r="CO185">
            <v>9674.6500000003725</v>
          </cell>
          <cell r="CP185">
            <v>-52.369999999878928</v>
          </cell>
          <cell r="CQ185">
            <v>-719.87000000011176</v>
          </cell>
          <cell r="CR185">
            <v>-4024.6079999879003</v>
          </cell>
          <cell r="CS185">
            <v>-1491.2299999995157</v>
          </cell>
          <cell r="CT185">
            <v>-239.17000000015832</v>
          </cell>
          <cell r="CU185">
            <v>-146.72000000008848</v>
          </cell>
          <cell r="CV185">
            <v>-31.671999999787658</v>
          </cell>
          <cell r="CW185">
            <v>-384.49000000022352</v>
          </cell>
          <cell r="CX185">
            <v>-111.60000000055879</v>
          </cell>
          <cell r="CY185">
            <v>-67.266000000294298</v>
          </cell>
          <cell r="CZ185">
            <v>-223.95999999949709</v>
          </cell>
          <cell r="DA185">
            <v>-78.410000000149012</v>
          </cell>
          <cell r="DB185">
            <v>-368.16999999992549</v>
          </cell>
          <cell r="DC185">
            <v>-132.12000000011176</v>
          </cell>
          <cell r="DD185">
            <v>-749.79999999981374</v>
          </cell>
          <cell r="DE185">
            <v>51407.891000002623</v>
          </cell>
          <cell r="DF185">
            <v>-1410.2050000000745</v>
          </cell>
          <cell r="DG185">
            <v>-182.88199999998324</v>
          </cell>
          <cell r="DH185">
            <v>-49.944000000017695</v>
          </cell>
          <cell r="DI185">
            <v>-30.236000000033528</v>
          </cell>
          <cell r="DJ185">
            <v>-478.82000000029802</v>
          </cell>
          <cell r="DK185">
            <v>-34.611999998800457</v>
          </cell>
          <cell r="DL185">
            <v>-68.930000000167638</v>
          </cell>
          <cell r="DM185">
            <v>-191.16000000014901</v>
          </cell>
          <cell r="DN185">
            <v>-78.929999999934807</v>
          </cell>
          <cell r="DO185">
            <v>54224.120000000112</v>
          </cell>
          <cell r="DP185">
            <v>-53.900000000139698</v>
          </cell>
          <cell r="DQ185">
            <v>-236.61000000010245</v>
          </cell>
          <cell r="DR185">
            <v>-3905.3900000080466</v>
          </cell>
          <cell r="DS185">
            <v>-285.62000000011176</v>
          </cell>
          <cell r="DT185">
            <v>-53.52800000004936</v>
          </cell>
          <cell r="DU185">
            <v>-300.04500000015832</v>
          </cell>
          <cell r="DV185">
            <v>-207.8980000000447</v>
          </cell>
          <cell r="DW185">
            <v>-1529.2100000027567</v>
          </cell>
          <cell r="DX185">
            <v>-97.769000000320375</v>
          </cell>
          <cell r="DY185">
            <v>-99.160000000149012</v>
          </cell>
          <cell r="DZ185">
            <v>-135.4499999997206</v>
          </cell>
          <cell r="EA185">
            <v>-158.38999999989755</v>
          </cell>
          <cell r="EB185">
            <v>-370.34000000031665</v>
          </cell>
          <cell r="EC185">
            <v>-22.639999999897555</v>
          </cell>
          <cell r="ED185">
            <v>-645.33999999985099</v>
          </cell>
        </row>
        <row r="187">
          <cell r="A187" t="str">
            <v>Total Purchased Power &amp; Net Interchange</v>
          </cell>
          <cell r="F187">
            <v>-18083.172460004687</v>
          </cell>
          <cell r="G187">
            <v>-27773.530000001192</v>
          </cell>
          <cell r="H187">
            <v>-29270.012000001967</v>
          </cell>
          <cell r="I187">
            <v>-19401.289999999106</v>
          </cell>
          <cell r="J187">
            <v>-25727.54999999702</v>
          </cell>
          <cell r="K187">
            <v>-16577.270000003278</v>
          </cell>
          <cell r="L187">
            <v>-18934.848999999464</v>
          </cell>
          <cell r="M187">
            <v>-21057.404999993742</v>
          </cell>
          <cell r="N187">
            <v>-6400.3859999999404</v>
          </cell>
          <cell r="O187">
            <v>-6609.5759999975562</v>
          </cell>
          <cell r="P187">
            <v>-7090.737999998033</v>
          </cell>
          <cell r="Q187">
            <v>-7235.4600000008941</v>
          </cell>
          <cell r="R187">
            <v>-44832.049800157547</v>
          </cell>
          <cell r="S187">
            <v>-5389.52879999578</v>
          </cell>
          <cell r="T187">
            <v>-246.00199999660254</v>
          </cell>
          <cell r="U187">
            <v>-388.72100000083447</v>
          </cell>
          <cell r="V187">
            <v>-5365.2060000002384</v>
          </cell>
          <cell r="W187">
            <v>-15075.489999994636</v>
          </cell>
          <cell r="X187">
            <v>-17148.859999999404</v>
          </cell>
          <cell r="Y187">
            <v>7087.7300000041723</v>
          </cell>
          <cell r="Z187">
            <v>-8704.5</v>
          </cell>
          <cell r="AA187">
            <v>1989.2679999992251</v>
          </cell>
          <cell r="AB187">
            <v>-928.98999999463558</v>
          </cell>
          <cell r="AC187">
            <v>-349.39000000059605</v>
          </cell>
          <cell r="AD187">
            <v>-312.36000000685453</v>
          </cell>
          <cell r="AE187">
            <v>-6919.5660001039505</v>
          </cell>
          <cell r="AF187">
            <v>-108.66899999976158</v>
          </cell>
          <cell r="AG187">
            <v>-362.03999999910593</v>
          </cell>
          <cell r="AH187">
            <v>-73.260000005364418</v>
          </cell>
          <cell r="AI187">
            <v>-18.540000006556511</v>
          </cell>
          <cell r="AJ187">
            <v>-4529.2559999972582</v>
          </cell>
          <cell r="AK187">
            <v>-1274.7840000018477</v>
          </cell>
          <cell r="AL187">
            <v>-187.31499999761581</v>
          </cell>
          <cell r="AM187">
            <v>-118.29999999701977</v>
          </cell>
          <cell r="AN187">
            <v>-40.200000002980232</v>
          </cell>
          <cell r="AO187">
            <v>1502.6550000011921</v>
          </cell>
          <cell r="AP187">
            <v>-10.547000005841255</v>
          </cell>
          <cell r="AQ187">
            <v>-1699.3099999949336</v>
          </cell>
          <cell r="AR187">
            <v>-3100.6630001068115</v>
          </cell>
          <cell r="AS187">
            <v>-210.42300000041723</v>
          </cell>
          <cell r="AT187">
            <v>-19.303999997675419</v>
          </cell>
          <cell r="AU187">
            <v>-115.33799999952316</v>
          </cell>
          <cell r="AV187">
            <v>-9.2749999985098839</v>
          </cell>
          <cell r="AW187">
            <v>-113.14299999922514</v>
          </cell>
          <cell r="AX187">
            <v>-62.659999996423721</v>
          </cell>
          <cell r="AY187">
            <v>-49</v>
          </cell>
          <cell r="AZ187">
            <v>-108.89999999850988</v>
          </cell>
          <cell r="BA187">
            <v>-54.859999999403954</v>
          </cell>
          <cell r="BB187">
            <v>-329.26999999582767</v>
          </cell>
          <cell r="BC187">
            <v>-53.490000002086163</v>
          </cell>
          <cell r="BD187">
            <v>-1975</v>
          </cell>
          <cell r="BE187">
            <v>-1396.586000084877</v>
          </cell>
          <cell r="BF187">
            <v>-166.54999999701977</v>
          </cell>
          <cell r="BG187">
            <v>-154.11899999529123</v>
          </cell>
          <cell r="BH187">
            <v>-41.113000005483627</v>
          </cell>
          <cell r="BI187">
            <v>-13.200000002980232</v>
          </cell>
          <cell r="BJ187">
            <v>-142.30600000172853</v>
          </cell>
          <cell r="BK187">
            <v>-56.611000001430511</v>
          </cell>
          <cell r="BL187">
            <v>-6.7160000056028366</v>
          </cell>
          <cell r="BM187">
            <v>-116.94300000369549</v>
          </cell>
          <cell r="BN187">
            <v>-1.2679999992251396</v>
          </cell>
          <cell r="BO187">
            <v>-290.75</v>
          </cell>
          <cell r="BP187">
            <v>-118.66999999433756</v>
          </cell>
          <cell r="BQ187">
            <v>-288.3399999961257</v>
          </cell>
          <cell r="BR187">
            <v>-2207.5876998901367</v>
          </cell>
          <cell r="BS187">
            <v>-377.57000000029802</v>
          </cell>
          <cell r="BT187">
            <v>-81.90599999576807</v>
          </cell>
          <cell r="BU187">
            <v>-2.2599999979138374</v>
          </cell>
          <cell r="BV187">
            <v>-17.296700000762939</v>
          </cell>
          <cell r="BW187">
            <v>-94.029999993741512</v>
          </cell>
          <cell r="BX187">
            <v>-145.53000000119209</v>
          </cell>
          <cell r="BY187">
            <v>-30.946999996900558</v>
          </cell>
          <cell r="BZ187">
            <v>-65.900000005960464</v>
          </cell>
          <cell r="CA187">
            <v>-67.55799999833107</v>
          </cell>
          <cell r="CB187">
            <v>-344.64999999850988</v>
          </cell>
          <cell r="CC187">
            <v>-44.429999999701977</v>
          </cell>
          <cell r="CD187">
            <v>-935.50999999791384</v>
          </cell>
          <cell r="CE187">
            <v>6698.325199842453</v>
          </cell>
          <cell r="CF187">
            <v>-363.64000000059605</v>
          </cell>
          <cell r="CG187">
            <v>-367.52399999648333</v>
          </cell>
          <cell r="CH187">
            <v>-180.4619999974966</v>
          </cell>
          <cell r="CI187">
            <v>-42.097999997437</v>
          </cell>
          <cell r="CJ187">
            <v>-483.96679999679327</v>
          </cell>
          <cell r="CK187">
            <v>-345.61000001430511</v>
          </cell>
          <cell r="CL187">
            <v>-241.71099999547005</v>
          </cell>
          <cell r="CM187">
            <v>-104.25699999928474</v>
          </cell>
          <cell r="CN187">
            <v>-74.815999999642372</v>
          </cell>
          <cell r="CO187">
            <v>9674.6499999985099</v>
          </cell>
          <cell r="CP187">
            <v>-52.369999997317791</v>
          </cell>
          <cell r="CQ187">
            <v>-719.87000000476837</v>
          </cell>
          <cell r="CR187">
            <v>-4024.6080000400543</v>
          </cell>
          <cell r="CS187">
            <v>-1491.2300000041723</v>
          </cell>
          <cell r="CT187">
            <v>-239.17000000178814</v>
          </cell>
          <cell r="CU187">
            <v>-146.71999999880791</v>
          </cell>
          <cell r="CV187">
            <v>-31.672000005841255</v>
          </cell>
          <cell r="CW187">
            <v>-384.49000000208616</v>
          </cell>
          <cell r="CX187">
            <v>-111.6000000089407</v>
          </cell>
          <cell r="CY187">
            <v>-67.266000002622604</v>
          </cell>
          <cell r="CZ187">
            <v>-223.96000000834465</v>
          </cell>
          <cell r="DA187">
            <v>-78.410000003874302</v>
          </cell>
          <cell r="DB187">
            <v>-368.17000000178814</v>
          </cell>
          <cell r="DC187">
            <v>-132.11999999731779</v>
          </cell>
          <cell r="DD187">
            <v>-749.79999999701977</v>
          </cell>
          <cell r="DE187">
            <v>51407.891000032425</v>
          </cell>
          <cell r="DF187">
            <v>-1410.2049999982119</v>
          </cell>
          <cell r="DG187">
            <v>-182.88199999928474</v>
          </cell>
          <cell r="DH187">
            <v>-49.943999998271465</v>
          </cell>
          <cell r="DI187">
            <v>-30.236000001430511</v>
          </cell>
          <cell r="DJ187">
            <v>-478.82000000029802</v>
          </cell>
          <cell r="DK187">
            <v>-34.612000003457069</v>
          </cell>
          <cell r="DL187">
            <v>-68.929999992251396</v>
          </cell>
          <cell r="DM187">
            <v>-191.16000001132488</v>
          </cell>
          <cell r="DN187">
            <v>-78.930000007152557</v>
          </cell>
          <cell r="DO187">
            <v>54224.119999997318</v>
          </cell>
          <cell r="DP187">
            <v>-53.899999998509884</v>
          </cell>
          <cell r="DQ187">
            <v>-236.60999999940395</v>
          </cell>
          <cell r="DR187">
            <v>-3905.3899999856949</v>
          </cell>
          <cell r="DS187">
            <v>-285.61999999731779</v>
          </cell>
          <cell r="DT187">
            <v>-53.527999997138977</v>
          </cell>
          <cell r="DU187">
            <v>-300.04500000178814</v>
          </cell>
          <cell r="DV187">
            <v>-207.89800000190735</v>
          </cell>
          <cell r="DW187">
            <v>-1529.2100000083447</v>
          </cell>
          <cell r="DX187">
            <v>-97.769000008702278</v>
          </cell>
          <cell r="DY187">
            <v>-99.159999996423721</v>
          </cell>
          <cell r="DZ187">
            <v>-135.45000000298023</v>
          </cell>
          <cell r="EA187">
            <v>-158.39000000059605</v>
          </cell>
          <cell r="EB187">
            <v>-370.34000000357628</v>
          </cell>
          <cell r="EC187">
            <v>-22.640000000596046</v>
          </cell>
          <cell r="ED187">
            <v>-645.34000000357628</v>
          </cell>
        </row>
        <row r="189">
          <cell r="A189" t="str">
            <v>Wheeling &amp; U. of F. Expense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-1.5520000000037726E-2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1.1141350000000045</v>
          </cell>
          <cell r="R192">
            <v>-0.82309999999995398</v>
          </cell>
          <cell r="S192">
            <v>-0.82309999999999661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-64.132000000005064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-44.692000000002736</v>
          </cell>
          <cell r="BQ192">
            <v>-19.440000000002328</v>
          </cell>
          <cell r="BR192">
            <v>-474.41160000010859</v>
          </cell>
          <cell r="BS192">
            <v>-45.25800000000163</v>
          </cell>
          <cell r="BT192">
            <v>-41.179000000000087</v>
          </cell>
          <cell r="BU192">
            <v>-1.5430000000014843</v>
          </cell>
          <cell r="BV192">
            <v>-0.38959999999951833</v>
          </cell>
          <cell r="BW192">
            <v>-33.837999999999738</v>
          </cell>
          <cell r="BX192">
            <v>-97.019999999996799</v>
          </cell>
          <cell r="BY192">
            <v>-116.07000000000335</v>
          </cell>
          <cell r="BZ192">
            <v>38.054999999996653</v>
          </cell>
          <cell r="CA192">
            <v>-66.955000000001746</v>
          </cell>
          <cell r="CB192">
            <v>-85.937000000005355</v>
          </cell>
          <cell r="CC192">
            <v>0</v>
          </cell>
          <cell r="CD192">
            <v>-24.277000000001863</v>
          </cell>
          <cell r="CE192">
            <v>-560.62199999997392</v>
          </cell>
          <cell r="CF192">
            <v>-15.936999999998079</v>
          </cell>
          <cell r="CG192">
            <v>-3.3109999999996944</v>
          </cell>
          <cell r="CH192">
            <v>-47.122999999999593</v>
          </cell>
          <cell r="CI192">
            <v>-74.711999999999534</v>
          </cell>
          <cell r="CJ192">
            <v>-46.129999999997381</v>
          </cell>
          <cell r="CK192">
            <v>-69.332000000002154</v>
          </cell>
          <cell r="CL192">
            <v>-3.9320000000006985</v>
          </cell>
          <cell r="CM192">
            <v>-137.61000000000058</v>
          </cell>
          <cell r="CN192">
            <v>-37.827000000004773</v>
          </cell>
          <cell r="CO192">
            <v>-16.004000000000815</v>
          </cell>
          <cell r="CP192">
            <v>-12.516999999999825</v>
          </cell>
          <cell r="CQ192">
            <v>-96.186999999998079</v>
          </cell>
          <cell r="CR192">
            <v>-432.10400000005029</v>
          </cell>
          <cell r="CS192">
            <v>-46.6299999999992</v>
          </cell>
          <cell r="CT192">
            <v>-41.037999999998647</v>
          </cell>
          <cell r="CU192">
            <v>-64.875</v>
          </cell>
          <cell r="CV192">
            <v>-87.277000000001863</v>
          </cell>
          <cell r="CW192">
            <v>-45.992999999994936</v>
          </cell>
          <cell r="CX192">
            <v>-2.5769999999974971</v>
          </cell>
          <cell r="CY192">
            <v>-40.141999999999825</v>
          </cell>
          <cell r="CZ192">
            <v>-75.460999999995693</v>
          </cell>
          <cell r="DA192">
            <v>0</v>
          </cell>
          <cell r="DB192">
            <v>-2.1450000000004366</v>
          </cell>
          <cell r="DC192">
            <v>-9.1290000000008149</v>
          </cell>
          <cell r="DD192">
            <v>-16.836999999999534</v>
          </cell>
          <cell r="DE192">
            <v>-318.73219999996945</v>
          </cell>
          <cell r="DF192">
            <v>-21.760199999999713</v>
          </cell>
          <cell r="DG192">
            <v>-59.20299999999952</v>
          </cell>
          <cell r="DH192">
            <v>-90.201000000000931</v>
          </cell>
          <cell r="DI192">
            <v>-116.98400000000038</v>
          </cell>
          <cell r="DJ192">
            <v>0</v>
          </cell>
          <cell r="DK192">
            <v>23.359000000000378</v>
          </cell>
          <cell r="DL192">
            <v>-19.847000000001572</v>
          </cell>
          <cell r="DM192">
            <v>-7.1840000000011059</v>
          </cell>
          <cell r="DN192">
            <v>-7.6950000000033469</v>
          </cell>
          <cell r="DO192">
            <v>-19.217000000000553</v>
          </cell>
          <cell r="DP192">
            <v>0</v>
          </cell>
          <cell r="DQ192">
            <v>0</v>
          </cell>
          <cell r="DR192">
            <v>-105.6646000000037</v>
          </cell>
          <cell r="DS192">
            <v>0</v>
          </cell>
          <cell r="DT192">
            <v>-30.209999999999127</v>
          </cell>
          <cell r="DU192">
            <v>-3.3689999999987776</v>
          </cell>
          <cell r="DV192">
            <v>-1.9000000000232831E-2</v>
          </cell>
          <cell r="DW192">
            <v>-2.8515999999999622</v>
          </cell>
          <cell r="DX192">
            <v>0</v>
          </cell>
          <cell r="DY192">
            <v>-69.215000000000146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A194" t="str">
            <v>Total Wheeling &amp; U. of F. Expense</v>
          </cell>
          <cell r="F194">
            <v>0</v>
          </cell>
          <cell r="G194">
            <v>-1.5520000830292702E-2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1.1141349989920855</v>
          </cell>
          <cell r="R194">
            <v>-0.82310000061988831</v>
          </cell>
          <cell r="S194">
            <v>-0.82310000061988831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-64.131999999284744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-44.691999999806285</v>
          </cell>
          <cell r="BQ194">
            <v>-19.439999999478459</v>
          </cell>
          <cell r="BR194">
            <v>-474.41159999370575</v>
          </cell>
          <cell r="BS194">
            <v>-45.257999999448657</v>
          </cell>
          <cell r="BT194">
            <v>-41.179000001400709</v>
          </cell>
          <cell r="BU194">
            <v>-1.5429999995976686</v>
          </cell>
          <cell r="BV194">
            <v>-0.38959999941289425</v>
          </cell>
          <cell r="BW194">
            <v>-33.838000001385808</v>
          </cell>
          <cell r="BX194">
            <v>-97.019999999552965</v>
          </cell>
          <cell r="BY194">
            <v>-116.07000000029802</v>
          </cell>
          <cell r="BZ194">
            <v>38.054999999701977</v>
          </cell>
          <cell r="CA194">
            <v>-66.955000000074506</v>
          </cell>
          <cell r="CB194">
            <v>-85.937000000849366</v>
          </cell>
          <cell r="CC194">
            <v>0</v>
          </cell>
          <cell r="CD194">
            <v>-24.277000000700355</v>
          </cell>
          <cell r="CE194">
            <v>-560.62199997901917</v>
          </cell>
          <cell r="CF194">
            <v>-15.937000000849366</v>
          </cell>
          <cell r="CG194">
            <v>-3.3110000006854534</v>
          </cell>
          <cell r="CH194">
            <v>-47.122999999672174</v>
          </cell>
          <cell r="CI194">
            <v>-74.712000001221895</v>
          </cell>
          <cell r="CJ194">
            <v>-46.130000000819564</v>
          </cell>
          <cell r="CK194">
            <v>-69.331999998539686</v>
          </cell>
          <cell r="CL194">
            <v>-3.9320000000298023</v>
          </cell>
          <cell r="CM194">
            <v>-137.6100000012666</v>
          </cell>
          <cell r="CN194">
            <v>-37.826999999582767</v>
          </cell>
          <cell r="CO194">
            <v>-16.004000000655651</v>
          </cell>
          <cell r="CP194">
            <v>-12.517000000923872</v>
          </cell>
          <cell r="CQ194">
            <v>-96.187000000849366</v>
          </cell>
          <cell r="CR194">
            <v>-432.10400000214577</v>
          </cell>
          <cell r="CS194">
            <v>-46.630000000819564</v>
          </cell>
          <cell r="CT194">
            <v>-41.03800000064075</v>
          </cell>
          <cell r="CU194">
            <v>-64.875</v>
          </cell>
          <cell r="CV194">
            <v>-87.277000000700355</v>
          </cell>
          <cell r="CW194">
            <v>-45.992999998852611</v>
          </cell>
          <cell r="CX194">
            <v>-2.5769999995827675</v>
          </cell>
          <cell r="CY194">
            <v>-40.142000000923872</v>
          </cell>
          <cell r="CZ194">
            <v>-75.460999999195337</v>
          </cell>
          <cell r="DA194">
            <v>0</v>
          </cell>
          <cell r="DB194">
            <v>-2.1449999995529652</v>
          </cell>
          <cell r="DC194">
            <v>-9.1290000006556511</v>
          </cell>
          <cell r="DD194">
            <v>-16.83699999935925</v>
          </cell>
          <cell r="DE194">
            <v>-318.73219999670982</v>
          </cell>
          <cell r="DF194">
            <v>-21.760199999436736</v>
          </cell>
          <cell r="DG194">
            <v>-59.20299999974668</v>
          </cell>
          <cell r="DH194">
            <v>-90.200999999418855</v>
          </cell>
          <cell r="DI194">
            <v>-116.98400000110269</v>
          </cell>
          <cell r="DJ194">
            <v>0</v>
          </cell>
          <cell r="DK194">
            <v>23.358999999240041</v>
          </cell>
          <cell r="DL194">
            <v>-19.847000000998378</v>
          </cell>
          <cell r="DM194">
            <v>-7.1840000003576279</v>
          </cell>
          <cell r="DN194">
            <v>-7.6950000002980232</v>
          </cell>
          <cell r="DO194">
            <v>-19.217000000178814</v>
          </cell>
          <cell r="DP194">
            <v>0</v>
          </cell>
          <cell r="DQ194">
            <v>0</v>
          </cell>
          <cell r="DR194">
            <v>-105.66459998488426</v>
          </cell>
          <cell r="DS194">
            <v>0</v>
          </cell>
          <cell r="DT194">
            <v>-30.209999999031425</v>
          </cell>
          <cell r="DU194">
            <v>-3.3690000008791685</v>
          </cell>
          <cell r="DV194">
            <v>-1.8999999389052391E-2</v>
          </cell>
          <cell r="DW194">
            <v>-2.8515999987721443</v>
          </cell>
          <cell r="DX194">
            <v>0</v>
          </cell>
          <cell r="DY194">
            <v>-69.214999999850988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6">
          <cell r="A196" t="str">
            <v>Coal Fuel Burn Expense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-213.00750900059938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-27.445890406263061</v>
          </cell>
          <cell r="X198">
            <v>0</v>
          </cell>
          <cell r="Y198">
            <v>0</v>
          </cell>
          <cell r="Z198">
            <v>0</v>
          </cell>
          <cell r="AA198">
            <v>-185.56161859631538</v>
          </cell>
          <cell r="AB198">
            <v>0</v>
          </cell>
          <cell r="AC198">
            <v>0</v>
          </cell>
          <cell r="AD198">
            <v>0</v>
          </cell>
          <cell r="AE198">
            <v>-7513.4237500037998</v>
          </cell>
          <cell r="AF198">
            <v>-64.074989340500906</v>
          </cell>
          <cell r="AG198">
            <v>0</v>
          </cell>
          <cell r="AH198">
            <v>-1140.9498101817444</v>
          </cell>
          <cell r="AI198">
            <v>-125.12497918307781</v>
          </cell>
          <cell r="AJ198">
            <v>-731.48737830331083</v>
          </cell>
          <cell r="AK198">
            <v>-1185.6248027493712</v>
          </cell>
          <cell r="AL198">
            <v>-657.38739063125104</v>
          </cell>
          <cell r="AM198">
            <v>-1561.2997402485926</v>
          </cell>
          <cell r="AN198">
            <v>-1541.4747435466852</v>
          </cell>
          <cell r="AO198">
            <v>-505.99991581751965</v>
          </cell>
          <cell r="AP198">
            <v>0</v>
          </cell>
          <cell r="AQ198">
            <v>0</v>
          </cell>
          <cell r="AR198">
            <v>-8166.6498599965125</v>
          </cell>
          <cell r="AS198">
            <v>-408.51042921910994</v>
          </cell>
          <cell r="AT198">
            <v>-1040.1238697816152</v>
          </cell>
          <cell r="AU198">
            <v>-1004.9328258791938</v>
          </cell>
          <cell r="AV198">
            <v>-78.334386427304707</v>
          </cell>
          <cell r="AW198">
            <v>-51.951715998584405</v>
          </cell>
          <cell r="AX198">
            <v>-35.771193802007474</v>
          </cell>
          <cell r="AY198">
            <v>-1171.8320469614118</v>
          </cell>
          <cell r="AZ198">
            <v>-876.74799808929674</v>
          </cell>
          <cell r="BA198">
            <v>-1148.8949009352364</v>
          </cell>
          <cell r="BB198">
            <v>-1298.8990249452181</v>
          </cell>
          <cell r="BC198">
            <v>-737.07337229012046</v>
          </cell>
          <cell r="BD198">
            <v>-313.57809566799551</v>
          </cell>
          <cell r="BE198">
            <v>-10102.655755996704</v>
          </cell>
          <cell r="BF198">
            <v>-435.00493782339618</v>
          </cell>
          <cell r="BG198">
            <v>-876.88331466447562</v>
          </cell>
          <cell r="BH198">
            <v>-871.28059546509758</v>
          </cell>
          <cell r="BI198">
            <v>-81.13834840268828</v>
          </cell>
          <cell r="BJ198">
            <v>-101.44098550069612</v>
          </cell>
          <cell r="BK198">
            <v>-196.06629197509028</v>
          </cell>
          <cell r="BL198">
            <v>-1287.9034159160219</v>
          </cell>
          <cell r="BM198">
            <v>-1744.5539106451906</v>
          </cell>
          <cell r="BN198">
            <v>-1200.71470837784</v>
          </cell>
          <cell r="BO198">
            <v>-2050.3353069392033</v>
          </cell>
          <cell r="BP198">
            <v>-854.1403179152403</v>
          </cell>
          <cell r="BQ198">
            <v>-403.19362237048335</v>
          </cell>
          <cell r="BR198">
            <v>-11245.8232470043</v>
          </cell>
          <cell r="BS198">
            <v>-1110.2736045743804</v>
          </cell>
          <cell r="BT198">
            <v>-1156.7467484872323</v>
          </cell>
          <cell r="BU198">
            <v>-1271.9353333993349</v>
          </cell>
          <cell r="BV198">
            <v>-79.659829566022381</v>
          </cell>
          <cell r="BW198">
            <v>-1086.2195177250542</v>
          </cell>
          <cell r="BX198">
            <v>-685.59303019964136</v>
          </cell>
          <cell r="BY198">
            <v>-896.49714257474989</v>
          </cell>
          <cell r="BZ198">
            <v>-2118.4094025269151</v>
          </cell>
          <cell r="CA198">
            <v>-1041.7938435436226</v>
          </cell>
          <cell r="CB198">
            <v>-555.91012718598358</v>
          </cell>
          <cell r="CC198">
            <v>-865.19589667511173</v>
          </cell>
          <cell r="CD198">
            <v>-377.58877054275945</v>
          </cell>
          <cell r="CE198">
            <v>-12343.239237993956</v>
          </cell>
          <cell r="CF198">
            <v>-630.83992323558778</v>
          </cell>
          <cell r="CG198">
            <v>-1423.0847468299326</v>
          </cell>
          <cell r="CH198">
            <v>-957.90038343658671</v>
          </cell>
          <cell r="CI198">
            <v>-59.268912787898444</v>
          </cell>
          <cell r="CJ198">
            <v>-604.31460646307096</v>
          </cell>
          <cell r="CK198">
            <v>-1148.4290602516849</v>
          </cell>
          <cell r="CL198">
            <v>-1908.1405678049196</v>
          </cell>
          <cell r="CM198">
            <v>-972.04922171495855</v>
          </cell>
          <cell r="CN198">
            <v>-1509.4196963245049</v>
          </cell>
          <cell r="CO198">
            <v>-1454.6267429916188</v>
          </cell>
          <cell r="CP198">
            <v>-1101.4765459650662</v>
          </cell>
          <cell r="CQ198">
            <v>-573.68883018987253</v>
          </cell>
          <cell r="CR198">
            <v>-13450.897187996656</v>
          </cell>
          <cell r="CS198">
            <v>-226.12317424546927</v>
          </cell>
          <cell r="CT198">
            <v>-2036.0584081013221</v>
          </cell>
          <cell r="CU198">
            <v>-1849.7365893225651</v>
          </cell>
          <cell r="CV198">
            <v>-571.0988949543098</v>
          </cell>
          <cell r="CW198">
            <v>-1448.0921950682532</v>
          </cell>
          <cell r="CX198">
            <v>-1331.9512882961426</v>
          </cell>
          <cell r="CY198">
            <v>-956.97901100409217</v>
          </cell>
          <cell r="CZ198">
            <v>-1296.2403723634779</v>
          </cell>
          <cell r="DA198">
            <v>-1453.2397144818678</v>
          </cell>
          <cell r="DB198">
            <v>-1603.8965773226228</v>
          </cell>
          <cell r="DC198">
            <v>-530.63877956243232</v>
          </cell>
          <cell r="DD198">
            <v>-146.84218327491544</v>
          </cell>
          <cell r="DE198">
            <v>-14611.314857002348</v>
          </cell>
          <cell r="DF198">
            <v>-574.81593575724401</v>
          </cell>
          <cell r="DG198">
            <v>-1635.9392171634827</v>
          </cell>
          <cell r="DH198">
            <v>-1396.1168639664538</v>
          </cell>
          <cell r="DI198">
            <v>-663.06324589438736</v>
          </cell>
          <cell r="DJ198">
            <v>-1760.0472032928374</v>
          </cell>
          <cell r="DK198">
            <v>-1300.8639846120495</v>
          </cell>
          <cell r="DL198">
            <v>-1341.2480700984597</v>
          </cell>
          <cell r="DM198">
            <v>-489.67132527288049</v>
          </cell>
          <cell r="DN198">
            <v>-2560.3477538488805</v>
          </cell>
          <cell r="DO198">
            <v>-1223.0678733065724</v>
          </cell>
          <cell r="DP198">
            <v>-1203.8964554495178</v>
          </cell>
          <cell r="DQ198">
            <v>-462.23692833934911</v>
          </cell>
          <cell r="DR198">
            <v>-15556.257540997118</v>
          </cell>
          <cell r="DS198">
            <v>-600.30273289326578</v>
          </cell>
          <cell r="DT198">
            <v>-2152.0644294254016</v>
          </cell>
          <cell r="DU198">
            <v>-1054.390362131875</v>
          </cell>
          <cell r="DV198">
            <v>-852.66638468229212</v>
          </cell>
          <cell r="DW198">
            <v>-1110.6643958410714</v>
          </cell>
          <cell r="DX198">
            <v>-1265.2962585547939</v>
          </cell>
          <cell r="DY198">
            <v>-2399.0545718150679</v>
          </cell>
          <cell r="DZ198">
            <v>-2058.9409898354206</v>
          </cell>
          <cell r="EA198">
            <v>-1376.8357060865965</v>
          </cell>
          <cell r="EB198">
            <v>-1226.0818129386753</v>
          </cell>
          <cell r="EC198">
            <v>-1021.1059058525134</v>
          </cell>
          <cell r="ED198">
            <v>-438.85399094154127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-247.58813100680709</v>
          </cell>
          <cell r="AF199">
            <v>-73.844030464999378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-28.472077518468723</v>
          </cell>
          <cell r="AL199">
            <v>-106.11981894820929</v>
          </cell>
          <cell r="AM199">
            <v>0</v>
          </cell>
          <cell r="AN199">
            <v>0</v>
          </cell>
          <cell r="AO199">
            <v>-39.152204071637243</v>
          </cell>
          <cell r="AP199">
            <v>0</v>
          </cell>
          <cell r="AQ199">
            <v>0</v>
          </cell>
          <cell r="AR199">
            <v>-3832.0675359927118</v>
          </cell>
          <cell r="AS199">
            <v>-491.94863773183897</v>
          </cell>
          <cell r="AT199">
            <v>-623.98603417864069</v>
          </cell>
          <cell r="AU199">
            <v>-369.88419799413532</v>
          </cell>
          <cell r="AV199">
            <v>0</v>
          </cell>
          <cell r="AW199">
            <v>0</v>
          </cell>
          <cell r="AX199">
            <v>-122.84811947867274</v>
          </cell>
          <cell r="AY199">
            <v>-769.49766618246213</v>
          </cell>
          <cell r="AZ199">
            <v>-178.19866122119129</v>
          </cell>
          <cell r="BA199">
            <v>-400.08114803349599</v>
          </cell>
          <cell r="BB199">
            <v>-501.22639467054978</v>
          </cell>
          <cell r="BC199">
            <v>-374.39667650638148</v>
          </cell>
          <cell r="BD199">
            <v>0</v>
          </cell>
          <cell r="BE199">
            <v>-4558.4183109998703</v>
          </cell>
          <cell r="BF199">
            <v>-291.70061751455069</v>
          </cell>
          <cell r="BG199">
            <v>-608.80741784535348</v>
          </cell>
          <cell r="BH199">
            <v>-173.33178098639473</v>
          </cell>
          <cell r="BI199">
            <v>0</v>
          </cell>
          <cell r="BJ199">
            <v>-33.385090559488162</v>
          </cell>
          <cell r="BK199">
            <v>-323.92560840211809</v>
          </cell>
          <cell r="BL199">
            <v>-929.69098710780963</v>
          </cell>
          <cell r="BM199">
            <v>-575.07429738412611</v>
          </cell>
          <cell r="BN199">
            <v>-400.64686670759693</v>
          </cell>
          <cell r="BO199">
            <v>-547.43814519885927</v>
          </cell>
          <cell r="BP199">
            <v>-496.54843958932906</v>
          </cell>
          <cell r="BQ199">
            <v>-177.86905970331281</v>
          </cell>
          <cell r="BR199">
            <v>-5397.1005849987268</v>
          </cell>
          <cell r="BS199">
            <v>-821.09894993924536</v>
          </cell>
          <cell r="BT199">
            <v>-345.29261586954817</v>
          </cell>
          <cell r="BU199">
            <v>-324.55507092224434</v>
          </cell>
          <cell r="BV199">
            <v>-38.726740564219654</v>
          </cell>
          <cell r="BW199">
            <v>-4.2342989683384076</v>
          </cell>
          <cell r="BX199">
            <v>-336.15336809656583</v>
          </cell>
          <cell r="BY199">
            <v>-691.76873145066202</v>
          </cell>
          <cell r="BZ199">
            <v>-890.99118291004561</v>
          </cell>
          <cell r="CA199">
            <v>51.863587363390252</v>
          </cell>
          <cell r="CB199">
            <v>-1217.6765533136204</v>
          </cell>
          <cell r="CC199">
            <v>-778.46666032657959</v>
          </cell>
          <cell r="CD199">
            <v>0</v>
          </cell>
          <cell r="CE199">
            <v>-6115.4360550045967</v>
          </cell>
          <cell r="CF199">
            <v>-331.40125732962042</v>
          </cell>
          <cell r="CG199">
            <v>-711.53444397402927</v>
          </cell>
          <cell r="CH199">
            <v>-154.41611613961868</v>
          </cell>
          <cell r="CI199">
            <v>-80.40634236834012</v>
          </cell>
          <cell r="CJ199">
            <v>-588.20270101819187</v>
          </cell>
          <cell r="CK199">
            <v>-850.01948360702954</v>
          </cell>
          <cell r="CL199">
            <v>-438.56054383190349</v>
          </cell>
          <cell r="CM199">
            <v>-538.16463799076155</v>
          </cell>
          <cell r="CN199">
            <v>-114.48114489670843</v>
          </cell>
          <cell r="CO199">
            <v>-1162.3517251182348</v>
          </cell>
          <cell r="CP199">
            <v>-956.88375017372891</v>
          </cell>
          <cell r="CQ199">
            <v>-189.01390855293721</v>
          </cell>
          <cell r="CR199">
            <v>-5704.1961119994521</v>
          </cell>
          <cell r="CS199">
            <v>-87.086859114468098</v>
          </cell>
          <cell r="CT199">
            <v>-880.14362892112695</v>
          </cell>
          <cell r="CU199">
            <v>-294.88600927987136</v>
          </cell>
          <cell r="CV199">
            <v>-632.17316839029081</v>
          </cell>
          <cell r="CW199">
            <v>-568.21234372956678</v>
          </cell>
          <cell r="CX199">
            <v>-659.7315217810683</v>
          </cell>
          <cell r="CY199">
            <v>-653.98592315916903</v>
          </cell>
          <cell r="CZ199">
            <v>-272.47817465360276</v>
          </cell>
          <cell r="DA199">
            <v>-426.13189780362882</v>
          </cell>
          <cell r="DB199">
            <v>-720.34758724365383</v>
          </cell>
          <cell r="DC199">
            <v>-509.01899792533368</v>
          </cell>
          <cell r="DD199">
            <v>0</v>
          </cell>
          <cell r="DE199">
            <v>-8932.5421250015497</v>
          </cell>
          <cell r="DF199">
            <v>-311.99994324124418</v>
          </cell>
          <cell r="DG199">
            <v>-554.41739914100617</v>
          </cell>
          <cell r="DH199">
            <v>-656.28863060870208</v>
          </cell>
          <cell r="DI199">
            <v>-313.21869301958941</v>
          </cell>
          <cell r="DJ199">
            <v>-483.19366209767759</v>
          </cell>
          <cell r="DK199">
            <v>-1176.1910360283218</v>
          </cell>
          <cell r="DL199">
            <v>-763.58736108872108</v>
          </cell>
          <cell r="DM199">
            <v>-1083.0623029700946</v>
          </cell>
          <cell r="DN199">
            <v>-1241.9547740644775</v>
          </cell>
          <cell r="DO199">
            <v>-937.33232948137447</v>
          </cell>
          <cell r="DP199">
            <v>-841.83109685499221</v>
          </cell>
          <cell r="DQ199">
            <v>-569.46489640302025</v>
          </cell>
          <cell r="DR199">
            <v>-4533.590146003291</v>
          </cell>
          <cell r="DS199">
            <v>-954.76500112772919</v>
          </cell>
          <cell r="DT199">
            <v>-309.70675061363727</v>
          </cell>
          <cell r="DU199">
            <v>-44.86884125508368</v>
          </cell>
          <cell r="DV199">
            <v>-35.872345013660379</v>
          </cell>
          <cell r="DW199">
            <v>-3.7879984185565263E-2</v>
          </cell>
          <cell r="DX199">
            <v>-61.138294458272867</v>
          </cell>
          <cell r="DY199">
            <v>-435.80921793216839</v>
          </cell>
          <cell r="DZ199">
            <v>-541.60801373212598</v>
          </cell>
          <cell r="EA199">
            <v>-150.83809698419645</v>
          </cell>
          <cell r="EB199">
            <v>-608.80710565857589</v>
          </cell>
          <cell r="EC199">
            <v>-196.44559793081135</v>
          </cell>
          <cell r="ED199">
            <v>-1193.6930013108067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-57.972525010816753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-2349.9561149999499</v>
          </cell>
          <cell r="S200">
            <v>0</v>
          </cell>
          <cell r="T200">
            <v>0</v>
          </cell>
          <cell r="U200">
            <v>0</v>
          </cell>
          <cell r="V200">
            <v>-979.73056849744171</v>
          </cell>
          <cell r="W200">
            <v>-907.32200038526207</v>
          </cell>
          <cell r="X200">
            <v>-343.10234888736159</v>
          </cell>
          <cell r="Y200">
            <v>-59.87472362909466</v>
          </cell>
          <cell r="Z200">
            <v>0</v>
          </cell>
          <cell r="AA200">
            <v>-59.92647360637784</v>
          </cell>
          <cell r="AB200">
            <v>0</v>
          </cell>
          <cell r="AC200">
            <v>0</v>
          </cell>
          <cell r="AD200">
            <v>0</v>
          </cell>
          <cell r="AE200">
            <v>-11262.177343986928</v>
          </cell>
          <cell r="AF200">
            <v>0</v>
          </cell>
          <cell r="AG200">
            <v>-170.36158160492778</v>
          </cell>
          <cell r="AH200">
            <v>-1077.4123636689037</v>
          </cell>
          <cell r="AI200">
            <v>-60.119033508002758</v>
          </cell>
          <cell r="AJ200">
            <v>-631.21337184589356</v>
          </cell>
          <cell r="AK200">
            <v>-792.92919438518584</v>
          </cell>
          <cell r="AL200">
            <v>-2795.3404981791973</v>
          </cell>
          <cell r="AM200">
            <v>-2065.935136933811</v>
          </cell>
          <cell r="AN200">
            <v>-1156.1483551692218</v>
          </cell>
          <cell r="AO200">
            <v>-2425.6643780926242</v>
          </cell>
          <cell r="AP200">
            <v>-87.05343059822917</v>
          </cell>
          <cell r="AQ200">
            <v>0</v>
          </cell>
          <cell r="AR200">
            <v>-16836.647940017283</v>
          </cell>
          <cell r="AS200">
            <v>-565.53835767693818</v>
          </cell>
          <cell r="AT200">
            <v>-2563.5454081529751</v>
          </cell>
          <cell r="AU200">
            <v>-1710.8278719671071</v>
          </cell>
          <cell r="AV200">
            <v>-122.28299084864557</v>
          </cell>
          <cell r="AW200">
            <v>-73.961994465440512</v>
          </cell>
          <cell r="AX200">
            <v>-212.02018413320184</v>
          </cell>
          <cell r="AY200">
            <v>-1801.3462651940063</v>
          </cell>
          <cell r="AZ200">
            <v>-2661.5734008187428</v>
          </cell>
          <cell r="BA200">
            <v>-818.79833872430027</v>
          </cell>
          <cell r="BB200">
            <v>-3477.7131397398189</v>
          </cell>
          <cell r="BC200">
            <v>-2829.0399882858619</v>
          </cell>
          <cell r="BD200">
            <v>0</v>
          </cell>
          <cell r="BE200">
            <v>-17619.915278956294</v>
          </cell>
          <cell r="BF200">
            <v>-546.7384599391371</v>
          </cell>
          <cell r="BG200">
            <v>-1667.9718777853996</v>
          </cell>
          <cell r="BH200">
            <v>-1633.5925503047183</v>
          </cell>
          <cell r="BI200">
            <v>-259.03913101926446</v>
          </cell>
          <cell r="BJ200">
            <v>-210.93647454399616</v>
          </cell>
          <cell r="BK200">
            <v>-195.71558566018939</v>
          </cell>
          <cell r="BL200">
            <v>-2543.553833629936</v>
          </cell>
          <cell r="BM200">
            <v>-3236.9757028231397</v>
          </cell>
          <cell r="BN200">
            <v>-1234.0668095787987</v>
          </cell>
          <cell r="BO200">
            <v>-3902.8347240360454</v>
          </cell>
          <cell r="BP200">
            <v>-1876.468362509273</v>
          </cell>
          <cell r="BQ200">
            <v>-312.02176713757217</v>
          </cell>
          <cell r="BR200">
            <v>-21664.412075981498</v>
          </cell>
          <cell r="BS200">
            <v>-649.55436030216515</v>
          </cell>
          <cell r="BT200">
            <v>-2444.4745706077665</v>
          </cell>
          <cell r="BU200">
            <v>-1549.4638653062284</v>
          </cell>
          <cell r="BV200">
            <v>-197.75262791384012</v>
          </cell>
          <cell r="BW200">
            <v>-1610.2751815887168</v>
          </cell>
          <cell r="BX200">
            <v>-3296.0448385654017</v>
          </cell>
          <cell r="BY200">
            <v>-4389.2450917558745</v>
          </cell>
          <cell r="BZ200">
            <v>-3859.6054041255265</v>
          </cell>
          <cell r="CA200">
            <v>654.98275997210294</v>
          </cell>
          <cell r="CB200">
            <v>-3010.1138160387054</v>
          </cell>
          <cell r="CC200">
            <v>-1177.6846880270168</v>
          </cell>
          <cell r="CD200">
            <v>-135.18039173725992</v>
          </cell>
          <cell r="CE200">
            <v>-38225.332217991352</v>
          </cell>
          <cell r="CF200">
            <v>-562.50597995799035</v>
          </cell>
          <cell r="CG200">
            <v>-2176.2035224605352</v>
          </cell>
          <cell r="CH200">
            <v>-1196.530577368103</v>
          </cell>
          <cell r="CI200">
            <v>-531.31618106830865</v>
          </cell>
          <cell r="CJ200">
            <v>-5705.8536366932094</v>
          </cell>
          <cell r="CK200">
            <v>-4065.16125515569</v>
          </cell>
          <cell r="CL200">
            <v>-4603.3419159790501</v>
          </cell>
          <cell r="CM200">
            <v>-3922.8867402235046</v>
          </cell>
          <cell r="CN200">
            <v>-2020.6358880018815</v>
          </cell>
          <cell r="CO200">
            <v>-10428.370548428036</v>
          </cell>
          <cell r="CP200">
            <v>-3012.5259726615623</v>
          </cell>
          <cell r="CQ200">
            <v>0</v>
          </cell>
          <cell r="CR200">
            <v>-30003.52763800323</v>
          </cell>
          <cell r="CS200">
            <v>-87.63901590462774</v>
          </cell>
          <cell r="CT200">
            <v>-1750.887618185021</v>
          </cell>
          <cell r="CU200">
            <v>-2479.5770841343328</v>
          </cell>
          <cell r="CV200">
            <v>-1419.6090536620468</v>
          </cell>
          <cell r="CW200">
            <v>-4166.7297852979973</v>
          </cell>
          <cell r="CX200">
            <v>-3853.4809399358928</v>
          </cell>
          <cell r="CY200">
            <v>-3486.3251970913261</v>
          </cell>
          <cell r="CZ200">
            <v>-3788.3440229771659</v>
          </cell>
          <cell r="DA200">
            <v>-3524.0109553309157</v>
          </cell>
          <cell r="DB200">
            <v>-4235.9325020639226</v>
          </cell>
          <cell r="DC200">
            <v>-1210.9914634143934</v>
          </cell>
          <cell r="DD200">
            <v>0</v>
          </cell>
          <cell r="DE200">
            <v>-38107.452661022544</v>
          </cell>
          <cell r="DF200">
            <v>-406.37358465325087</v>
          </cell>
          <cell r="DG200">
            <v>-2239.5156154325232</v>
          </cell>
          <cell r="DH200">
            <v>-1824.5655911033973</v>
          </cell>
          <cell r="DI200">
            <v>-1471.5932944314554</v>
          </cell>
          <cell r="DJ200">
            <v>-4117.0507945362478</v>
          </cell>
          <cell r="DK200">
            <v>-4130.7932440154254</v>
          </cell>
          <cell r="DL200">
            <v>-4262.5480790408328</v>
          </cell>
          <cell r="DM200">
            <v>-3683.9118108898401</v>
          </cell>
          <cell r="DN200">
            <v>-3230.3534180158749</v>
          </cell>
          <cell r="DO200">
            <v>-9377.1711959075183</v>
          </cell>
          <cell r="DP200">
            <v>-2536.4388642217964</v>
          </cell>
          <cell r="DQ200">
            <v>-827.1371687669307</v>
          </cell>
          <cell r="DR200">
            <v>-37450.443203985691</v>
          </cell>
          <cell r="DS200">
            <v>-100.51559603959322</v>
          </cell>
          <cell r="DT200">
            <v>-1380.2370656011626</v>
          </cell>
          <cell r="DU200">
            <v>-2804.8869694527239</v>
          </cell>
          <cell r="DV200">
            <v>-2677.9066944550723</v>
          </cell>
          <cell r="DW200">
            <v>-7421.6229074969888</v>
          </cell>
          <cell r="DX200">
            <v>-4747.2586128991097</v>
          </cell>
          <cell r="DY200">
            <v>-4348.3696286194026</v>
          </cell>
          <cell r="DZ200">
            <v>-3696.7156543042511</v>
          </cell>
          <cell r="EA200">
            <v>-3382.1948266997933</v>
          </cell>
          <cell r="EB200">
            <v>-3861.9686077898368</v>
          </cell>
          <cell r="EC200">
            <v>-3028.766640628688</v>
          </cell>
          <cell r="ED200">
            <v>0</v>
          </cell>
        </row>
        <row r="201">
          <cell r="F201">
            <v>-617.81265479745343</v>
          </cell>
          <cell r="G201">
            <v>-202.27656768914312</v>
          </cell>
          <cell r="H201">
            <v>-269.44985710899346</v>
          </cell>
          <cell r="I201">
            <v>0</v>
          </cell>
          <cell r="J201">
            <v>0</v>
          </cell>
          <cell r="K201">
            <v>0</v>
          </cell>
          <cell r="L201">
            <v>-405.09363497141749</v>
          </cell>
          <cell r="M201">
            <v>-180.85116382245906</v>
          </cell>
          <cell r="N201">
            <v>-183.38070191745646</v>
          </cell>
          <cell r="O201">
            <v>0</v>
          </cell>
          <cell r="P201">
            <v>-257.1480863718316</v>
          </cell>
          <cell r="Q201">
            <v>-755.22927132528275</v>
          </cell>
          <cell r="R201">
            <v>-2184.5257750023156</v>
          </cell>
          <cell r="S201">
            <v>-331.83919998910278</v>
          </cell>
          <cell r="T201">
            <v>-229.61329241003841</v>
          </cell>
          <cell r="U201">
            <v>-579.72122588264756</v>
          </cell>
          <cell r="V201">
            <v>-17.06398457265459</v>
          </cell>
          <cell r="W201">
            <v>-5.9249946149066091E-2</v>
          </cell>
          <cell r="X201">
            <v>-84.608923506457359</v>
          </cell>
          <cell r="Y201">
            <v>-400.45063795824535</v>
          </cell>
          <cell r="Z201">
            <v>0</v>
          </cell>
          <cell r="AA201">
            <v>0</v>
          </cell>
          <cell r="AB201">
            <v>-215.53155514108948</v>
          </cell>
          <cell r="AC201">
            <v>-37.524966074270196</v>
          </cell>
          <cell r="AD201">
            <v>-288.11273952154443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-149.27499268576503</v>
          </cell>
          <cell r="G202">
            <v>-158.65799222514033</v>
          </cell>
          <cell r="H202">
            <v>-830.82195929065347</v>
          </cell>
          <cell r="I202">
            <v>-3428.2068320270628</v>
          </cell>
          <cell r="J202">
            <v>-3885.7560096085072</v>
          </cell>
          <cell r="K202">
            <v>-5600.7977255731821</v>
          </cell>
          <cell r="L202">
            <v>-2910.7770573776215</v>
          </cell>
          <cell r="M202">
            <v>-3940.8598069082946</v>
          </cell>
          <cell r="N202">
            <v>-8654.0257759708911</v>
          </cell>
          <cell r="O202">
            <v>-2721.4110666587949</v>
          </cell>
          <cell r="P202">
            <v>-542.3373734280467</v>
          </cell>
          <cell r="Q202">
            <v>-1996.5317021738738</v>
          </cell>
          <cell r="R202">
            <v>-88552.592168986797</v>
          </cell>
          <cell r="S202">
            <v>-273.67109465040267</v>
          </cell>
          <cell r="T202">
            <v>-5357.9641952626407</v>
          </cell>
          <cell r="U202">
            <v>-6889.7260653190315</v>
          </cell>
          <cell r="V202">
            <v>-4923.3101037591696</v>
          </cell>
          <cell r="W202">
            <v>-7428.7594547849149</v>
          </cell>
          <cell r="X202">
            <v>-5172.2278988938779</v>
          </cell>
          <cell r="Y202">
            <v>-7435.3372546527535</v>
          </cell>
          <cell r="Z202">
            <v>-10060.225603345782</v>
          </cell>
          <cell r="AA202">
            <v>-12503.878255574033</v>
          </cell>
          <cell r="AB202">
            <v>-11951.516166374087</v>
          </cell>
          <cell r="AC202">
            <v>-10841.772088065743</v>
          </cell>
          <cell r="AD202">
            <v>-5714.2039883006364</v>
          </cell>
          <cell r="AE202">
            <v>-50569.445143014193</v>
          </cell>
          <cell r="AF202">
            <v>-7029.4053557701409</v>
          </cell>
          <cell r="AG202">
            <v>-7715.3381319381297</v>
          </cell>
          <cell r="AH202">
            <v>-4850.1983314864337</v>
          </cell>
          <cell r="AI202">
            <v>-126.32829561084509</v>
          </cell>
          <cell r="AJ202">
            <v>-397.60908618476242</v>
          </cell>
          <cell r="AK202">
            <v>-866.37666989862919</v>
          </cell>
          <cell r="AL202">
            <v>-5498.7070089522749</v>
          </cell>
          <cell r="AM202">
            <v>-5094.5970229934901</v>
          </cell>
          <cell r="AN202">
            <v>-1451.8090495560318</v>
          </cell>
          <cell r="AO202">
            <v>-9172.7695812974125</v>
          </cell>
          <cell r="AP202">
            <v>-4993.7452264968306</v>
          </cell>
          <cell r="AQ202">
            <v>-3372.5613828226924</v>
          </cell>
          <cell r="AR202">
            <v>-32937.029888004065</v>
          </cell>
          <cell r="AS202">
            <v>-9328.9722924437374</v>
          </cell>
          <cell r="AT202">
            <v>-2230.1438786648214</v>
          </cell>
          <cell r="AU202">
            <v>-861.23515314422548</v>
          </cell>
          <cell r="AV202">
            <v>-79.098875695839524</v>
          </cell>
          <cell r="AW202">
            <v>-8.9599995147436857</v>
          </cell>
          <cell r="AX202">
            <v>-17.382399054244161</v>
          </cell>
          <cell r="AY202">
            <v>-2053.0942882988602</v>
          </cell>
          <cell r="AZ202">
            <v>-1969.0494928713888</v>
          </cell>
          <cell r="BA202">
            <v>-316.10878280363977</v>
          </cell>
          <cell r="BB202">
            <v>-1759.5647042654455</v>
          </cell>
          <cell r="BC202">
            <v>-7380.530798451975</v>
          </cell>
          <cell r="BD202">
            <v>-6932.8892228081822</v>
          </cell>
          <cell r="BE202">
            <v>-40102.186892002821</v>
          </cell>
          <cell r="BF202">
            <v>-8147.9440285898745</v>
          </cell>
          <cell r="BG202">
            <v>-5157.3361649122089</v>
          </cell>
          <cell r="BH202">
            <v>-972.93467564880848</v>
          </cell>
          <cell r="BI202">
            <v>-70.743596775457263</v>
          </cell>
          <cell r="BJ202">
            <v>-44.968797948211432</v>
          </cell>
          <cell r="BK202">
            <v>-91.217195842415094</v>
          </cell>
          <cell r="BL202">
            <v>-4055.235015148297</v>
          </cell>
          <cell r="BM202">
            <v>-3565.8794374559075</v>
          </cell>
          <cell r="BN202">
            <v>-995.71155461296439</v>
          </cell>
          <cell r="BO202">
            <v>-3715.7754306271672</v>
          </cell>
          <cell r="BP202">
            <v>-5028.6449707783759</v>
          </cell>
          <cell r="BQ202">
            <v>-8255.7960236761719</v>
          </cell>
          <cell r="BR202">
            <v>-38907.833285033703</v>
          </cell>
          <cell r="BS202">
            <v>-7681.5616317968816</v>
          </cell>
          <cell r="BT202">
            <v>-2551.506377696991</v>
          </cell>
          <cell r="BU202">
            <v>-633.55911963246763</v>
          </cell>
          <cell r="BV202">
            <v>-8.3924995977431536</v>
          </cell>
          <cell r="BW202">
            <v>-105.3724949490279</v>
          </cell>
          <cell r="BX202">
            <v>-250.65598798729479</v>
          </cell>
          <cell r="BY202">
            <v>-2884.2223617453128</v>
          </cell>
          <cell r="BZ202">
            <v>-4091.80980386585</v>
          </cell>
          <cell r="CA202">
            <v>-1765.4089153762907</v>
          </cell>
          <cell r="CB202">
            <v>-4342.0927918665111</v>
          </cell>
          <cell r="CC202">
            <v>-5820.4782210029662</v>
          </cell>
          <cell r="CD202">
            <v>-8772.7730794884264</v>
          </cell>
          <cell r="CE202">
            <v>-61973.529797971249</v>
          </cell>
          <cell r="CF202">
            <v>-9022.3269230984151</v>
          </cell>
          <cell r="CG202">
            <v>-2840.0663128327578</v>
          </cell>
          <cell r="CH202">
            <v>-902.49897230044007</v>
          </cell>
          <cell r="CI202">
            <v>-66.855297947302461</v>
          </cell>
          <cell r="CJ202">
            <v>-2256.1523307561874</v>
          </cell>
          <cell r="CK202">
            <v>-3743.7064851000905</v>
          </cell>
          <cell r="CL202">
            <v>-7211.6229786705226</v>
          </cell>
          <cell r="CM202">
            <v>-7965.1953555438668</v>
          </cell>
          <cell r="CN202">
            <v>-6224.6752089615911</v>
          </cell>
          <cell r="CO202">
            <v>-6286.8706070501357</v>
          </cell>
          <cell r="CP202">
            <v>-5561.2576293200254</v>
          </cell>
          <cell r="CQ202">
            <v>-9892.3016963973641</v>
          </cell>
          <cell r="CR202">
            <v>-63575.738059937954</v>
          </cell>
          <cell r="CS202">
            <v>-8425.419742891565</v>
          </cell>
          <cell r="CT202">
            <v>-3526.3378923907876</v>
          </cell>
          <cell r="CU202">
            <v>-1199.6959633901715</v>
          </cell>
          <cell r="CV202">
            <v>-1166.3279644101858</v>
          </cell>
          <cell r="CW202">
            <v>-1628.0479503199458</v>
          </cell>
          <cell r="CX202">
            <v>-2832.7879135534167</v>
          </cell>
          <cell r="CY202">
            <v>-8037.6137547250837</v>
          </cell>
          <cell r="CZ202">
            <v>-10087.999692158774</v>
          </cell>
          <cell r="DA202">
            <v>-4342.4958674870431</v>
          </cell>
          <cell r="DB202">
            <v>-5164.0858424156904</v>
          </cell>
          <cell r="DC202">
            <v>-8076.2197535485029</v>
          </cell>
          <cell r="DD202">
            <v>-9088.705722656101</v>
          </cell>
          <cell r="DE202">
            <v>-62230.539337962866</v>
          </cell>
          <cell r="DF202">
            <v>-8954.6471032835543</v>
          </cell>
          <cell r="DG202">
            <v>-2936.4941026978195</v>
          </cell>
          <cell r="DH202">
            <v>-1467.5253513697535</v>
          </cell>
          <cell r="DI202">
            <v>-567.8747811820358</v>
          </cell>
          <cell r="DJ202">
            <v>-2205.9275269079953</v>
          </cell>
          <cell r="DK202">
            <v>-2157.4705285113305</v>
          </cell>
          <cell r="DL202">
            <v>-9297.1452919356525</v>
          </cell>
          <cell r="DM202">
            <v>-8150.6733299251646</v>
          </cell>
          <cell r="DN202">
            <v>-4939.3146363329142</v>
          </cell>
          <cell r="DO202">
            <v>-5890.9276048038155</v>
          </cell>
          <cell r="DP202">
            <v>-6158.3689959384501</v>
          </cell>
          <cell r="DQ202">
            <v>-9504.1700850762427</v>
          </cell>
          <cell r="DR202">
            <v>-49790.125811964273</v>
          </cell>
          <cell r="DS202">
            <v>-9568.7799794971943</v>
          </cell>
          <cell r="DT202">
            <v>-2559.5222875215113</v>
          </cell>
          <cell r="DU202">
            <v>-1260.5067446064204</v>
          </cell>
          <cell r="DV202">
            <v>-236.0851896237582</v>
          </cell>
          <cell r="DW202">
            <v>-345.70398480817676</v>
          </cell>
          <cell r="DX202">
            <v>-348.98598466254771</v>
          </cell>
          <cell r="DY202">
            <v>-7235.4968820344657</v>
          </cell>
          <cell r="DZ202">
            <v>-4972.0109815075994</v>
          </cell>
          <cell r="EA202">
            <v>-2819.6754760909826</v>
          </cell>
          <cell r="EB202">
            <v>-5547.6737562064081</v>
          </cell>
          <cell r="EC202">
            <v>-5699.5209495350718</v>
          </cell>
          <cell r="ED202">
            <v>-9196.1635958775878</v>
          </cell>
        </row>
        <row r="203">
          <cell r="F203">
            <v>-454.7950830925256</v>
          </cell>
          <cell r="G203">
            <v>-566.17717895284295</v>
          </cell>
          <cell r="H203">
            <v>-1750.3160349335521</v>
          </cell>
          <cell r="I203">
            <v>-4196.1796440118924</v>
          </cell>
          <cell r="J203">
            <v>-2724.6822487125173</v>
          </cell>
          <cell r="K203">
            <v>-3448.8475717911497</v>
          </cell>
          <cell r="L203">
            <v>-5378.1381000727415</v>
          </cell>
          <cell r="M203">
            <v>-7975.9029035009444</v>
          </cell>
          <cell r="N203">
            <v>-7721.5229129595682</v>
          </cell>
          <cell r="O203">
            <v>-7739.6929122833535</v>
          </cell>
          <cell r="P203">
            <v>-3837.5038573462516</v>
          </cell>
          <cell r="Q203">
            <v>-3084.7207853291184</v>
          </cell>
          <cell r="R203">
            <v>-85794.104833006859</v>
          </cell>
          <cell r="S203">
            <v>-1796.1044619604945</v>
          </cell>
          <cell r="T203">
            <v>-4830.8577976897359</v>
          </cell>
          <cell r="U203">
            <v>-9661.8972953781486</v>
          </cell>
          <cell r="V203">
            <v>-6694.5546582220122</v>
          </cell>
          <cell r="W203">
            <v>-8623.3909673700109</v>
          </cell>
          <cell r="X203">
            <v>-5166.8210905743763</v>
          </cell>
          <cell r="Y203">
            <v>-5431.921384960413</v>
          </cell>
          <cell r="Z203">
            <v>-9520.35299837403</v>
          </cell>
          <cell r="AA203">
            <v>-7356.6694441977888</v>
          </cell>
          <cell r="AB203">
            <v>-10208.450883802027</v>
          </cell>
          <cell r="AC203">
            <v>-10148.126485080458</v>
          </cell>
          <cell r="AD203">
            <v>-6354.9573654141277</v>
          </cell>
          <cell r="AE203">
            <v>-34385.467719003558</v>
          </cell>
          <cell r="AF203">
            <v>-1156.6991387438029</v>
          </cell>
          <cell r="AG203">
            <v>-2090.3257893007249</v>
          </cell>
          <cell r="AH203">
            <v>-6591.4733509253711</v>
          </cell>
          <cell r="AI203">
            <v>-289.17478468548506</v>
          </cell>
          <cell r="AJ203">
            <v>-637.34996624663472</v>
          </cell>
          <cell r="AK203">
            <v>-1193.9203767711297</v>
          </cell>
          <cell r="AL203">
            <v>-4141.6821806617081</v>
          </cell>
          <cell r="AM203">
            <v>-3588.462409960106</v>
          </cell>
          <cell r="AN203">
            <v>-1768.3730063494295</v>
          </cell>
          <cell r="AO203">
            <v>945.64524991996586</v>
          </cell>
          <cell r="AP203">
            <v>-7896.583981808275</v>
          </cell>
          <cell r="AQ203">
            <v>-5977.0679834615439</v>
          </cell>
          <cell r="AR203">
            <v>-30915.680674999952</v>
          </cell>
          <cell r="AS203">
            <v>-4922.0247094407678</v>
          </cell>
          <cell r="AT203">
            <v>-4240.5697496701032</v>
          </cell>
          <cell r="AU203">
            <v>-1649.9824025984854</v>
          </cell>
          <cell r="AV203">
            <v>-14.599999138154089</v>
          </cell>
          <cell r="AW203">
            <v>-25.549998492002487</v>
          </cell>
          <cell r="AX203">
            <v>-53.289996853098273</v>
          </cell>
          <cell r="AY203">
            <v>-3566.9622894339263</v>
          </cell>
          <cell r="AZ203">
            <v>-3832.1347737824544</v>
          </cell>
          <cell r="BA203">
            <v>-349.48747936915606</v>
          </cell>
          <cell r="BB203">
            <v>-725.25495718698949</v>
          </cell>
          <cell r="BC203">
            <v>-7079.5395820792764</v>
          </cell>
          <cell r="BD203">
            <v>-4456.2847369331867</v>
          </cell>
          <cell r="BE203">
            <v>-31686.412981987</v>
          </cell>
          <cell r="BF203">
            <v>-7558.2621424887329</v>
          </cell>
          <cell r="BG203">
            <v>-4529.1649258444086</v>
          </cell>
          <cell r="BH203">
            <v>-738.81355527881533</v>
          </cell>
          <cell r="BI203">
            <v>-12.658799232915044</v>
          </cell>
          <cell r="BJ203">
            <v>-0.57539996597915888</v>
          </cell>
          <cell r="BK203">
            <v>-47.470497126691043</v>
          </cell>
          <cell r="BL203">
            <v>-2886.2062252946198</v>
          </cell>
          <cell r="BM203">
            <v>-3255.8048029216006</v>
          </cell>
          <cell r="BN203">
            <v>-465.69037181138992</v>
          </cell>
          <cell r="BO203">
            <v>-762.59675384033471</v>
          </cell>
          <cell r="BP203">
            <v>-4629.0927197951823</v>
          </cell>
          <cell r="BQ203">
            <v>-6800.0767883807421</v>
          </cell>
          <cell r="BR203">
            <v>-42902.110313981771</v>
          </cell>
          <cell r="BS203">
            <v>-6515.6577074937522</v>
          </cell>
          <cell r="BT203">
            <v>-5894.9079353632405</v>
          </cell>
          <cell r="BU203">
            <v>-1546.1927305860445</v>
          </cell>
          <cell r="BV203">
            <v>-50.075997752137482</v>
          </cell>
          <cell r="BW203">
            <v>-354.65362408012152</v>
          </cell>
          <cell r="BX203">
            <v>-661.19577031768858</v>
          </cell>
          <cell r="BY203">
            <v>-4413.6214018603787</v>
          </cell>
          <cell r="BZ203">
            <v>-5814.2085389848799</v>
          </cell>
          <cell r="CA203">
            <v>-1472.4269338995218</v>
          </cell>
          <cell r="CB203">
            <v>-4033.2364189391956</v>
          </cell>
          <cell r="CC203">
            <v>-7606.9292585048825</v>
          </cell>
          <cell r="CD203">
            <v>-4539.0039962343872</v>
          </cell>
          <cell r="CE203">
            <v>-57950.660442963243</v>
          </cell>
          <cell r="CF203">
            <v>-5302.3436227701604</v>
          </cell>
          <cell r="CG203">
            <v>-4283.8690568115562</v>
          </cell>
          <cell r="CH203">
            <v>-1650.9050448164344</v>
          </cell>
          <cell r="CI203">
            <v>-173.16779421083629</v>
          </cell>
          <cell r="CJ203">
            <v>-4982.8161134477705</v>
          </cell>
          <cell r="CK203">
            <v>-3717.2965757474303</v>
          </cell>
          <cell r="CL203">
            <v>-6580.5698800422251</v>
          </cell>
          <cell r="CM203">
            <v>-5300.7940228208899</v>
          </cell>
          <cell r="CN203">
            <v>-2483.6213169842958</v>
          </cell>
          <cell r="CO203">
            <v>-11613.476811816916</v>
          </cell>
          <cell r="CP203">
            <v>-7935.6950347460806</v>
          </cell>
          <cell r="CQ203">
            <v>-3926.1051687691361</v>
          </cell>
          <cell r="CR203">
            <v>-63346.594007983804</v>
          </cell>
          <cell r="CS203">
            <v>-4920.8374452553689</v>
          </cell>
          <cell r="CT203">
            <v>-5633.7742228358984</v>
          </cell>
          <cell r="CU203">
            <v>-2472.4703222494572</v>
          </cell>
          <cell r="CV203">
            <v>-837.63597366027534</v>
          </cell>
          <cell r="CW203">
            <v>-5091.9502398762852</v>
          </cell>
          <cell r="CX203">
            <v>-4412.0806612558663</v>
          </cell>
          <cell r="CY203">
            <v>-9160.4109119344503</v>
          </cell>
          <cell r="CZ203">
            <v>-7483.3461646735668</v>
          </cell>
          <cell r="DA203">
            <v>-2499.3623214047402</v>
          </cell>
          <cell r="DB203">
            <v>-6044.7238099128008</v>
          </cell>
          <cell r="DC203">
            <v>-9264.7917086519301</v>
          </cell>
          <cell r="DD203">
            <v>-5525.2102262526751</v>
          </cell>
          <cell r="DE203">
            <v>-46173.089357987046</v>
          </cell>
          <cell r="DF203">
            <v>-4681.0805929768831</v>
          </cell>
          <cell r="DG203">
            <v>-5870.5455403719097</v>
          </cell>
          <cell r="DH203">
            <v>-2322.3664972931147</v>
          </cell>
          <cell r="DI203">
            <v>-887.65736074373126</v>
          </cell>
          <cell r="DJ203">
            <v>-2999.2894673533738</v>
          </cell>
          <cell r="DK203">
            <v>-2766.0930776670575</v>
          </cell>
          <cell r="DL203">
            <v>-7023.8670893646777</v>
          </cell>
          <cell r="DM203">
            <v>-7783.2868557777256</v>
          </cell>
          <cell r="DN203">
            <v>-3516.3238444868475</v>
          </cell>
          <cell r="DO203">
            <v>5392.9217614922673</v>
          </cell>
          <cell r="DP203">
            <v>-6958.5230922549963</v>
          </cell>
          <cell r="DQ203">
            <v>-6756.97770117037</v>
          </cell>
          <cell r="DR203">
            <v>-99431.939606964588</v>
          </cell>
          <cell r="DS203">
            <v>-11469.430458569899</v>
          </cell>
          <cell r="DT203">
            <v>-9683.0549961738288</v>
          </cell>
          <cell r="DU203">
            <v>-4463.3224060479552</v>
          </cell>
          <cell r="DV203">
            <v>-2595.3199453670532</v>
          </cell>
          <cell r="DW203">
            <v>-7804.3782357163727</v>
          </cell>
          <cell r="DX203">
            <v>-7141.9437496606261</v>
          </cell>
          <cell r="DY203">
            <v>-9830.8207930605859</v>
          </cell>
          <cell r="DZ203">
            <v>-10401.791181040928</v>
          </cell>
          <cell r="EA203">
            <v>-5235.2207897976041</v>
          </cell>
          <cell r="EB203">
            <v>-10049.120688466355</v>
          </cell>
          <cell r="EC203">
            <v>-12082.260845666751</v>
          </cell>
          <cell r="ED203">
            <v>-8675.275517385453</v>
          </cell>
        </row>
        <row r="204">
          <cell r="F204">
            <v>0</v>
          </cell>
          <cell r="G204">
            <v>0</v>
          </cell>
          <cell r="H204">
            <v>-820.93438125401735</v>
          </cell>
          <cell r="I204">
            <v>-6635.428648462519</v>
          </cell>
          <cell r="J204">
            <v>-3989.0993089005351</v>
          </cell>
          <cell r="K204">
            <v>-8505.1822057664394</v>
          </cell>
          <cell r="L204">
            <v>-5194.331881377846</v>
          </cell>
          <cell r="M204">
            <v>-13728.342886477709</v>
          </cell>
          <cell r="N204">
            <v>-13771.757685491815</v>
          </cell>
          <cell r="O204">
            <v>-13088.961301080883</v>
          </cell>
          <cell r="P204">
            <v>-7447.0966299250722</v>
          </cell>
          <cell r="Q204">
            <v>-1959.1571552529931</v>
          </cell>
          <cell r="R204">
            <v>-72187.968258023262</v>
          </cell>
          <cell r="S204">
            <v>-15621.391336474568</v>
          </cell>
          <cell r="T204">
            <v>-6422.551189430058</v>
          </cell>
          <cell r="U204">
            <v>-3449.4338576477021</v>
          </cell>
          <cell r="V204">
            <v>-82.466997554525733</v>
          </cell>
          <cell r="W204">
            <v>-6.7687197979539633</v>
          </cell>
          <cell r="X204">
            <v>-1962.2861417736858</v>
          </cell>
          <cell r="Y204">
            <v>-13557.574397716671</v>
          </cell>
          <cell r="Z204">
            <v>-10865.294677596539</v>
          </cell>
          <cell r="AA204">
            <v>-4610.3978231977671</v>
          </cell>
          <cell r="AB204">
            <v>-6567.8858851119876</v>
          </cell>
          <cell r="AC204">
            <v>-4971.046352500096</v>
          </cell>
          <cell r="AD204">
            <v>-4070.8708792030811</v>
          </cell>
          <cell r="AE204">
            <v>-50574.816830962896</v>
          </cell>
          <cell r="AF204">
            <v>-12548.200066037476</v>
          </cell>
          <cell r="AG204">
            <v>-11839.855090536177</v>
          </cell>
          <cell r="AH204">
            <v>-1506.5885478965938</v>
          </cell>
          <cell r="AI204">
            <v>-136.98167526163161</v>
          </cell>
          <cell r="AJ204">
            <v>-143.48795503750443</v>
          </cell>
          <cell r="AK204">
            <v>-192.66983333788812</v>
          </cell>
          <cell r="AL204">
            <v>-4071.322059199214</v>
          </cell>
          <cell r="AM204">
            <v>-5460.9025111440569</v>
          </cell>
          <cell r="AN204">
            <v>-758.89107375405729</v>
          </cell>
          <cell r="AO204">
            <v>-6080.9229897018522</v>
          </cell>
          <cell r="AP204">
            <v>-994.48136560805142</v>
          </cell>
          <cell r="AQ204">
            <v>-6840.5136634297669</v>
          </cell>
          <cell r="AR204">
            <v>-20214.876855969429</v>
          </cell>
          <cell r="AS204">
            <v>-6160.6866563074291</v>
          </cell>
          <cell r="AT204">
            <v>-1736.902246715501</v>
          </cell>
          <cell r="AU204">
            <v>-675.81482035852969</v>
          </cell>
          <cell r="AV204">
            <v>-85.364392466843128</v>
          </cell>
          <cell r="AW204">
            <v>-9.2589591834694147</v>
          </cell>
          <cell r="AX204">
            <v>-17.215598480775952</v>
          </cell>
          <cell r="AY204">
            <v>-1266.4614882301539</v>
          </cell>
          <cell r="AZ204">
            <v>-970.31751436926425</v>
          </cell>
          <cell r="BA204">
            <v>-323.97437140904367</v>
          </cell>
          <cell r="BB204">
            <v>-1188.3222951292992</v>
          </cell>
          <cell r="BC204">
            <v>-1556.0046626776457</v>
          </cell>
          <cell r="BD204">
            <v>-6224.5538506731391</v>
          </cell>
          <cell r="BE204">
            <v>-21700.622579962015</v>
          </cell>
          <cell r="BF204">
            <v>-5817.4475120902061</v>
          </cell>
          <cell r="BG204">
            <v>-3124.3937379568815</v>
          </cell>
          <cell r="BH204">
            <v>-311.83877384662628</v>
          </cell>
          <cell r="BI204">
            <v>-110.83799070306122</v>
          </cell>
          <cell r="BJ204">
            <v>-17.471998535096645</v>
          </cell>
          <cell r="BK204">
            <v>-8.8815992549061775</v>
          </cell>
          <cell r="BL204">
            <v>-1999.2698323205113</v>
          </cell>
          <cell r="BM204">
            <v>-1233.0498965829611</v>
          </cell>
          <cell r="BN204">
            <v>-181.45398478023708</v>
          </cell>
          <cell r="BO204">
            <v>-1631.9938631281257</v>
          </cell>
          <cell r="BP204">
            <v>-1899.5338406860828</v>
          </cell>
          <cell r="BQ204">
            <v>-5364.4495500847697</v>
          </cell>
          <cell r="BR204">
            <v>-25862.782783985138</v>
          </cell>
          <cell r="BS204">
            <v>-3615.1165405698121</v>
          </cell>
          <cell r="BT204">
            <v>-2474.0478224568069</v>
          </cell>
          <cell r="BU204">
            <v>-490.63356478884816</v>
          </cell>
          <cell r="BV204">
            <v>-172.68222760781646</v>
          </cell>
          <cell r="BW204">
            <v>-96.215033093467355</v>
          </cell>
          <cell r="BX204">
            <v>-9.0943993497639894</v>
          </cell>
          <cell r="BY204">
            <v>-2355.4494309686124</v>
          </cell>
          <cell r="BZ204">
            <v>-1912.2366627715528</v>
          </cell>
          <cell r="CA204">
            <v>-1134.4984785858542</v>
          </cell>
          <cell r="CB204">
            <v>-4998.7644412778318</v>
          </cell>
          <cell r="CC204">
            <v>-1952.8830598536879</v>
          </cell>
          <cell r="CD204">
            <v>-6651.1611227020621</v>
          </cell>
          <cell r="CE204">
            <v>-45420.337227016687</v>
          </cell>
          <cell r="CF204">
            <v>-7630.1147820018232</v>
          </cell>
          <cell r="CG204">
            <v>-3101.8696707263589</v>
          </cell>
          <cell r="CH204">
            <v>-694.04949107393622</v>
          </cell>
          <cell r="CI204">
            <v>-125.99807474762201</v>
          </cell>
          <cell r="CJ204">
            <v>-3432.463176947087</v>
          </cell>
          <cell r="CK204">
            <v>-1395.3302418477833</v>
          </cell>
          <cell r="CL204">
            <v>-5369.8728762045503</v>
          </cell>
          <cell r="CM204">
            <v>-6846.0342146754265</v>
          </cell>
          <cell r="CN204">
            <v>-3092.0260711312294</v>
          </cell>
          <cell r="CO204">
            <v>-3584.016750626266</v>
          </cell>
          <cell r="CP204">
            <v>-2754.6934851948172</v>
          </cell>
          <cell r="CQ204">
            <v>-7393.8683918453753</v>
          </cell>
          <cell r="CR204">
            <v>-48508.069768935442</v>
          </cell>
          <cell r="CS204">
            <v>-9506.8919215425849</v>
          </cell>
          <cell r="CT204">
            <v>-2919.8649837635458</v>
          </cell>
          <cell r="CU204">
            <v>-893.85986441746354</v>
          </cell>
          <cell r="CV204">
            <v>-501.09448005259037</v>
          </cell>
          <cell r="CW204">
            <v>-598.03067619353533</v>
          </cell>
          <cell r="CX204">
            <v>-1652.9359342008829</v>
          </cell>
          <cell r="CY204">
            <v>-6437.5675437264144</v>
          </cell>
          <cell r="CZ204">
            <v>-7803.1706893630326</v>
          </cell>
          <cell r="DA204">
            <v>-2462.7973019629717</v>
          </cell>
          <cell r="DB204">
            <v>-4403.0660247243941</v>
          </cell>
          <cell r="DC204">
            <v>-2810.9565880931914</v>
          </cell>
          <cell r="DD204">
            <v>-8517.8337609171867</v>
          </cell>
          <cell r="DE204">
            <v>-27594.021302938461</v>
          </cell>
          <cell r="DF204">
            <v>-10715.646939046681</v>
          </cell>
          <cell r="DG204">
            <v>-3074.7570529580116</v>
          </cell>
          <cell r="DH204">
            <v>-1086.0195327438414</v>
          </cell>
          <cell r="DI204">
            <v>-807.43133512884378</v>
          </cell>
          <cell r="DJ204">
            <v>-484.19276109710336</v>
          </cell>
          <cell r="DK204">
            <v>-574.64635382592678</v>
          </cell>
          <cell r="DL204">
            <v>-6996.6297378540039</v>
          </cell>
          <cell r="DM204">
            <v>-10390.856465138495</v>
          </cell>
          <cell r="DN204">
            <v>-2560.4130942821503</v>
          </cell>
          <cell r="DO204">
            <v>19997.116693321615</v>
          </cell>
          <cell r="DP204">
            <v>-3740.9654994271696</v>
          </cell>
          <cell r="DQ204">
            <v>-7159.5792247578502</v>
          </cell>
          <cell r="DR204">
            <v>-9268.5018350481987</v>
          </cell>
          <cell r="DS204">
            <v>-613.1568336263299</v>
          </cell>
          <cell r="DT204">
            <v>-625.07793038897216</v>
          </cell>
          <cell r="DU204">
            <v>-321.16541285254061</v>
          </cell>
          <cell r="DV204">
            <v>-167.75045448169112</v>
          </cell>
          <cell r="DW204">
            <v>-368.97554987855256</v>
          </cell>
          <cell r="DX204">
            <v>-44.515487920492887</v>
          </cell>
          <cell r="DY204">
            <v>-1797.7215121928602</v>
          </cell>
          <cell r="DZ204">
            <v>-1574.1380728650838</v>
          </cell>
          <cell r="EA204">
            <v>-139.45671215839684</v>
          </cell>
          <cell r="EB204">
            <v>-1272.8411546163261</v>
          </cell>
          <cell r="EC204">
            <v>-450.6627277135849</v>
          </cell>
          <cell r="ED204">
            <v>-1893.0399863328785</v>
          </cell>
        </row>
        <row r="205">
          <cell r="F205">
            <v>0</v>
          </cell>
          <cell r="G205">
            <v>-12.531189794652164</v>
          </cell>
          <cell r="H205">
            <v>0</v>
          </cell>
          <cell r="I205">
            <v>0</v>
          </cell>
          <cell r="J205">
            <v>-197.79343893006444</v>
          </cell>
          <cell r="K205">
            <v>-1538.3459472730756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-18869.112927019596</v>
          </cell>
          <cell r="S205">
            <v>0</v>
          </cell>
          <cell r="T205">
            <v>0</v>
          </cell>
          <cell r="U205">
            <v>-2201.2345211654902</v>
          </cell>
          <cell r="V205">
            <v>-5936.2507477207109</v>
          </cell>
          <cell r="W205">
            <v>-1003.9002984408289</v>
          </cell>
          <cell r="X205">
            <v>-1890.4187964163721</v>
          </cell>
          <cell r="Y205">
            <v>-36.178797061555088</v>
          </cell>
          <cell r="Z205">
            <v>-1158.0281059173867</v>
          </cell>
          <cell r="AA205">
            <v>-4398.7898426288739</v>
          </cell>
          <cell r="AB205">
            <v>-2091.7783300569281</v>
          </cell>
          <cell r="AC205">
            <v>0</v>
          </cell>
          <cell r="AD205">
            <v>-152.53348760772496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-508.1083500161767</v>
          </cell>
          <cell r="BF205">
            <v>-118.8783800015226</v>
          </cell>
          <cell r="BG205">
            <v>-38.053801534231752</v>
          </cell>
          <cell r="BH205">
            <v>-44.625767258461565</v>
          </cell>
          <cell r="BI205">
            <v>0</v>
          </cell>
          <cell r="BJ205">
            <v>0</v>
          </cell>
          <cell r="BK205">
            <v>-0.15899917064234614</v>
          </cell>
          <cell r="BL205">
            <v>-39.007796559017152</v>
          </cell>
          <cell r="BM205">
            <v>-15.581918733660132</v>
          </cell>
          <cell r="BN205">
            <v>-40.809787161182612</v>
          </cell>
          <cell r="BO205">
            <v>-146.38523654313758</v>
          </cell>
          <cell r="BP205">
            <v>-21.093889986630529</v>
          </cell>
          <cell r="BQ205">
            <v>-43.512773063965142</v>
          </cell>
          <cell r="BR205">
            <v>-1572.7242440022528</v>
          </cell>
          <cell r="BS205">
            <v>-116.54335873713717</v>
          </cell>
          <cell r="BT205">
            <v>-7.2245475235395133</v>
          </cell>
          <cell r="BU205">
            <v>-123.57778658857569</v>
          </cell>
          <cell r="BV205">
            <v>0</v>
          </cell>
          <cell r="BW205">
            <v>0</v>
          </cell>
          <cell r="BX205">
            <v>-0.81479859352111816</v>
          </cell>
          <cell r="BY205">
            <v>-52.961908538360149</v>
          </cell>
          <cell r="BZ205">
            <v>-17.056450544856489</v>
          </cell>
          <cell r="CA205">
            <v>-43.700364532414824</v>
          </cell>
          <cell r="CB205">
            <v>-219.01786177046597</v>
          </cell>
          <cell r="CC205">
            <v>-282.70795178040862</v>
          </cell>
          <cell r="CD205">
            <v>-709.11921539437026</v>
          </cell>
          <cell r="CE205">
            <v>-1483.7856960073113</v>
          </cell>
          <cell r="CF205">
            <v>-104.56684380350634</v>
          </cell>
          <cell r="CG205">
            <v>-4.0089524779468775</v>
          </cell>
          <cell r="CH205">
            <v>-62.751242260914296</v>
          </cell>
          <cell r="CI205">
            <v>-3.3964736275374889</v>
          </cell>
          <cell r="CJ205">
            <v>0</v>
          </cell>
          <cell r="CK205">
            <v>-0.50111905997619033</v>
          </cell>
          <cell r="CL205">
            <v>-283.29930844996125</v>
          </cell>
          <cell r="CM205">
            <v>-308.57798101985827</v>
          </cell>
          <cell r="CN205">
            <v>-2.0601561348885298</v>
          </cell>
          <cell r="CO205">
            <v>-241.98482596734539</v>
          </cell>
          <cell r="CP205">
            <v>-95.407500988338143</v>
          </cell>
          <cell r="CQ205">
            <v>-377.23129220632836</v>
          </cell>
          <cell r="CR205">
            <v>-2940.0737860091031</v>
          </cell>
          <cell r="CS205">
            <v>-687.72771240817383</v>
          </cell>
          <cell r="CT205">
            <v>-154.77226975979283</v>
          </cell>
          <cell r="CU205">
            <v>-153.03133144928142</v>
          </cell>
          <cell r="CV205">
            <v>-14.812245621345937</v>
          </cell>
          <cell r="CW205">
            <v>-26.627794152125716</v>
          </cell>
          <cell r="CX205">
            <v>-0.17123983381316066</v>
          </cell>
          <cell r="CY205">
            <v>-142.72840144997463</v>
          </cell>
          <cell r="CZ205">
            <v>-234.31317254761234</v>
          </cell>
          <cell r="DA205">
            <v>-43.58053769543767</v>
          </cell>
          <cell r="DB205">
            <v>-234.99813188193366</v>
          </cell>
          <cell r="DC205">
            <v>-60.390581377781928</v>
          </cell>
          <cell r="DD205">
            <v>-1186.9203678313643</v>
          </cell>
          <cell r="DE205">
            <v>10093.474006004632</v>
          </cell>
          <cell r="DF205">
            <v>-421.5196821950376</v>
          </cell>
          <cell r="DG205">
            <v>-198.82175763696432</v>
          </cell>
          <cell r="DH205">
            <v>-164.67532773828134</v>
          </cell>
          <cell r="DI205">
            <v>-7.4027821458876133</v>
          </cell>
          <cell r="DJ205">
            <v>-13.167003816924989</v>
          </cell>
          <cell r="DK205">
            <v>-0.38038010988384485</v>
          </cell>
          <cell r="DL205">
            <v>-152.56168422615156</v>
          </cell>
          <cell r="DM205">
            <v>-26.802167769521475</v>
          </cell>
          <cell r="DN205">
            <v>-0.58520017005503178</v>
          </cell>
          <cell r="DO205">
            <v>11283.302990930155</v>
          </cell>
          <cell r="DP205">
            <v>-122.45313549786806</v>
          </cell>
          <cell r="DQ205">
            <v>-81.459863614756614</v>
          </cell>
          <cell r="DR205">
            <v>-4973.2087110057473</v>
          </cell>
          <cell r="DS205">
            <v>-1153.5046744006686</v>
          </cell>
          <cell r="DT205">
            <v>-151.71931850817055</v>
          </cell>
          <cell r="DU205">
            <v>-204.41171673359349</v>
          </cell>
          <cell r="DV205">
            <v>-3.8387176850810647</v>
          </cell>
          <cell r="DW205">
            <v>-64.238541262224317</v>
          </cell>
          <cell r="DX205">
            <v>-11.756072910968214</v>
          </cell>
          <cell r="DY205">
            <v>-502.75205682544038</v>
          </cell>
          <cell r="DZ205">
            <v>-487.63710593944415</v>
          </cell>
          <cell r="EA205">
            <v>-89.07024628855288</v>
          </cell>
          <cell r="EB205">
            <v>-206.78092530509457</v>
          </cell>
          <cell r="EC205">
            <v>-173.64199528843164</v>
          </cell>
          <cell r="ED205">
            <v>-1923.8573398538865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-9897.6755879968405</v>
          </cell>
          <cell r="BS206">
            <v>-143.62198241287842</v>
          </cell>
          <cell r="BT206">
            <v>-643.69312117761001</v>
          </cell>
          <cell r="BU206">
            <v>-416.56434899033047</v>
          </cell>
          <cell r="BV206">
            <v>-54.176393365720287</v>
          </cell>
          <cell r="BW206">
            <v>-1163.1562575679272</v>
          </cell>
          <cell r="BX206">
            <v>-1576.3270069742575</v>
          </cell>
          <cell r="BY206">
            <v>-1111.1614639349282</v>
          </cell>
          <cell r="BZ206">
            <v>-1273.8118440178223</v>
          </cell>
          <cell r="CA206">
            <v>-1314.2926390608773</v>
          </cell>
          <cell r="CB206">
            <v>-1018.8070752439089</v>
          </cell>
          <cell r="CC206">
            <v>-1008.9898764463142</v>
          </cell>
          <cell r="CD206">
            <v>-173.07357880659401</v>
          </cell>
          <cell r="CE206">
            <v>-8538.538657002151</v>
          </cell>
          <cell r="CF206">
            <v>0</v>
          </cell>
          <cell r="CG206">
            <v>-524.91882358491421</v>
          </cell>
          <cell r="CH206">
            <v>-958.60146045126021</v>
          </cell>
          <cell r="CI206">
            <v>-149.65717821358703</v>
          </cell>
          <cell r="CJ206">
            <v>-811.92748180404305</v>
          </cell>
          <cell r="CK206">
            <v>-1472.4575856467709</v>
          </cell>
          <cell r="CL206">
            <v>-1178.9853283688426</v>
          </cell>
          <cell r="CM206">
            <v>-1091.3538411259651</v>
          </cell>
          <cell r="CN206">
            <v>-663.76190337305889</v>
          </cell>
          <cell r="CO206">
            <v>-1133.1186350462958</v>
          </cell>
          <cell r="CP206">
            <v>-553.7564193867147</v>
          </cell>
          <cell r="CQ206">
            <v>0</v>
          </cell>
          <cell r="CR206">
            <v>-11515.684726003557</v>
          </cell>
          <cell r="CS206">
            <v>-176.06678052153438</v>
          </cell>
          <cell r="CT206">
            <v>-1421.5290427342989</v>
          </cell>
          <cell r="CU206">
            <v>-1011.6832880759612</v>
          </cell>
          <cell r="CV206">
            <v>-766.1835152360145</v>
          </cell>
          <cell r="CW206">
            <v>-1344.7068512327969</v>
          </cell>
          <cell r="CX206">
            <v>-1351.8412504438311</v>
          </cell>
          <cell r="CY206">
            <v>-1099.3344783787616</v>
          </cell>
          <cell r="CZ206">
            <v>-826.95330851292238</v>
          </cell>
          <cell r="DA206">
            <v>-1468.7944375048392</v>
          </cell>
          <cell r="DB206">
            <v>-1376.9390476667322</v>
          </cell>
          <cell r="DC206">
            <v>-671.65272569376975</v>
          </cell>
          <cell r="DD206">
            <v>0</v>
          </cell>
          <cell r="DE206">
            <v>-14675.781893998384</v>
          </cell>
          <cell r="DF206">
            <v>-99.778391120489687</v>
          </cell>
          <cell r="DG206">
            <v>-937.83851654175669</v>
          </cell>
          <cell r="DH206">
            <v>-522.39995351154357</v>
          </cell>
          <cell r="DI206">
            <v>-717.12453618342988</v>
          </cell>
          <cell r="DJ206">
            <v>-1784.7794411727227</v>
          </cell>
          <cell r="DK206">
            <v>-1613.5628564087674</v>
          </cell>
          <cell r="DL206">
            <v>-1562.4982609525323</v>
          </cell>
          <cell r="DM206">
            <v>-1440.3872718191706</v>
          </cell>
          <cell r="DN206">
            <v>-882.98652142239735</v>
          </cell>
          <cell r="DO206">
            <v>-4232.0926233856007</v>
          </cell>
          <cell r="DP206">
            <v>-832.18312594434246</v>
          </cell>
          <cell r="DQ206">
            <v>-50.150395536795259</v>
          </cell>
          <cell r="DR206">
            <v>-11407.876960992813</v>
          </cell>
          <cell r="DS206">
            <v>0</v>
          </cell>
          <cell r="DT206">
            <v>-222.94347383175045</v>
          </cell>
          <cell r="DU206">
            <v>-1120.7428684521001</v>
          </cell>
          <cell r="DV206">
            <v>-1460.581028563669</v>
          </cell>
          <cell r="DW206">
            <v>-1623.6712094205432</v>
          </cell>
          <cell r="DX206">
            <v>-1323.4674446573481</v>
          </cell>
          <cell r="DY206">
            <v>-1331.3675437294878</v>
          </cell>
          <cell r="DZ206">
            <v>-1319.718245097436</v>
          </cell>
          <cell r="EA206">
            <v>-1396.9785360288806</v>
          </cell>
          <cell r="EB206">
            <v>-1311.5503460564651</v>
          </cell>
          <cell r="EC206">
            <v>-296.85626515606418</v>
          </cell>
          <cell r="ED206">
            <v>0</v>
          </cell>
        </row>
        <row r="208">
          <cell r="A208" t="str">
            <v>Total Coal Fuel Burn Expense</v>
          </cell>
          <cell r="F208">
            <v>-1221.8827305734158</v>
          </cell>
          <cell r="G208">
            <v>-939.64292865991592</v>
          </cell>
          <cell r="H208">
            <v>-3671.5222325921059</v>
          </cell>
          <cell r="I208">
            <v>-14259.815124504268</v>
          </cell>
          <cell r="J208">
            <v>-10797.331006146967</v>
          </cell>
          <cell r="K208">
            <v>-19151.145975410938</v>
          </cell>
          <cell r="L208">
            <v>-13888.340673804283</v>
          </cell>
          <cell r="M208">
            <v>-25825.956760704517</v>
          </cell>
          <cell r="N208">
            <v>-30330.687076345086</v>
          </cell>
          <cell r="O208">
            <v>-23550.065280020237</v>
          </cell>
          <cell r="P208">
            <v>-12084.085947081447</v>
          </cell>
          <cell r="Q208">
            <v>-7795.638914078474</v>
          </cell>
          <cell r="R208">
            <v>-270151.26758623123</v>
          </cell>
          <cell r="S208">
            <v>-18023.006093069911</v>
          </cell>
          <cell r="T208">
            <v>-16840.98647479713</v>
          </cell>
          <cell r="U208">
            <v>-22782.012965388596</v>
          </cell>
          <cell r="V208">
            <v>-18633.377060323954</v>
          </cell>
          <cell r="W208">
            <v>-17997.64658112824</v>
          </cell>
          <cell r="X208">
            <v>-14619.465200059116</v>
          </cell>
          <cell r="Y208">
            <v>-26921.337195977569</v>
          </cell>
          <cell r="Z208">
            <v>-31603.901385240257</v>
          </cell>
          <cell r="AA208">
            <v>-29115.223457798362</v>
          </cell>
          <cell r="AB208">
            <v>-31035.162820488214</v>
          </cell>
          <cell r="AC208">
            <v>-25998.46989171952</v>
          </cell>
          <cell r="AD208">
            <v>-16580.6784600541</v>
          </cell>
          <cell r="AE208">
            <v>-154552.91891801357</v>
          </cell>
          <cell r="AF208">
            <v>-20872.223580360413</v>
          </cell>
          <cell r="AG208">
            <v>-21815.880593389273</v>
          </cell>
          <cell r="AH208">
            <v>-15166.622404150665</v>
          </cell>
          <cell r="AI208">
            <v>-737.7287682518363</v>
          </cell>
          <cell r="AJ208">
            <v>-2541.1477576196194</v>
          </cell>
          <cell r="AK208">
            <v>-4259.9929546564817</v>
          </cell>
          <cell r="AL208">
            <v>-17270.558956570923</v>
          </cell>
          <cell r="AM208">
            <v>-17771.196821287274</v>
          </cell>
          <cell r="AN208">
            <v>-6676.696228377521</v>
          </cell>
          <cell r="AO208">
            <v>-17278.863819047809</v>
          </cell>
          <cell r="AP208">
            <v>-13971.864004515111</v>
          </cell>
          <cell r="AQ208">
            <v>-16190.143029719591</v>
          </cell>
          <cell r="AR208">
            <v>-112902.95275485516</v>
          </cell>
          <cell r="AS208">
            <v>-21877.681082822382</v>
          </cell>
          <cell r="AT208">
            <v>-12435.271187163889</v>
          </cell>
          <cell r="AU208">
            <v>-6272.6772719323635</v>
          </cell>
          <cell r="AV208">
            <v>-379.68064457923174</v>
          </cell>
          <cell r="AW208">
            <v>-169.68266765773296</v>
          </cell>
          <cell r="AX208">
            <v>-458.52749180048704</v>
          </cell>
          <cell r="AY208">
            <v>-10629.194044299424</v>
          </cell>
          <cell r="AZ208">
            <v>-10488.021841153502</v>
          </cell>
          <cell r="BA208">
            <v>-3357.3450212702155</v>
          </cell>
          <cell r="BB208">
            <v>-8950.9805159419775</v>
          </cell>
          <cell r="BC208">
            <v>-19956.585080295801</v>
          </cell>
          <cell r="BD208">
            <v>-17927.30590608716</v>
          </cell>
          <cell r="BE208">
            <v>-126278.32014989853</v>
          </cell>
          <cell r="BF208">
            <v>-22915.97607845068</v>
          </cell>
          <cell r="BG208">
            <v>-16002.611240535975</v>
          </cell>
          <cell r="BH208">
            <v>-4746.4176987856627</v>
          </cell>
          <cell r="BI208">
            <v>-534.41786613315344</v>
          </cell>
          <cell r="BJ208">
            <v>-408.77874705195427</v>
          </cell>
          <cell r="BK208">
            <v>-863.43577742576599</v>
          </cell>
          <cell r="BL208">
            <v>-13740.867105968297</v>
          </cell>
          <cell r="BM208">
            <v>-13626.919966548681</v>
          </cell>
          <cell r="BN208">
            <v>-4519.0940830335021</v>
          </cell>
          <cell r="BO208">
            <v>-12757.359460309148</v>
          </cell>
          <cell r="BP208">
            <v>-14805.52254126966</v>
          </cell>
          <cell r="BQ208">
            <v>-21356.919584423304</v>
          </cell>
          <cell r="BR208">
            <v>-157450.46212315559</v>
          </cell>
          <cell r="BS208">
            <v>-20653.428135827184</v>
          </cell>
          <cell r="BT208">
            <v>-15517.893739186227</v>
          </cell>
          <cell r="BU208">
            <v>-6356.4818202108145</v>
          </cell>
          <cell r="BV208">
            <v>-601.46631637215614</v>
          </cell>
          <cell r="BW208">
            <v>-4420.1264079809189</v>
          </cell>
          <cell r="BX208">
            <v>-6815.8792000859976</v>
          </cell>
          <cell r="BY208">
            <v>-16794.927532836795</v>
          </cell>
          <cell r="BZ208">
            <v>-19978.129289761186</v>
          </cell>
          <cell r="CA208">
            <v>-6065.2748276665807</v>
          </cell>
          <cell r="CB208">
            <v>-19395.619085647166</v>
          </cell>
          <cell r="CC208">
            <v>-19493.335612609982</v>
          </cell>
          <cell r="CD208">
            <v>-21357.90015489608</v>
          </cell>
          <cell r="CE208">
            <v>-232050.85933196545</v>
          </cell>
          <cell r="CF208">
            <v>-23584.099332198501</v>
          </cell>
          <cell r="CG208">
            <v>-15065.55552969873</v>
          </cell>
          <cell r="CH208">
            <v>-6577.6532878503203</v>
          </cell>
          <cell r="CI208">
            <v>-1190.0662549734116</v>
          </cell>
          <cell r="CJ208">
            <v>-18381.730047129095</v>
          </cell>
          <cell r="CK208">
            <v>-16392.901806414127</v>
          </cell>
          <cell r="CL208">
            <v>-27574.393399350345</v>
          </cell>
          <cell r="CM208">
            <v>-26945.056015111506</v>
          </cell>
          <cell r="CN208">
            <v>-16110.681385815144</v>
          </cell>
          <cell r="CO208">
            <v>-35904.816647037864</v>
          </cell>
          <cell r="CP208">
            <v>-21971.696338437498</v>
          </cell>
          <cell r="CQ208">
            <v>-22352.209287963808</v>
          </cell>
          <cell r="CR208">
            <v>-239044.78128683567</v>
          </cell>
          <cell r="CS208">
            <v>-24117.792651891708</v>
          </cell>
          <cell r="CT208">
            <v>-18323.368066675961</v>
          </cell>
          <cell r="CU208">
            <v>-10354.940452322364</v>
          </cell>
          <cell r="CV208">
            <v>-5908.9352959915996</v>
          </cell>
          <cell r="CW208">
            <v>-14872.397835873067</v>
          </cell>
          <cell r="CX208">
            <v>-16094.980749294162</v>
          </cell>
          <cell r="CY208">
            <v>-29974.945221468806</v>
          </cell>
          <cell r="CZ208">
            <v>-31792.84559725225</v>
          </cell>
          <cell r="DA208">
            <v>-16220.413033664227</v>
          </cell>
          <cell r="DB208">
            <v>-23783.989523231983</v>
          </cell>
          <cell r="DC208">
            <v>-23134.660598255694</v>
          </cell>
          <cell r="DD208">
            <v>-24465.512260936201</v>
          </cell>
          <cell r="DE208">
            <v>-202231.26752996445</v>
          </cell>
          <cell r="DF208">
            <v>-26165.862172268331</v>
          </cell>
          <cell r="DG208">
            <v>-17448.329201944172</v>
          </cell>
          <cell r="DH208">
            <v>-9439.9577483385801</v>
          </cell>
          <cell r="DI208">
            <v>-5435.3660287335515</v>
          </cell>
          <cell r="DJ208">
            <v>-13847.647860273719</v>
          </cell>
          <cell r="DK208">
            <v>-13720.001461185515</v>
          </cell>
          <cell r="DL208">
            <v>-31400.085574552417</v>
          </cell>
          <cell r="DM208">
            <v>-33048.651529565454</v>
          </cell>
          <cell r="DN208">
            <v>-18932.279242619872</v>
          </cell>
          <cell r="DO208">
            <v>15012.749818846583</v>
          </cell>
          <cell r="DP208">
            <v>-22394.66026558727</v>
          </cell>
          <cell r="DQ208">
            <v>-25411.176263667643</v>
          </cell>
          <cell r="DR208">
            <v>-232411.94381678104</v>
          </cell>
          <cell r="DS208">
            <v>-24460.455276153982</v>
          </cell>
          <cell r="DT208">
            <v>-17084.326252065599</v>
          </cell>
          <cell r="DU208">
            <v>-11274.295321531594</v>
          </cell>
          <cell r="DV208">
            <v>-8030.0207598656416</v>
          </cell>
          <cell r="DW208">
            <v>-18739.2927044034</v>
          </cell>
          <cell r="DX208">
            <v>-14944.361905731261</v>
          </cell>
          <cell r="DY208">
            <v>-27881.392206199467</v>
          </cell>
          <cell r="DZ208">
            <v>-25052.560244321823</v>
          </cell>
          <cell r="EA208">
            <v>-14590.270390130579</v>
          </cell>
          <cell r="EB208">
            <v>-24084.824397042394</v>
          </cell>
          <cell r="EC208">
            <v>-22949.260927781463</v>
          </cell>
          <cell r="ED208">
            <v>-23320.883431710303</v>
          </cell>
        </row>
        <row r="210">
          <cell r="A210" t="str">
            <v>Gas Fuel Burn Expense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-6.0223692264116835E-2</v>
          </cell>
          <cell r="J211">
            <v>-7.4831670506682713E-2</v>
          </cell>
          <cell r="K211">
            <v>-8.1003354676795425E-2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-147.96799999999348</v>
          </cell>
          <cell r="Q211">
            <v>0</v>
          </cell>
          <cell r="R211">
            <v>-9400.9401999935508</v>
          </cell>
          <cell r="S211">
            <v>-1844.4491000007838</v>
          </cell>
          <cell r="T211">
            <v>1493.626099999994</v>
          </cell>
          <cell r="U211">
            <v>-2066.4950000001118</v>
          </cell>
          <cell r="V211">
            <v>-916.314100000076</v>
          </cell>
          <cell r="W211">
            <v>0</v>
          </cell>
          <cell r="X211">
            <v>0</v>
          </cell>
          <cell r="Y211">
            <v>0</v>
          </cell>
          <cell r="Z211">
            <v>-259.3222000002861</v>
          </cell>
          <cell r="AA211">
            <v>-1537.8511000005528</v>
          </cell>
          <cell r="AB211">
            <v>-383.19559999974445</v>
          </cell>
          <cell r="AC211">
            <v>0</v>
          </cell>
          <cell r="AD211">
            <v>-3886.9391999999061</v>
          </cell>
          <cell r="AE211">
            <v>-10550.625899992883</v>
          </cell>
          <cell r="AF211">
            <v>-4.3684000000357628</v>
          </cell>
          <cell r="AG211">
            <v>-2.8149999999441206</v>
          </cell>
          <cell r="AH211">
            <v>-253.86679999995977</v>
          </cell>
          <cell r="AI211">
            <v>-588.02919999975711</v>
          </cell>
          <cell r="AJ211">
            <v>-346.70059999998193</v>
          </cell>
          <cell r="AK211">
            <v>-531.02399999997579</v>
          </cell>
          <cell r="AL211">
            <v>-1959.6391000002623</v>
          </cell>
          <cell r="AM211">
            <v>-1911.4358000000939</v>
          </cell>
          <cell r="AN211">
            <v>-906.58739999961108</v>
          </cell>
          <cell r="AO211">
            <v>-3014.6066999998875</v>
          </cell>
          <cell r="AP211">
            <v>-1031.5529000000097</v>
          </cell>
          <cell r="AQ211">
            <v>0</v>
          </cell>
          <cell r="AR211">
            <v>-6959.58599999547</v>
          </cell>
          <cell r="AS211">
            <v>0</v>
          </cell>
          <cell r="AT211">
            <v>0</v>
          </cell>
          <cell r="AU211">
            <v>0</v>
          </cell>
          <cell r="AV211">
            <v>-175.80970000009984</v>
          </cell>
          <cell r="AW211">
            <v>-58.790499999886379</v>
          </cell>
          <cell r="AX211">
            <v>-449.80949999997392</v>
          </cell>
          <cell r="AY211">
            <v>-1753.1781000001356</v>
          </cell>
          <cell r="AZ211">
            <v>-1752.9390000002459</v>
          </cell>
          <cell r="BA211">
            <v>-524.58980000019073</v>
          </cell>
          <cell r="BB211">
            <v>-2244.4693999998271</v>
          </cell>
          <cell r="BC211">
            <v>0</v>
          </cell>
          <cell r="BD211">
            <v>0</v>
          </cell>
          <cell r="BE211">
            <v>-5582.1326000019908</v>
          </cell>
          <cell r="BF211">
            <v>0</v>
          </cell>
          <cell r="BG211">
            <v>-0.59300000034272671</v>
          </cell>
          <cell r="BH211">
            <v>-71.135499999858439</v>
          </cell>
          <cell r="BI211">
            <v>-87.71860000025481</v>
          </cell>
          <cell r="BJ211">
            <v>-140.49099999992177</v>
          </cell>
          <cell r="BK211">
            <v>-428.91390000004321</v>
          </cell>
          <cell r="BL211">
            <v>-1867.3091000001878</v>
          </cell>
          <cell r="BM211">
            <v>-2024.7225999999791</v>
          </cell>
          <cell r="BN211">
            <v>-359.23579999990761</v>
          </cell>
          <cell r="BO211">
            <v>-602.01310000009835</v>
          </cell>
          <cell r="BP211">
            <v>0</v>
          </cell>
          <cell r="BQ211">
            <v>0</v>
          </cell>
          <cell r="BR211">
            <v>-1924.2577999904752</v>
          </cell>
          <cell r="BS211">
            <v>0</v>
          </cell>
          <cell r="BT211">
            <v>-31.882699999958277</v>
          </cell>
          <cell r="BU211">
            <v>-47.037599999457598</v>
          </cell>
          <cell r="BV211">
            <v>-12.512000000104308</v>
          </cell>
          <cell r="BW211">
            <v>0</v>
          </cell>
          <cell r="BX211">
            <v>-35.301399999996647</v>
          </cell>
          <cell r="BY211">
            <v>-1213.0217999992892</v>
          </cell>
          <cell r="BZ211">
            <v>-369.001600000076</v>
          </cell>
          <cell r="CA211">
            <v>-215.44319999963045</v>
          </cell>
          <cell r="CB211">
            <v>-5.7499999646097422E-2</v>
          </cell>
          <cell r="CC211">
            <v>0</v>
          </cell>
          <cell r="CD211">
            <v>0</v>
          </cell>
          <cell r="CE211">
            <v>-204.34710000455379</v>
          </cell>
          <cell r="CF211">
            <v>0</v>
          </cell>
          <cell r="CG211">
            <v>0</v>
          </cell>
          <cell r="CH211">
            <v>0</v>
          </cell>
          <cell r="CI211">
            <v>-38.613599999807775</v>
          </cell>
          <cell r="CJ211">
            <v>0</v>
          </cell>
          <cell r="CK211">
            <v>0</v>
          </cell>
          <cell r="CL211">
            <v>0</v>
          </cell>
          <cell r="CM211">
            <v>-11.08600000012666</v>
          </cell>
          <cell r="CN211">
            <v>-35.727999999187887</v>
          </cell>
          <cell r="CO211">
            <v>-50.701499999500811</v>
          </cell>
          <cell r="CP211">
            <v>-68.217999999877065</v>
          </cell>
          <cell r="CQ211">
            <v>0</v>
          </cell>
          <cell r="CR211">
            <v>-144.18000000715256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-7.0169999999925494</v>
          </cell>
          <cell r="CZ211">
            <v>-48.82799999974668</v>
          </cell>
          <cell r="DA211">
            <v>-36.13300000037998</v>
          </cell>
          <cell r="DB211">
            <v>-52.202000000048429</v>
          </cell>
          <cell r="DC211">
            <v>0</v>
          </cell>
          <cell r="DD211">
            <v>0</v>
          </cell>
          <cell r="DE211">
            <v>5282.801200017333</v>
          </cell>
          <cell r="DF211">
            <v>-171.73300000000745</v>
          </cell>
          <cell r="DG211">
            <v>0</v>
          </cell>
          <cell r="DH211">
            <v>0</v>
          </cell>
          <cell r="DI211">
            <v>-8.5523000005632639</v>
          </cell>
          <cell r="DJ211">
            <v>0</v>
          </cell>
          <cell r="DK211">
            <v>0</v>
          </cell>
          <cell r="DL211">
            <v>-23.240000000223517</v>
          </cell>
          <cell r="DM211">
            <v>0</v>
          </cell>
          <cell r="DN211">
            <v>-0.29899999964982271</v>
          </cell>
          <cell r="DO211">
            <v>5486.625500000082</v>
          </cell>
          <cell r="DP211">
            <v>0</v>
          </cell>
          <cell r="DQ211">
            <v>0</v>
          </cell>
          <cell r="DR211">
            <v>-5960.3325000107288</v>
          </cell>
          <cell r="DS211">
            <v>-1059.3509999997914</v>
          </cell>
          <cell r="DT211">
            <v>-255.9714999999851</v>
          </cell>
          <cell r="DU211">
            <v>-315.14649999979883</v>
          </cell>
          <cell r="DV211">
            <v>-361.29800000041723</v>
          </cell>
          <cell r="DW211">
            <v>0</v>
          </cell>
          <cell r="DX211">
            <v>-38.646000000182539</v>
          </cell>
          <cell r="DY211">
            <v>-1209.2629999993369</v>
          </cell>
          <cell r="DZ211">
            <v>1326.4654999999329</v>
          </cell>
          <cell r="EA211">
            <v>-540.80400000046939</v>
          </cell>
          <cell r="EB211">
            <v>-299.84199999924749</v>
          </cell>
          <cell r="EC211">
            <v>-134.80499999970198</v>
          </cell>
          <cell r="ED211">
            <v>-3071.6710000000894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-6.0347137926146388</v>
          </cell>
          <cell r="G213">
            <v>-166.16177208302543</v>
          </cell>
          <cell r="H213">
            <v>7.7590228193002986E-3</v>
          </cell>
          <cell r="I213">
            <v>0</v>
          </cell>
          <cell r="J213">
            <v>0.78666758941835724</v>
          </cell>
          <cell r="K213">
            <v>-561.42513185180724</v>
          </cell>
          <cell r="L213">
            <v>-159.87016862723976</v>
          </cell>
          <cell r="M213">
            <v>2.8952549640089273</v>
          </cell>
          <cell r="N213">
            <v>-532.77015964780003</v>
          </cell>
          <cell r="O213">
            <v>0</v>
          </cell>
          <cell r="P213">
            <v>-0.58266224082035478</v>
          </cell>
          <cell r="Q213">
            <v>0.80326317617436871</v>
          </cell>
          <cell r="R213">
            <v>-4488.6620428711176</v>
          </cell>
          <cell r="S213">
            <v>0.84355631902872119</v>
          </cell>
          <cell r="T213">
            <v>48.729406962171197</v>
          </cell>
          <cell r="U213">
            <v>1191.2975363247097</v>
          </cell>
          <cell r="V213">
            <v>-1885.9170540994965</v>
          </cell>
          <cell r="W213">
            <v>-631.75858419109136</v>
          </cell>
          <cell r="X213">
            <v>-1727.9004550445825</v>
          </cell>
          <cell r="Y213">
            <v>-213.06960276328027</v>
          </cell>
          <cell r="Z213">
            <v>-62.660654962994158</v>
          </cell>
          <cell r="AA213">
            <v>-409.20536712184548</v>
          </cell>
          <cell r="AB213">
            <v>-489.51090526627377</v>
          </cell>
          <cell r="AC213">
            <v>-312.36410785187036</v>
          </cell>
          <cell r="AD213">
            <v>2.8541888097242918</v>
          </cell>
          <cell r="AE213">
            <v>-18263.684838883579</v>
          </cell>
          <cell r="AF213">
            <v>-554.82925832178444</v>
          </cell>
          <cell r="AG213">
            <v>-832.98210099712014</v>
          </cell>
          <cell r="AH213">
            <v>-1476.9828334283084</v>
          </cell>
          <cell r="AI213">
            <v>-639.62430390156806</v>
          </cell>
          <cell r="AJ213">
            <v>-1532.5986709068529</v>
          </cell>
          <cell r="AK213">
            <v>-2256.3082181755453</v>
          </cell>
          <cell r="AL213">
            <v>-1096.5523006860167</v>
          </cell>
          <cell r="AM213">
            <v>-1891.5657550767064</v>
          </cell>
          <cell r="AN213">
            <v>-1424.0597875108942</v>
          </cell>
          <cell r="AO213">
            <v>-1954.1943394015543</v>
          </cell>
          <cell r="AP213">
            <v>-4604.102177885361</v>
          </cell>
          <cell r="AQ213">
            <v>0.11490740271074174</v>
          </cell>
          <cell r="AR213">
            <v>-7112.4732102751732</v>
          </cell>
          <cell r="AS213">
            <v>0.11748116256785579</v>
          </cell>
          <cell r="AT213">
            <v>-57.164475271478295</v>
          </cell>
          <cell r="AU213">
            <v>-121.59558655600995</v>
          </cell>
          <cell r="AV213">
            <v>-167.89629634469748</v>
          </cell>
          <cell r="AW213">
            <v>-352.79934745840728</v>
          </cell>
          <cell r="AX213">
            <v>-1026.0948963179253</v>
          </cell>
          <cell r="AY213">
            <v>-1830.356912272051</v>
          </cell>
          <cell r="AZ213">
            <v>-1717.2229093797505</v>
          </cell>
          <cell r="BA213">
            <v>-1133.0768850687891</v>
          </cell>
          <cell r="BB213">
            <v>-517.52070111734793</v>
          </cell>
          <cell r="BC213">
            <v>-188.86589155159891</v>
          </cell>
          <cell r="BD213">
            <v>3.2098945375764742E-3</v>
          </cell>
          <cell r="BE213">
            <v>-7852.6419298350811</v>
          </cell>
          <cell r="BF213">
            <v>-119.39203652390279</v>
          </cell>
          <cell r="BG213">
            <v>-208.05602195952088</v>
          </cell>
          <cell r="BH213">
            <v>-253.08925755601376</v>
          </cell>
          <cell r="BI213">
            <v>-107.89095138385892</v>
          </cell>
          <cell r="BJ213">
            <v>-181.51634848490357</v>
          </cell>
          <cell r="BK213">
            <v>-1175.8153172666207</v>
          </cell>
          <cell r="BL213">
            <v>-2157.7291347738355</v>
          </cell>
          <cell r="BM213">
            <v>-1721.0510406112298</v>
          </cell>
          <cell r="BN213">
            <v>-1121.4675514549017</v>
          </cell>
          <cell r="BO213">
            <v>-471.36403693538159</v>
          </cell>
          <cell r="BP213">
            <v>-255.8492522155866</v>
          </cell>
          <cell r="BQ213">
            <v>-79.420980669325218</v>
          </cell>
          <cell r="BR213">
            <v>-8179.4111490249634</v>
          </cell>
          <cell r="BS213">
            <v>-172.73785463254899</v>
          </cell>
          <cell r="BT213">
            <v>-407.48178805131465</v>
          </cell>
          <cell r="BU213">
            <v>-311.22310955543071</v>
          </cell>
          <cell r="BV213">
            <v>-141.10022669751197</v>
          </cell>
          <cell r="BW213">
            <v>-334.24391642678529</v>
          </cell>
          <cell r="BX213">
            <v>-837.45238495059311</v>
          </cell>
          <cell r="BY213">
            <v>-2972.1521558081731</v>
          </cell>
          <cell r="BZ213">
            <v>-2005.6391028882936</v>
          </cell>
          <cell r="CA213">
            <v>-751.2445000000298</v>
          </cell>
          <cell r="CB213">
            <v>-111.65850000001956</v>
          </cell>
          <cell r="CC213">
            <v>-43.041199999861419</v>
          </cell>
          <cell r="CD213">
            <v>-91.436410000023898</v>
          </cell>
          <cell r="CE213">
            <v>-621.48470000177622</v>
          </cell>
          <cell r="CF213">
            <v>-163.4640000006184</v>
          </cell>
          <cell r="CG213">
            <v>-76.131499999202788</v>
          </cell>
          <cell r="CH213">
            <v>-26.742200000211596</v>
          </cell>
          <cell r="CI213">
            <v>-42.389899999834597</v>
          </cell>
          <cell r="CJ213">
            <v>0</v>
          </cell>
          <cell r="CK213">
            <v>0</v>
          </cell>
          <cell r="CL213">
            <v>-0.6365999998524785</v>
          </cell>
          <cell r="CM213">
            <v>-180.43560000043362</v>
          </cell>
          <cell r="CN213">
            <v>-34.386400000192225</v>
          </cell>
          <cell r="CO213">
            <v>-41.310000000055879</v>
          </cell>
          <cell r="CP213">
            <v>-55.988499999977648</v>
          </cell>
          <cell r="CQ213">
            <v>0</v>
          </cell>
          <cell r="CR213">
            <v>-428.43937000632286</v>
          </cell>
          <cell r="CS213">
            <v>0</v>
          </cell>
          <cell r="CT213">
            <v>-190.26147000025958</v>
          </cell>
          <cell r="CU213">
            <v>-65.53000000026077</v>
          </cell>
          <cell r="CV213">
            <v>0</v>
          </cell>
          <cell r="CW213">
            <v>0</v>
          </cell>
          <cell r="CX213">
            <v>0</v>
          </cell>
          <cell r="CY213">
            <v>-34.097699999809265</v>
          </cell>
          <cell r="CZ213">
            <v>-27.293699999339879</v>
          </cell>
          <cell r="DA213">
            <v>-1.5654999995604157</v>
          </cell>
          <cell r="DB213">
            <v>-79.867000000085682</v>
          </cell>
          <cell r="DC213">
            <v>-29.824000000022352</v>
          </cell>
          <cell r="DD213">
            <v>0</v>
          </cell>
          <cell r="DE213">
            <v>5750.1768399998546</v>
          </cell>
          <cell r="DF213">
            <v>0</v>
          </cell>
          <cell r="DG213">
            <v>-83.288499999791384</v>
          </cell>
          <cell r="DH213">
            <v>-29.441000000108033</v>
          </cell>
          <cell r="DI213">
            <v>0</v>
          </cell>
          <cell r="DJ213">
            <v>0</v>
          </cell>
          <cell r="DK213">
            <v>-3.0000000260770321E-2</v>
          </cell>
          <cell r="DL213">
            <v>-53.154600000008941</v>
          </cell>
          <cell r="DM213">
            <v>-73.574999999254942</v>
          </cell>
          <cell r="DN213">
            <v>-2.3519999999552965</v>
          </cell>
          <cell r="DO213">
            <v>6322.1594400000758</v>
          </cell>
          <cell r="DP213">
            <v>-173.21750000026077</v>
          </cell>
          <cell r="DQ213">
            <v>-156.92399999964982</v>
          </cell>
          <cell r="DR213">
            <v>-3488.7738000005484</v>
          </cell>
          <cell r="DS213">
            <v>-605.45659999921918</v>
          </cell>
          <cell r="DT213">
            <v>-601.83200000040233</v>
          </cell>
          <cell r="DU213">
            <v>-68.416999999433756</v>
          </cell>
          <cell r="DV213">
            <v>0</v>
          </cell>
          <cell r="DW213">
            <v>0</v>
          </cell>
          <cell r="DX213">
            <v>-591.49619999993593</v>
          </cell>
          <cell r="DY213">
            <v>-902.88899999950081</v>
          </cell>
          <cell r="DZ213">
            <v>615.47700000088662</v>
          </cell>
          <cell r="EA213">
            <v>-563.6195000000298</v>
          </cell>
          <cell r="EB213">
            <v>-391.71250000037253</v>
          </cell>
          <cell r="EC213">
            <v>-378.82799999974668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2.5071978522464633</v>
          </cell>
          <cell r="M214">
            <v>0.61949140811339021</v>
          </cell>
          <cell r="N214">
            <v>1.6965321708121337</v>
          </cell>
          <cell r="O214">
            <v>0</v>
          </cell>
          <cell r="P214">
            <v>0</v>
          </cell>
          <cell r="Q214">
            <v>0</v>
          </cell>
          <cell r="R214">
            <v>75.451660137623549</v>
          </cell>
          <cell r="S214">
            <v>0</v>
          </cell>
          <cell r="T214">
            <v>1.9652978007143247</v>
          </cell>
          <cell r="U214">
            <v>0</v>
          </cell>
          <cell r="V214">
            <v>0</v>
          </cell>
          <cell r="W214">
            <v>2.4401956168585457</v>
          </cell>
          <cell r="X214">
            <v>20.5385703825159</v>
          </cell>
          <cell r="Y214">
            <v>8.5096680757123977</v>
          </cell>
          <cell r="Z214">
            <v>10.33285659365356</v>
          </cell>
          <cell r="AA214">
            <v>16.924152804538608</v>
          </cell>
          <cell r="AB214">
            <v>14.740918864146806</v>
          </cell>
          <cell r="AC214">
            <v>0</v>
          </cell>
          <cell r="AD214">
            <v>0</v>
          </cell>
          <cell r="AE214">
            <v>206.42215548455715</v>
          </cell>
          <cell r="AF214">
            <v>0</v>
          </cell>
          <cell r="AG214">
            <v>1.1110785382479662</v>
          </cell>
          <cell r="AH214">
            <v>0</v>
          </cell>
          <cell r="AI214">
            <v>5.2291908997867722</v>
          </cell>
          <cell r="AJ214">
            <v>37.372963968664408</v>
          </cell>
          <cell r="AK214">
            <v>49.628575726761483</v>
          </cell>
          <cell r="AL214">
            <v>30.171964554581791</v>
          </cell>
          <cell r="AM214">
            <v>32.94994118064642</v>
          </cell>
          <cell r="AN214">
            <v>32.053799905232154</v>
          </cell>
          <cell r="AO214">
            <v>17.904640710854437</v>
          </cell>
          <cell r="AP214">
            <v>0</v>
          </cell>
          <cell r="AQ214">
            <v>0</v>
          </cell>
          <cell r="AR214">
            <v>123.43762055505067</v>
          </cell>
          <cell r="AS214">
            <v>0</v>
          </cell>
          <cell r="AT214">
            <v>0.10348419086949434</v>
          </cell>
          <cell r="AU214">
            <v>2.4485926533088787E-2</v>
          </cell>
          <cell r="AV214">
            <v>1.1614271157304756</v>
          </cell>
          <cell r="AW214">
            <v>7.1101123957196251</v>
          </cell>
          <cell r="AX214">
            <v>19.937218292267062</v>
          </cell>
          <cell r="AY214">
            <v>33.541084121447057</v>
          </cell>
          <cell r="AZ214">
            <v>34.611297756666318</v>
          </cell>
          <cell r="BA214">
            <v>19.127888366114348</v>
          </cell>
          <cell r="BB214">
            <v>7.8206223890301771</v>
          </cell>
          <cell r="BC214">
            <v>0</v>
          </cell>
          <cell r="BD214">
            <v>0</v>
          </cell>
          <cell r="BE214">
            <v>130.00133220013231</v>
          </cell>
          <cell r="BF214">
            <v>0.1324826811105595</v>
          </cell>
          <cell r="BG214">
            <v>0.54758391311042942</v>
          </cell>
          <cell r="BH214">
            <v>0.16835682163218735</v>
          </cell>
          <cell r="BI214">
            <v>1.8147210357710719</v>
          </cell>
          <cell r="BJ214">
            <v>5.5540494107408449</v>
          </cell>
          <cell r="BK214">
            <v>19.435693973209709</v>
          </cell>
          <cell r="BL214">
            <v>37.883698405465111</v>
          </cell>
          <cell r="BM214">
            <v>35.782585803419352</v>
          </cell>
          <cell r="BN214">
            <v>19.605452864430845</v>
          </cell>
          <cell r="BO214">
            <v>9.038425728736911</v>
          </cell>
          <cell r="BP214">
            <v>0</v>
          </cell>
          <cell r="BQ214">
            <v>3.8281561610347126E-2</v>
          </cell>
          <cell r="BR214">
            <v>55.236877487041056</v>
          </cell>
          <cell r="BS214">
            <v>0.10057985599269159</v>
          </cell>
          <cell r="BT214">
            <v>1.1578468345687725</v>
          </cell>
          <cell r="BU214">
            <v>0.22123591473791748</v>
          </cell>
          <cell r="BV214">
            <v>3.5181618423084728</v>
          </cell>
          <cell r="BW214">
            <v>0.73265224666101858</v>
          </cell>
          <cell r="BX214">
            <v>2.4337041472899728</v>
          </cell>
          <cell r="BY214">
            <v>26.961652544792742</v>
          </cell>
          <cell r="BZ214">
            <v>20.111044100485742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0.27238986118754838</v>
          </cell>
          <cell r="G215">
            <v>0.47448177963087801</v>
          </cell>
          <cell r="H215">
            <v>4.6381521126022562E-2</v>
          </cell>
          <cell r="I215">
            <v>0</v>
          </cell>
          <cell r="J215">
            <v>0.42218417031108402</v>
          </cell>
          <cell r="K215">
            <v>1.6515179109119345</v>
          </cell>
          <cell r="L215">
            <v>1.2401626412756741</v>
          </cell>
          <cell r="M215">
            <v>0.33753217745106667</v>
          </cell>
          <cell r="N215">
            <v>2.0734350801212713</v>
          </cell>
          <cell r="O215">
            <v>0</v>
          </cell>
          <cell r="P215">
            <v>2.3930442694108933E-4</v>
          </cell>
          <cell r="Q215">
            <v>1.3942020387621596</v>
          </cell>
          <cell r="R215">
            <v>-4460.0597134884447</v>
          </cell>
          <cell r="S215">
            <v>2.7453877264633775</v>
          </cell>
          <cell r="T215">
            <v>7.4153289718378801</v>
          </cell>
          <cell r="U215">
            <v>487.57117796997773</v>
          </cell>
          <cell r="V215">
            <v>10.93574538565008</v>
          </cell>
          <cell r="W215">
            <v>-121.72443100064993</v>
          </cell>
          <cell r="X215">
            <v>-466.51403432671214</v>
          </cell>
          <cell r="Y215">
            <v>-7.1010154013056308</v>
          </cell>
          <cell r="Z215">
            <v>-769.79603409697302</v>
          </cell>
          <cell r="AA215">
            <v>-1549.3099533440545</v>
          </cell>
          <cell r="AB215">
            <v>-2061.5024674485903</v>
          </cell>
          <cell r="AC215">
            <v>1.6135840981150977</v>
          </cell>
          <cell r="AD215">
            <v>5.6069979771273211</v>
          </cell>
          <cell r="AE215">
            <v>-3325.716020883061</v>
          </cell>
          <cell r="AF215">
            <v>9.3715554010123014</v>
          </cell>
          <cell r="AG215">
            <v>2.8769175583438482</v>
          </cell>
          <cell r="AH215">
            <v>7.5702322075958364</v>
          </cell>
          <cell r="AI215">
            <v>-139.90930466295686</v>
          </cell>
          <cell r="AJ215">
            <v>-589.31150945066474</v>
          </cell>
          <cell r="AK215">
            <v>-531.21000399574405</v>
          </cell>
          <cell r="AL215">
            <v>-1288.2885972065851</v>
          </cell>
          <cell r="AM215">
            <v>-832.00280929193832</v>
          </cell>
          <cell r="AN215">
            <v>-10.380667721736245</v>
          </cell>
          <cell r="AO215">
            <v>35.012010228121653</v>
          </cell>
          <cell r="AP215">
            <v>9.2359264030819759</v>
          </cell>
          <cell r="AQ215">
            <v>1.3202296469244175</v>
          </cell>
          <cell r="AR215">
            <v>-946.13286155462265</v>
          </cell>
          <cell r="AS215">
            <v>0.37691622553393245</v>
          </cell>
          <cell r="AT215">
            <v>0.41457318031461909</v>
          </cell>
          <cell r="AU215">
            <v>0.75301186903379858</v>
          </cell>
          <cell r="AV215">
            <v>1.653485385235399</v>
          </cell>
          <cell r="AW215">
            <v>-12.260171602829359</v>
          </cell>
          <cell r="AX215">
            <v>10.174619597033598</v>
          </cell>
          <cell r="AY215">
            <v>-655.65737034729682</v>
          </cell>
          <cell r="AZ215">
            <v>-328.33370215445757</v>
          </cell>
          <cell r="BA215">
            <v>12.483989328262396</v>
          </cell>
          <cell r="BB215">
            <v>23.43748546182178</v>
          </cell>
          <cell r="BC215">
            <v>0.80380726198200136</v>
          </cell>
          <cell r="BD215">
            <v>2.0494241907726973E-2</v>
          </cell>
          <cell r="BE215">
            <v>-68.680816215462983</v>
          </cell>
          <cell r="BF215">
            <v>2.8790317252278328</v>
          </cell>
          <cell r="BG215">
            <v>1.0853592094499618</v>
          </cell>
          <cell r="BH215">
            <v>3.0925704193068668</v>
          </cell>
          <cell r="BI215">
            <v>-40.745396215701476</v>
          </cell>
          <cell r="BJ215">
            <v>-23.296550342580304</v>
          </cell>
          <cell r="BK215">
            <v>-33.38806721457513</v>
          </cell>
          <cell r="BL215">
            <v>-38.477913993760012</v>
          </cell>
          <cell r="BM215">
            <v>28.511501218890771</v>
          </cell>
          <cell r="BN215">
            <v>13.306779674603604</v>
          </cell>
          <cell r="BO215">
            <v>15.725486812531017</v>
          </cell>
          <cell r="BP215">
            <v>2.0402906179660931</v>
          </cell>
          <cell r="BQ215">
            <v>0.58609187311958522</v>
          </cell>
          <cell r="BR215">
            <v>-28.67964300699532</v>
          </cell>
          <cell r="BS215">
            <v>0.70470471691805869</v>
          </cell>
          <cell r="BT215">
            <v>1.5916593079455197</v>
          </cell>
          <cell r="BU215">
            <v>2.9169664439978078</v>
          </cell>
          <cell r="BV215">
            <v>-68.524492400698364</v>
          </cell>
          <cell r="BW215">
            <v>4.0759700933704153</v>
          </cell>
          <cell r="BX215">
            <v>2.7178211635909975</v>
          </cell>
          <cell r="BY215">
            <v>15.336611655424349</v>
          </cell>
          <cell r="BZ215">
            <v>12.509856012184173</v>
          </cell>
          <cell r="CA215">
            <v>-8.7399999611079693E-3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1346.2397999996319</v>
          </cell>
          <cell r="CS215">
            <v>-717.94260000006761</v>
          </cell>
          <cell r="CT215">
            <v>0</v>
          </cell>
          <cell r="CU215">
            <v>2064.1823999999324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-8.5400007665157318E-3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-8.5400000680238008E-3</v>
          </cell>
          <cell r="DO215">
            <v>0</v>
          </cell>
          <cell r="DP215">
            <v>0</v>
          </cell>
          <cell r="DQ215">
            <v>0</v>
          </cell>
          <cell r="DR215">
            <v>-1.9999966025352478E-4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-1.9999989308416843E-4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6.0223692264116835E-2</v>
          </cell>
          <cell r="J216">
            <v>7.483167051395867E-2</v>
          </cell>
          <cell r="K216">
            <v>8.1003354680433404E-2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-1670.0751999989152</v>
          </cell>
          <cell r="S216">
            <v>0</v>
          </cell>
          <cell r="T216">
            <v>0</v>
          </cell>
          <cell r="U216">
            <v>-639.63060000026599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-111.10880000004545</v>
          </cell>
          <cell r="AB216">
            <v>0</v>
          </cell>
          <cell r="AC216">
            <v>0</v>
          </cell>
          <cell r="AD216">
            <v>-919.33580000046641</v>
          </cell>
          <cell r="AE216">
            <v>-3101.7091999948025</v>
          </cell>
          <cell r="AF216">
            <v>-265.19369999971241</v>
          </cell>
          <cell r="AG216">
            <v>-644.40169999981299</v>
          </cell>
          <cell r="AH216">
            <v>-157.86019999999553</v>
          </cell>
          <cell r="AI216">
            <v>-158.08269999991171</v>
          </cell>
          <cell r="AJ216">
            <v>-69.038300000014715</v>
          </cell>
          <cell r="AK216">
            <v>-287.12710000015795</v>
          </cell>
          <cell r="AL216">
            <v>-277.07820000033826</v>
          </cell>
          <cell r="AM216">
            <v>-258.17430000007153</v>
          </cell>
          <cell r="AN216">
            <v>-334.20699999993667</v>
          </cell>
          <cell r="AO216">
            <v>-609.85999999986961</v>
          </cell>
          <cell r="AP216">
            <v>0</v>
          </cell>
          <cell r="AQ216">
            <v>-40.686000000219792</v>
          </cell>
          <cell r="AR216">
            <v>-2012.7995999976993</v>
          </cell>
          <cell r="AS216">
            <v>0</v>
          </cell>
          <cell r="AT216">
            <v>-27.144400000106543</v>
          </cell>
          <cell r="AU216">
            <v>-23.767699999734759</v>
          </cell>
          <cell r="AV216">
            <v>-66.509499999694526</v>
          </cell>
          <cell r="AW216">
            <v>0</v>
          </cell>
          <cell r="AX216">
            <v>-76.071299999952316</v>
          </cell>
          <cell r="AY216">
            <v>-556.64850000012666</v>
          </cell>
          <cell r="AZ216">
            <v>-467.2176000000909</v>
          </cell>
          <cell r="BA216">
            <v>-140.52960000000894</v>
          </cell>
          <cell r="BB216">
            <v>-654.91099999984726</v>
          </cell>
          <cell r="BC216">
            <v>0</v>
          </cell>
          <cell r="BD216">
            <v>0</v>
          </cell>
          <cell r="BE216">
            <v>-1487.8187999948859</v>
          </cell>
          <cell r="BF216">
            <v>0</v>
          </cell>
          <cell r="BG216">
            <v>-324.42240000003949</v>
          </cell>
          <cell r="BH216">
            <v>0</v>
          </cell>
          <cell r="BI216">
            <v>-103.27820000005886</v>
          </cell>
          <cell r="BJ216">
            <v>0</v>
          </cell>
          <cell r="BK216">
            <v>-102.56079999986105</v>
          </cell>
          <cell r="BL216">
            <v>-397.11819999944419</v>
          </cell>
          <cell r="BM216">
            <v>-124.63669999921694</v>
          </cell>
          <cell r="BN216">
            <v>-141.63420000020415</v>
          </cell>
          <cell r="BO216">
            <v>-260.7116000005044</v>
          </cell>
          <cell r="BP216">
            <v>-33.456699999980628</v>
          </cell>
          <cell r="BQ216">
            <v>0</v>
          </cell>
          <cell r="BR216">
            <v>-966.17339999973774</v>
          </cell>
          <cell r="BS216">
            <v>-38.079699999652803</v>
          </cell>
          <cell r="BT216">
            <v>-92.198299999814481</v>
          </cell>
          <cell r="BU216">
            <v>-55.967899999581277</v>
          </cell>
          <cell r="BV216">
            <v>-80.042200000025332</v>
          </cell>
          <cell r="BW216">
            <v>0</v>
          </cell>
          <cell r="BX216">
            <v>-19.212600000202656</v>
          </cell>
          <cell r="BY216">
            <v>-350.35220000008121</v>
          </cell>
          <cell r="BZ216">
            <v>-316.28240000037476</v>
          </cell>
          <cell r="CA216">
            <v>-14.038100000005215</v>
          </cell>
          <cell r="CB216">
            <v>0</v>
          </cell>
          <cell r="CC216">
            <v>0</v>
          </cell>
          <cell r="CD216">
            <v>0</v>
          </cell>
          <cell r="CE216">
            <v>-143.6042999997735</v>
          </cell>
          <cell r="CF216">
            <v>0</v>
          </cell>
          <cell r="CG216">
            <v>-3.1952999997884035</v>
          </cell>
          <cell r="CH216">
            <v>0</v>
          </cell>
          <cell r="CI216">
            <v>-132.08330000005662</v>
          </cell>
          <cell r="CJ216">
            <v>0</v>
          </cell>
          <cell r="CK216">
            <v>0</v>
          </cell>
          <cell r="CL216">
            <v>0</v>
          </cell>
          <cell r="CM216">
            <v>-8.3256999999284744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-113.2453999966383</v>
          </cell>
          <cell r="CS216">
            <v>0</v>
          </cell>
          <cell r="CT216">
            <v>0</v>
          </cell>
          <cell r="CU216">
            <v>-29.267599999904633</v>
          </cell>
          <cell r="CV216">
            <v>-37.186100000049919</v>
          </cell>
          <cell r="CW216">
            <v>0</v>
          </cell>
          <cell r="CX216">
            <v>0</v>
          </cell>
          <cell r="CY216">
            <v>-7.1899999999441206</v>
          </cell>
          <cell r="CZ216">
            <v>0</v>
          </cell>
          <cell r="DA216">
            <v>0</v>
          </cell>
          <cell r="DB216">
            <v>-39.601699999999255</v>
          </cell>
          <cell r="DC216">
            <v>0</v>
          </cell>
          <cell r="DD216">
            <v>0</v>
          </cell>
          <cell r="DE216">
            <v>-50.512299999594688</v>
          </cell>
          <cell r="DF216">
            <v>0</v>
          </cell>
          <cell r="DG216">
            <v>0</v>
          </cell>
          <cell r="DH216">
            <v>0</v>
          </cell>
          <cell r="DI216">
            <v>-38.847999999765307</v>
          </cell>
          <cell r="DJ216">
            <v>0</v>
          </cell>
          <cell r="DK216">
            <v>-0.1371999999973923</v>
          </cell>
          <cell r="DL216">
            <v>-7.036699999589473</v>
          </cell>
          <cell r="DM216">
            <v>-4.4904000000096858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-1536.6686000004411</v>
          </cell>
          <cell r="DS216">
            <v>0</v>
          </cell>
          <cell r="DT216">
            <v>-35.810699999332428</v>
          </cell>
          <cell r="DU216">
            <v>-0.69160000048577785</v>
          </cell>
          <cell r="DV216">
            <v>-432.38719999976456</v>
          </cell>
          <cell r="DW216">
            <v>0</v>
          </cell>
          <cell r="DX216">
            <v>0</v>
          </cell>
          <cell r="DY216">
            <v>-220.62590000033379</v>
          </cell>
          <cell r="DZ216">
            <v>0</v>
          </cell>
          <cell r="EA216">
            <v>-180.84499999973923</v>
          </cell>
          <cell r="EB216">
            <v>0</v>
          </cell>
          <cell r="EC216">
            <v>-9.8031999999657273</v>
          </cell>
          <cell r="ED216">
            <v>-656.50499999988824</v>
          </cell>
        </row>
        <row r="217">
          <cell r="F217">
            <v>-1026.7810211564647</v>
          </cell>
          <cell r="G217">
            <v>1.2868069096002728</v>
          </cell>
          <cell r="H217">
            <v>0.14275615126825869</v>
          </cell>
          <cell r="I217">
            <v>0</v>
          </cell>
          <cell r="J217">
            <v>-213.39685164764524</v>
          </cell>
          <cell r="K217">
            <v>-444.16434416268021</v>
          </cell>
          <cell r="L217">
            <v>-161.25858893897384</v>
          </cell>
          <cell r="M217">
            <v>3.6279243752360344</v>
          </cell>
          <cell r="N217">
            <v>-17.053169749677181</v>
          </cell>
          <cell r="O217">
            <v>0</v>
          </cell>
          <cell r="P217">
            <v>2.4020954966545105E-2</v>
          </cell>
          <cell r="Q217">
            <v>-548.93309005908668</v>
          </cell>
          <cell r="R217">
            <v>-2694.4481999725103</v>
          </cell>
          <cell r="S217">
            <v>-1225.5976898502558</v>
          </cell>
          <cell r="T217">
            <v>-79.002609995193779</v>
          </cell>
          <cell r="U217">
            <v>997.76098863314837</v>
          </cell>
          <cell r="V217">
            <v>215.66995092574507</v>
          </cell>
          <cell r="W217">
            <v>50.619538605213165</v>
          </cell>
          <cell r="X217">
            <v>116.92002383572981</v>
          </cell>
          <cell r="Y217">
            <v>-101.53083156049252</v>
          </cell>
          <cell r="Z217">
            <v>55.141208976507187</v>
          </cell>
          <cell r="AA217">
            <v>-372.6028742166236</v>
          </cell>
          <cell r="AB217">
            <v>61.968199098482728</v>
          </cell>
          <cell r="AC217">
            <v>26.913805990479887</v>
          </cell>
          <cell r="AD217">
            <v>-2440.707910399884</v>
          </cell>
          <cell r="AE217">
            <v>-26360.843370273709</v>
          </cell>
          <cell r="AF217">
            <v>-3313.0533546330407</v>
          </cell>
          <cell r="AG217">
            <v>-2097.4857052741572</v>
          </cell>
          <cell r="AH217">
            <v>-1385.6129563869908</v>
          </cell>
          <cell r="AI217">
            <v>-1401.9844648605213</v>
          </cell>
          <cell r="AJ217">
            <v>-3052.9361774493009</v>
          </cell>
          <cell r="AK217">
            <v>-2539.0077588651329</v>
          </cell>
          <cell r="AL217">
            <v>-1583.7477747835219</v>
          </cell>
          <cell r="AM217">
            <v>-1492.0388113092631</v>
          </cell>
          <cell r="AN217">
            <v>-3574.8421619106084</v>
          </cell>
          <cell r="AO217">
            <v>-2140.3064523730427</v>
          </cell>
          <cell r="AP217">
            <v>-2405.6073324903846</v>
          </cell>
          <cell r="AQ217">
            <v>-1374.2204199451953</v>
          </cell>
          <cell r="AR217">
            <v>-10223.176596269011</v>
          </cell>
          <cell r="AS217">
            <v>-78.264711757190526</v>
          </cell>
          <cell r="AT217">
            <v>-250.54867532849312</v>
          </cell>
          <cell r="AU217">
            <v>-55.184628362767398</v>
          </cell>
          <cell r="AV217">
            <v>-234.08466142602265</v>
          </cell>
          <cell r="AW217">
            <v>-699.83978607598692</v>
          </cell>
          <cell r="AX217">
            <v>-1648.1287254272029</v>
          </cell>
          <cell r="AY217">
            <v>-2187.3674842659384</v>
          </cell>
          <cell r="AZ217">
            <v>-2452.4319371841848</v>
          </cell>
          <cell r="BA217">
            <v>-1768.3949682787061</v>
          </cell>
          <cell r="BB217">
            <v>-772.59918427839875</v>
          </cell>
          <cell r="BC217">
            <v>-75.576912379357964</v>
          </cell>
          <cell r="BD217">
            <v>-0.75492150115314871</v>
          </cell>
          <cell r="BE217">
            <v>-14226.073700174689</v>
          </cell>
          <cell r="BF217">
            <v>-700.63150042202324</v>
          </cell>
          <cell r="BG217">
            <v>-337.63016437459737</v>
          </cell>
          <cell r="BH217">
            <v>-752.86904555279762</v>
          </cell>
          <cell r="BI217">
            <v>-414.26148157566786</v>
          </cell>
          <cell r="BJ217">
            <v>-584.59489965531975</v>
          </cell>
          <cell r="BK217">
            <v>-1459.4060151576996</v>
          </cell>
          <cell r="BL217">
            <v>-3123.7395482705906</v>
          </cell>
          <cell r="BM217">
            <v>-3379.433677488938</v>
          </cell>
          <cell r="BN217">
            <v>-1997.7846219809726</v>
          </cell>
          <cell r="BO217">
            <v>-774.02677672402933</v>
          </cell>
          <cell r="BP217">
            <v>-543.35232727974653</v>
          </cell>
          <cell r="BQ217">
            <v>-158.34364170860499</v>
          </cell>
          <cell r="BR217">
            <v>-19785.815949141979</v>
          </cell>
          <cell r="BS217">
            <v>-76.999618856236339</v>
          </cell>
          <cell r="BT217">
            <v>-561.94862294383347</v>
          </cell>
          <cell r="BU217">
            <v>-501.59715548809618</v>
          </cell>
          <cell r="BV217">
            <v>-567.17002489045262</v>
          </cell>
          <cell r="BW217">
            <v>-1341.3174353865907</v>
          </cell>
          <cell r="BX217">
            <v>-930.31633012928069</v>
          </cell>
          <cell r="BY217">
            <v>-3620.0682021472603</v>
          </cell>
          <cell r="BZ217">
            <v>-3003.7895593037829</v>
          </cell>
          <cell r="CA217">
            <v>-8860.2485999995843</v>
          </cell>
          <cell r="CB217">
            <v>-61.049899999983609</v>
          </cell>
          <cell r="CC217">
            <v>-47.239000000059605</v>
          </cell>
          <cell r="CD217">
            <v>-214.07149999961257</v>
          </cell>
          <cell r="CE217">
            <v>20711.478800013661</v>
          </cell>
          <cell r="CF217">
            <v>-236.86000000033528</v>
          </cell>
          <cell r="CG217">
            <v>-104.34200000017881</v>
          </cell>
          <cell r="CH217">
            <v>-79.504000000655651</v>
          </cell>
          <cell r="CI217">
            <v>-420.77920000068843</v>
          </cell>
          <cell r="CJ217">
            <v>0</v>
          </cell>
          <cell r="CK217">
            <v>-84.506000000052154</v>
          </cell>
          <cell r="CL217">
            <v>-301.98099999967963</v>
          </cell>
          <cell r="CM217">
            <v>-407.20100000035018</v>
          </cell>
          <cell r="CN217">
            <v>-227.47400000039488</v>
          </cell>
          <cell r="CO217">
            <v>23051.655999999959</v>
          </cell>
          <cell r="CP217">
            <v>-175.97099999990314</v>
          </cell>
          <cell r="CQ217">
            <v>-301.55900000035763</v>
          </cell>
          <cell r="CR217">
            <v>-2113.0710000097752</v>
          </cell>
          <cell r="CS217">
            <v>-196.92349999956787</v>
          </cell>
          <cell r="CT217">
            <v>-189.09549999982119</v>
          </cell>
          <cell r="CU217">
            <v>-33.990999999456108</v>
          </cell>
          <cell r="CV217">
            <v>-9.3919999999925494</v>
          </cell>
          <cell r="CW217">
            <v>-4.5000002719461918E-3</v>
          </cell>
          <cell r="CX217">
            <v>-8.0605000001378357</v>
          </cell>
          <cell r="CY217">
            <v>-505.60250000003725</v>
          </cell>
          <cell r="CZ217">
            <v>-351.14900000020862</v>
          </cell>
          <cell r="DA217">
            <v>-31.221499999985099</v>
          </cell>
          <cell r="DB217">
            <v>-72.596000000368804</v>
          </cell>
          <cell r="DC217">
            <v>-241.99599999934435</v>
          </cell>
          <cell r="DD217">
            <v>-473.03899999894202</v>
          </cell>
          <cell r="DE217">
            <v>-1918.9680999964476</v>
          </cell>
          <cell r="DF217">
            <v>-416.97250000014901</v>
          </cell>
          <cell r="DG217">
            <v>-47.33699999935925</v>
          </cell>
          <cell r="DH217">
            <v>-85.775000000372529</v>
          </cell>
          <cell r="DI217">
            <v>-128.25910000037402</v>
          </cell>
          <cell r="DJ217">
            <v>-15.762500000186265</v>
          </cell>
          <cell r="DK217">
            <v>-0.14899999927729368</v>
          </cell>
          <cell r="DL217">
            <v>-179.17750000022352</v>
          </cell>
          <cell r="DM217">
            <v>-469.28450000006706</v>
          </cell>
          <cell r="DN217">
            <v>-70.552499999292195</v>
          </cell>
          <cell r="DO217">
            <v>-87.259999999776483</v>
          </cell>
          <cell r="DP217">
            <v>-147.45799999963492</v>
          </cell>
          <cell r="DQ217">
            <v>-270.98049999959767</v>
          </cell>
          <cell r="DR217">
            <v>-12505.635500013828</v>
          </cell>
          <cell r="DS217">
            <v>-1839.9855000004172</v>
          </cell>
          <cell r="DT217">
            <v>-405.19500000029802</v>
          </cell>
          <cell r="DU217">
            <v>-213.16500000003725</v>
          </cell>
          <cell r="DV217">
            <v>-244.58349999971688</v>
          </cell>
          <cell r="DW217">
            <v>-360.15299999993294</v>
          </cell>
          <cell r="DX217">
            <v>-653.71650000009686</v>
          </cell>
          <cell r="DY217">
            <v>-2859.9989999998361</v>
          </cell>
          <cell r="DZ217">
            <v>-2321.3065000008792</v>
          </cell>
          <cell r="EA217">
            <v>-865.16500000003725</v>
          </cell>
          <cell r="EB217">
            <v>-400.68649999983609</v>
          </cell>
          <cell r="EC217">
            <v>-942.64849999919534</v>
          </cell>
          <cell r="ED217">
            <v>-1399.0315000005066</v>
          </cell>
        </row>
        <row r="218">
          <cell r="F218">
            <v>12.167345087975264</v>
          </cell>
          <cell r="G218">
            <v>16.200483394321054</v>
          </cell>
          <cell r="H218">
            <v>-11.091096695512533</v>
          </cell>
          <cell r="I218">
            <v>0</v>
          </cell>
          <cell r="J218">
            <v>-325.690400111489</v>
          </cell>
          <cell r="K218">
            <v>-747.26144189760089</v>
          </cell>
          <cell r="L218">
            <v>-356.8771929256618</v>
          </cell>
          <cell r="M218">
            <v>-154.1635129256174</v>
          </cell>
          <cell r="N218">
            <v>-481.23789785243571</v>
          </cell>
          <cell r="O218">
            <v>0</v>
          </cell>
          <cell r="P218">
            <v>2.5811981409788132E-2</v>
          </cell>
          <cell r="Q218">
            <v>-493.22567515634</v>
          </cell>
          <cell r="R218">
            <v>-29023.323283791542</v>
          </cell>
          <cell r="S218">
            <v>-103.55175419617444</v>
          </cell>
          <cell r="T218">
            <v>-10452.671523739584</v>
          </cell>
          <cell r="U218">
            <v>-10376.705342927016</v>
          </cell>
          <cell r="V218">
            <v>-1674.567412212491</v>
          </cell>
          <cell r="W218">
            <v>-480.15634903125465</v>
          </cell>
          <cell r="X218">
            <v>-595.40168484766036</v>
          </cell>
          <cell r="Y218">
            <v>-1547.7614083504304</v>
          </cell>
          <cell r="Z218">
            <v>-1391.0923365093768</v>
          </cell>
          <cell r="AA218">
            <v>-1548.4999481216073</v>
          </cell>
          <cell r="AB218">
            <v>110.64730475097895</v>
          </cell>
          <cell r="AC218">
            <v>-968.02905223611742</v>
          </cell>
          <cell r="AD218">
            <v>4.4662236142903566</v>
          </cell>
          <cell r="AE218">
            <v>-17759.972965441644</v>
          </cell>
          <cell r="AF218">
            <v>8.7447575535625219</v>
          </cell>
          <cell r="AG218">
            <v>-235.34468982601538</v>
          </cell>
          <cell r="AH218">
            <v>-213.18394239339978</v>
          </cell>
          <cell r="AI218">
            <v>-510.74103747401386</v>
          </cell>
          <cell r="AJ218">
            <v>-1851.0263961618766</v>
          </cell>
          <cell r="AK218">
            <v>-3938.7038446897641</v>
          </cell>
          <cell r="AL218">
            <v>-2263.5376518787816</v>
          </cell>
          <cell r="AM218">
            <v>-2147.5575255053118</v>
          </cell>
          <cell r="AN218">
            <v>-1156.6934527615085</v>
          </cell>
          <cell r="AO218">
            <v>-745.56684916373342</v>
          </cell>
          <cell r="AP218">
            <v>-4751.6906160274521</v>
          </cell>
          <cell r="AQ218">
            <v>45.328282895497978</v>
          </cell>
          <cell r="AR218">
            <v>-7563.8470024466515</v>
          </cell>
          <cell r="AS218">
            <v>2.0948143685236573</v>
          </cell>
          <cell r="AT218">
            <v>2.5924932276830077</v>
          </cell>
          <cell r="AU218">
            <v>-27.807482876814902</v>
          </cell>
          <cell r="AV218">
            <v>-151.98267473094165</v>
          </cell>
          <cell r="AW218">
            <v>-335.20875725895166</v>
          </cell>
          <cell r="AX218">
            <v>-713.7486361451447</v>
          </cell>
          <cell r="AY218">
            <v>-1928.0693072369322</v>
          </cell>
          <cell r="AZ218">
            <v>-1936.8312990367413</v>
          </cell>
          <cell r="BA218">
            <v>-625.7840643459931</v>
          </cell>
          <cell r="BB218">
            <v>-1840.3965024547651</v>
          </cell>
          <cell r="BC218">
            <v>-7.603303330950439</v>
          </cell>
          <cell r="BD218">
            <v>-1.1022826358675957</v>
          </cell>
          <cell r="BE218">
            <v>-7929.0374459549785</v>
          </cell>
          <cell r="BF218">
            <v>19.238322539255023</v>
          </cell>
          <cell r="BG218">
            <v>-248.9174567880109</v>
          </cell>
          <cell r="BH218">
            <v>-29.267224130220711</v>
          </cell>
          <cell r="BI218">
            <v>-367.87597186118364</v>
          </cell>
          <cell r="BJ218">
            <v>-429.72167092934251</v>
          </cell>
          <cell r="BK218">
            <v>-960.73683433327824</v>
          </cell>
          <cell r="BL218">
            <v>-2266.89428136684</v>
          </cell>
          <cell r="BM218">
            <v>-1856.7406989214942</v>
          </cell>
          <cell r="BN218">
            <v>-771.50562910269946</v>
          </cell>
          <cell r="BO218">
            <v>-973.9497988820076</v>
          </cell>
          <cell r="BP218">
            <v>-45.736811122391373</v>
          </cell>
          <cell r="BQ218">
            <v>3.070608944632113</v>
          </cell>
          <cell r="BR218">
            <v>-5164.6569063290954</v>
          </cell>
          <cell r="BS218">
            <v>-6.8692110860720277</v>
          </cell>
          <cell r="BT218">
            <v>1.0326048531569541</v>
          </cell>
          <cell r="BU218">
            <v>-81.492937315255404</v>
          </cell>
          <cell r="BV218">
            <v>-466.63005785364658</v>
          </cell>
          <cell r="BW218">
            <v>-63.928070526570082</v>
          </cell>
          <cell r="BX218">
            <v>-129.9955102307722</v>
          </cell>
          <cell r="BY218">
            <v>-2238.6373062450439</v>
          </cell>
          <cell r="BZ218">
            <v>-1081.9433679198846</v>
          </cell>
          <cell r="CA218">
            <v>-1000.3085500001907</v>
          </cell>
          <cell r="CB218">
            <v>-14.589500000700355</v>
          </cell>
          <cell r="CC218">
            <v>-30.334499999880791</v>
          </cell>
          <cell r="CD218">
            <v>-50.960500000044703</v>
          </cell>
          <cell r="CE218">
            <v>-529.20110000669956</v>
          </cell>
          <cell r="CF218">
            <v>-5.4115000003948808</v>
          </cell>
          <cell r="CG218">
            <v>-6.1490000002086163</v>
          </cell>
          <cell r="CH218">
            <v>-4.1280000004917383</v>
          </cell>
          <cell r="CI218">
            <v>-202.40259999968112</v>
          </cell>
          <cell r="CJ218">
            <v>-2.0000003278255463E-3</v>
          </cell>
          <cell r="CK218">
            <v>-8.999999612569809E-3</v>
          </cell>
          <cell r="CL218">
            <v>-351.05399999953806</v>
          </cell>
          <cell r="CM218">
            <v>-15.657999999821186</v>
          </cell>
          <cell r="CN218">
            <v>-33.418499999679625</v>
          </cell>
          <cell r="CO218">
            <v>151.19100000057369</v>
          </cell>
          <cell r="CP218">
            <v>-56.521499999798834</v>
          </cell>
          <cell r="CQ218">
            <v>-5.6380000002682209</v>
          </cell>
          <cell r="CR218">
            <v>-105.09449999034405</v>
          </cell>
          <cell r="CS218">
            <v>-12.573499999940395</v>
          </cell>
          <cell r="CT218">
            <v>-17.870000000111759</v>
          </cell>
          <cell r="CU218">
            <v>-7.0869999993592501</v>
          </cell>
          <cell r="CV218">
            <v>-0.71999999973922968</v>
          </cell>
          <cell r="CW218">
            <v>-2.0000000484287739E-2</v>
          </cell>
          <cell r="CX218">
            <v>-1.39999995008111E-2</v>
          </cell>
          <cell r="CY218">
            <v>-19.703999999910593</v>
          </cell>
          <cell r="CZ218">
            <v>-15.355999999679625</v>
          </cell>
          <cell r="DA218">
            <v>-2.4704999998211861</v>
          </cell>
          <cell r="DB218">
            <v>-10.025999999605119</v>
          </cell>
          <cell r="DC218">
            <v>-11.88300000037998</v>
          </cell>
          <cell r="DD218">
            <v>-7.3705000001937151</v>
          </cell>
          <cell r="DE218">
            <v>-96646.223000004888</v>
          </cell>
          <cell r="DF218">
            <v>-17.507500000298023</v>
          </cell>
          <cell r="DG218">
            <v>-7.7649999996647239</v>
          </cell>
          <cell r="DH218">
            <v>-33.060999999754131</v>
          </cell>
          <cell r="DI218">
            <v>-1.1480000000447035</v>
          </cell>
          <cell r="DJ218">
            <v>-7.0000002160668373E-3</v>
          </cell>
          <cell r="DK218">
            <v>-5.9000000357627869E-2</v>
          </cell>
          <cell r="DL218">
            <v>-2.185500000603497</v>
          </cell>
          <cell r="DM218">
            <v>-17.024999999441206</v>
          </cell>
          <cell r="DN218">
            <v>-34.578000000678003</v>
          </cell>
          <cell r="DO218">
            <v>-96519.498999999836</v>
          </cell>
          <cell r="DP218">
            <v>-11.83600000012666</v>
          </cell>
          <cell r="DQ218">
            <v>-1.552000000141561</v>
          </cell>
          <cell r="DR218">
            <v>-12495.228000000119</v>
          </cell>
          <cell r="DS218">
            <v>-18.869000000879169</v>
          </cell>
          <cell r="DT218">
            <v>-13.75</v>
          </cell>
          <cell r="DU218">
            <v>-14.676500000059605</v>
          </cell>
          <cell r="DV218">
            <v>-145.45650000032037</v>
          </cell>
          <cell r="DW218">
            <v>-140.80349999945611</v>
          </cell>
          <cell r="DX218">
            <v>-68.88399999961257</v>
          </cell>
          <cell r="DY218">
            <v>-1324.3765000002459</v>
          </cell>
          <cell r="DZ218">
            <v>-10651.358000000007</v>
          </cell>
          <cell r="EA218">
            <v>-8.1660000002011657</v>
          </cell>
          <cell r="EB218">
            <v>-33.067999999970198</v>
          </cell>
          <cell r="EC218">
            <v>-35.207500000484288</v>
          </cell>
          <cell r="ED218">
            <v>-40.612500000745058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-1020.3760000020266</v>
          </cell>
          <cell r="G220">
            <v>-148.19999999925494</v>
          </cell>
          <cell r="H220">
            <v>-10.894199999980628</v>
          </cell>
          <cell r="I220">
            <v>0</v>
          </cell>
          <cell r="J220">
            <v>-537.87839999981225</v>
          </cell>
          <cell r="K220">
            <v>-1751.1994000039995</v>
          </cell>
          <cell r="L220">
            <v>-674.25858999788761</v>
          </cell>
          <cell r="M220">
            <v>-146.68331000208855</v>
          </cell>
          <cell r="N220">
            <v>-1027.291259996593</v>
          </cell>
          <cell r="O220">
            <v>0</v>
          </cell>
          <cell r="P220">
            <v>-148.5005900003016</v>
          </cell>
          <cell r="Q220">
            <v>-1039.9613000005484</v>
          </cell>
          <cell r="R220">
            <v>-51662.056979954243</v>
          </cell>
          <cell r="S220">
            <v>-3170.0096000023186</v>
          </cell>
          <cell r="T220">
            <v>-8979.9380000010133</v>
          </cell>
          <cell r="U220">
            <v>-10406.201239999384</v>
          </cell>
          <cell r="V220">
            <v>-4250.1928700022399</v>
          </cell>
          <cell r="W220">
            <v>-1180.5796300005168</v>
          </cell>
          <cell r="X220">
            <v>-2652.3575800023973</v>
          </cell>
          <cell r="Y220">
            <v>-1860.9531899988651</v>
          </cell>
          <cell r="Z220">
            <v>-2417.3971599936485</v>
          </cell>
          <cell r="AA220">
            <v>-5511.6538899987936</v>
          </cell>
          <cell r="AB220">
            <v>-2746.8525499999523</v>
          </cell>
          <cell r="AC220">
            <v>-1251.8657700009644</v>
          </cell>
          <cell r="AD220">
            <v>-7234.0555000007153</v>
          </cell>
          <cell r="AE220">
            <v>-79156.130140006542</v>
          </cell>
          <cell r="AF220">
            <v>-4119.3283999972045</v>
          </cell>
          <cell r="AG220">
            <v>-3809.0411999970675</v>
          </cell>
          <cell r="AH220">
            <v>-3479.9365000016987</v>
          </cell>
          <cell r="AI220">
            <v>-3433.1418199986219</v>
          </cell>
          <cell r="AJ220">
            <v>-7404.2386900000274</v>
          </cell>
          <cell r="AK220">
            <v>-10033.752349998802</v>
          </cell>
          <cell r="AL220">
            <v>-8438.6716599985957</v>
          </cell>
          <cell r="AM220">
            <v>-8499.8250600025058</v>
          </cell>
          <cell r="AN220">
            <v>-7374.7166700027883</v>
          </cell>
          <cell r="AO220">
            <v>-8411.6176900006831</v>
          </cell>
          <cell r="AP220">
            <v>-12783.717099998146</v>
          </cell>
          <cell r="AQ220">
            <v>-1368.1429999992251</v>
          </cell>
          <cell r="AR220">
            <v>-34694.577650010586</v>
          </cell>
          <cell r="AS220">
            <v>-75.675500001758337</v>
          </cell>
          <cell r="AT220">
            <v>-331.74700000137091</v>
          </cell>
          <cell r="AU220">
            <v>-227.57789999991655</v>
          </cell>
          <cell r="AV220">
            <v>-793.46791999787092</v>
          </cell>
          <cell r="AW220">
            <v>-1451.7884499952197</v>
          </cell>
          <cell r="AX220">
            <v>-3883.741219997406</v>
          </cell>
          <cell r="AY220">
            <v>-8877.7365900054574</v>
          </cell>
          <cell r="AZ220">
            <v>-8620.3651499971747</v>
          </cell>
          <cell r="BA220">
            <v>-4160.7634399943054</v>
          </cell>
          <cell r="BB220">
            <v>-5998.6386799961329</v>
          </cell>
          <cell r="BC220">
            <v>-271.24230000376701</v>
          </cell>
          <cell r="BD220">
            <v>-1.8334999997168779</v>
          </cell>
          <cell r="BE220">
            <v>-37016.383960008621</v>
          </cell>
          <cell r="BF220">
            <v>-797.77369999885559</v>
          </cell>
          <cell r="BG220">
            <v>-1117.986099999398</v>
          </cell>
          <cell r="BH220">
            <v>-1103.1000999957323</v>
          </cell>
          <cell r="BI220">
            <v>-1119.9558800011873</v>
          </cell>
          <cell r="BJ220">
            <v>-1354.0664200037718</v>
          </cell>
          <cell r="BK220">
            <v>-4141.3852400034666</v>
          </cell>
          <cell r="BL220">
            <v>-9813.3844800032675</v>
          </cell>
          <cell r="BM220">
            <v>-9042.2906300015748</v>
          </cell>
          <cell r="BN220">
            <v>-4358.7155700027943</v>
          </cell>
          <cell r="BO220">
            <v>-3057.3014000020921</v>
          </cell>
          <cell r="BP220">
            <v>-876.35480000078678</v>
          </cell>
          <cell r="BQ220">
            <v>-234.06963999941945</v>
          </cell>
          <cell r="BR220">
            <v>-35993.757969975471</v>
          </cell>
          <cell r="BS220">
            <v>-293.88109999895096</v>
          </cell>
          <cell r="BT220">
            <v>-1089.7292999997735</v>
          </cell>
          <cell r="BU220">
            <v>-994.18049999698997</v>
          </cell>
          <cell r="BV220">
            <v>-1332.460839997977</v>
          </cell>
          <cell r="BW220">
            <v>-1734.6808000020683</v>
          </cell>
          <cell r="BX220">
            <v>-1947.1266999989748</v>
          </cell>
          <cell r="BY220">
            <v>-10351.933400001377</v>
          </cell>
          <cell r="BZ220">
            <v>-6744.0351300016046</v>
          </cell>
          <cell r="CA220">
            <v>-10841.291689999402</v>
          </cell>
          <cell r="CB220">
            <v>-187.35539999976754</v>
          </cell>
          <cell r="CC220">
            <v>-120.61470000445843</v>
          </cell>
          <cell r="CD220">
            <v>-356.46841000020504</v>
          </cell>
          <cell r="CE220">
            <v>19212.841600000858</v>
          </cell>
          <cell r="CF220">
            <v>-405.73550000041723</v>
          </cell>
          <cell r="CG220">
            <v>-189.81779999658465</v>
          </cell>
          <cell r="CH220">
            <v>-110.3741999976337</v>
          </cell>
          <cell r="CI220">
            <v>-836.2685999982059</v>
          </cell>
          <cell r="CJ220">
            <v>-2.0000003278255463E-3</v>
          </cell>
          <cell r="CK220">
            <v>-84.514999996870756</v>
          </cell>
          <cell r="CL220">
            <v>-653.67159999534488</v>
          </cell>
          <cell r="CM220">
            <v>-622.70630000531673</v>
          </cell>
          <cell r="CN220">
            <v>-331.00690000504255</v>
          </cell>
          <cell r="CO220">
            <v>23110.835499998182</v>
          </cell>
          <cell r="CP220">
            <v>-356.69900000095367</v>
          </cell>
          <cell r="CQ220">
            <v>-307.19700000062585</v>
          </cell>
          <cell r="CR220">
            <v>-1557.7904700040817</v>
          </cell>
          <cell r="CS220">
            <v>-927.43959999829531</v>
          </cell>
          <cell r="CT220">
            <v>-397.22697000205517</v>
          </cell>
          <cell r="CU220">
            <v>1928.3068000040948</v>
          </cell>
          <cell r="CV220">
            <v>-47.298099998384714</v>
          </cell>
          <cell r="CW220">
            <v>-2.4500001221895218E-2</v>
          </cell>
          <cell r="CX220">
            <v>-8.0745000001043081</v>
          </cell>
          <cell r="CY220">
            <v>-573.61119999736547</v>
          </cell>
          <cell r="CZ220">
            <v>-442.62669999524951</v>
          </cell>
          <cell r="DA220">
            <v>-71.390499997884035</v>
          </cell>
          <cell r="DB220">
            <v>-254.29270000010729</v>
          </cell>
          <cell r="DC220">
            <v>-283.70300000160933</v>
          </cell>
          <cell r="DD220">
            <v>-480.40949999541044</v>
          </cell>
          <cell r="DE220">
            <v>-87582.733899950981</v>
          </cell>
          <cell r="DF220">
            <v>-606.21300000324845</v>
          </cell>
          <cell r="DG220">
            <v>-138.39049999788404</v>
          </cell>
          <cell r="DH220">
            <v>-148.27699999883771</v>
          </cell>
          <cell r="DI220">
            <v>-176.80739999562502</v>
          </cell>
          <cell r="DJ220">
            <v>-15.769500000402331</v>
          </cell>
          <cell r="DK220">
            <v>-0.37520000338554382</v>
          </cell>
          <cell r="DL220">
            <v>-264.7943000048399</v>
          </cell>
          <cell r="DM220">
            <v>-564.37489999830723</v>
          </cell>
          <cell r="DN220">
            <v>-107.79003999754786</v>
          </cell>
          <cell r="DO220">
            <v>-84797.974059995264</v>
          </cell>
          <cell r="DP220">
            <v>-332.51149999722838</v>
          </cell>
          <cell r="DQ220">
            <v>-429.4565000012517</v>
          </cell>
          <cell r="DR220">
            <v>-35986.638600051403</v>
          </cell>
          <cell r="DS220">
            <v>-3523.6621000021696</v>
          </cell>
          <cell r="DT220">
            <v>-1312.5592000037432</v>
          </cell>
          <cell r="DU220">
            <v>-612.09659999608994</v>
          </cell>
          <cell r="DV220">
            <v>-1183.7252000011504</v>
          </cell>
          <cell r="DW220">
            <v>-500.95649999938905</v>
          </cell>
          <cell r="DX220">
            <v>-1352.7426999993622</v>
          </cell>
          <cell r="DY220">
            <v>-6517.1533999964595</v>
          </cell>
          <cell r="DZ220">
            <v>-11030.722199998796</v>
          </cell>
          <cell r="EA220">
            <v>-2158.5995000004768</v>
          </cell>
          <cell r="EB220">
            <v>-1125.3090000003576</v>
          </cell>
          <cell r="EC220">
            <v>-1501.2922000065446</v>
          </cell>
          <cell r="ED220">
            <v>-5167.820000000298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A226" t="str">
            <v>Total Gas Fuel Burn Expense</v>
          </cell>
          <cell r="F226">
            <v>-1020.3760000020266</v>
          </cell>
          <cell r="G226">
            <v>-148.19999999925494</v>
          </cell>
          <cell r="H226">
            <v>-10.894199999980628</v>
          </cell>
          <cell r="I226">
            <v>0</v>
          </cell>
          <cell r="J226">
            <v>-537.87839999981225</v>
          </cell>
          <cell r="K226">
            <v>-1751.1994000039995</v>
          </cell>
          <cell r="L226">
            <v>-674.25858999788761</v>
          </cell>
          <cell r="M226">
            <v>-146.68331000208855</v>
          </cell>
          <cell r="N226">
            <v>-1027.291259996593</v>
          </cell>
          <cell r="O226">
            <v>0</v>
          </cell>
          <cell r="P226">
            <v>-148.5005900003016</v>
          </cell>
          <cell r="Q226">
            <v>-1039.9613000005484</v>
          </cell>
          <cell r="R226">
            <v>-51662.056979954243</v>
          </cell>
          <cell r="S226">
            <v>-3170.0096000023186</v>
          </cell>
          <cell r="T226">
            <v>-8979.9380000010133</v>
          </cell>
          <cell r="U226">
            <v>-10406.201239999384</v>
          </cell>
          <cell r="V226">
            <v>-4250.1928700022399</v>
          </cell>
          <cell r="W226">
            <v>-1180.5796300005168</v>
          </cell>
          <cell r="X226">
            <v>-2652.3575800023973</v>
          </cell>
          <cell r="Y226">
            <v>-1860.9531899988651</v>
          </cell>
          <cell r="Z226">
            <v>-2417.3971599936485</v>
          </cell>
          <cell r="AA226">
            <v>-5511.6538899987936</v>
          </cell>
          <cell r="AB226">
            <v>-2746.8525499999523</v>
          </cell>
          <cell r="AC226">
            <v>-1251.8657700009644</v>
          </cell>
          <cell r="AD226">
            <v>-7234.0555000007153</v>
          </cell>
          <cell r="AE226">
            <v>-79156.130140006542</v>
          </cell>
          <cell r="AF226">
            <v>-4119.3283999972045</v>
          </cell>
          <cell r="AG226">
            <v>-3809.0411999970675</v>
          </cell>
          <cell r="AH226">
            <v>-3479.9365000016987</v>
          </cell>
          <cell r="AI226">
            <v>-3433.1418199986219</v>
          </cell>
          <cell r="AJ226">
            <v>-7404.2386900000274</v>
          </cell>
          <cell r="AK226">
            <v>-10033.752349998802</v>
          </cell>
          <cell r="AL226">
            <v>-8438.6716599985957</v>
          </cell>
          <cell r="AM226">
            <v>-8499.8250600025058</v>
          </cell>
          <cell r="AN226">
            <v>-7374.7166700027883</v>
          </cell>
          <cell r="AO226">
            <v>-8411.6176900006831</v>
          </cell>
          <cell r="AP226">
            <v>-12783.717099998146</v>
          </cell>
          <cell r="AQ226">
            <v>-1368.1429999992251</v>
          </cell>
          <cell r="AR226">
            <v>-34694.577650010586</v>
          </cell>
          <cell r="AS226">
            <v>-75.675500001758337</v>
          </cell>
          <cell r="AT226">
            <v>-331.74700000137091</v>
          </cell>
          <cell r="AU226">
            <v>-227.57789999991655</v>
          </cell>
          <cell r="AV226">
            <v>-793.46791999787092</v>
          </cell>
          <cell r="AW226">
            <v>-1451.7884499952197</v>
          </cell>
          <cell r="AX226">
            <v>-3883.741219997406</v>
          </cell>
          <cell r="AY226">
            <v>-8877.7365900054574</v>
          </cell>
          <cell r="AZ226">
            <v>-8620.3651499971747</v>
          </cell>
          <cell r="BA226">
            <v>-4160.7634399943054</v>
          </cell>
          <cell r="BB226">
            <v>-5998.6386799961329</v>
          </cell>
          <cell r="BC226">
            <v>-271.24230000376701</v>
          </cell>
          <cell r="BD226">
            <v>-1.8334999997168779</v>
          </cell>
          <cell r="BE226">
            <v>-37016.383960008621</v>
          </cell>
          <cell r="BF226">
            <v>-797.77369999885559</v>
          </cell>
          <cell r="BG226">
            <v>-1117.986099999398</v>
          </cell>
          <cell r="BH226">
            <v>-1103.1000999957323</v>
          </cell>
          <cell r="BI226">
            <v>-1119.9558800011873</v>
          </cell>
          <cell r="BJ226">
            <v>-1354.0664200037718</v>
          </cell>
          <cell r="BK226">
            <v>-4141.3852400034666</v>
          </cell>
          <cell r="BL226">
            <v>-9813.3844800032675</v>
          </cell>
          <cell r="BM226">
            <v>-9042.2906300015748</v>
          </cell>
          <cell r="BN226">
            <v>-4358.7155700027943</v>
          </cell>
          <cell r="BO226">
            <v>-3057.3014000020921</v>
          </cell>
          <cell r="BP226">
            <v>-876.35480000078678</v>
          </cell>
          <cell r="BQ226">
            <v>-234.06963999941945</v>
          </cell>
          <cell r="BR226">
            <v>-35993.757969975471</v>
          </cell>
          <cell r="BS226">
            <v>-293.88109999895096</v>
          </cell>
          <cell r="BT226">
            <v>-1089.7292999997735</v>
          </cell>
          <cell r="BU226">
            <v>-994.18049999698997</v>
          </cell>
          <cell r="BV226">
            <v>-1332.460839997977</v>
          </cell>
          <cell r="BW226">
            <v>-1734.6808000020683</v>
          </cell>
          <cell r="BX226">
            <v>-1947.1266999989748</v>
          </cell>
          <cell r="BY226">
            <v>-10351.933399997652</v>
          </cell>
          <cell r="BZ226">
            <v>-6744.0351300016046</v>
          </cell>
          <cell r="CA226">
            <v>-10841.291689999402</v>
          </cell>
          <cell r="CB226">
            <v>-187.35539999976754</v>
          </cell>
          <cell r="CC226">
            <v>-120.61470000445843</v>
          </cell>
          <cell r="CD226">
            <v>-356.46841000020504</v>
          </cell>
          <cell r="CE226">
            <v>19212.841600000858</v>
          </cell>
          <cell r="CF226">
            <v>-405.73549999296665</v>
          </cell>
          <cell r="CG226">
            <v>-189.81779999658465</v>
          </cell>
          <cell r="CH226">
            <v>-110.3741999976337</v>
          </cell>
          <cell r="CI226">
            <v>-836.2685999982059</v>
          </cell>
          <cell r="CJ226">
            <v>-2.0000003278255463E-3</v>
          </cell>
          <cell r="CK226">
            <v>-84.514999996870756</v>
          </cell>
          <cell r="CL226">
            <v>-653.67159999907017</v>
          </cell>
          <cell r="CM226">
            <v>-622.70630000531673</v>
          </cell>
          <cell r="CN226">
            <v>-331.00690000504255</v>
          </cell>
          <cell r="CO226">
            <v>23110.835499998182</v>
          </cell>
          <cell r="CP226">
            <v>-356.69900000095367</v>
          </cell>
          <cell r="CQ226">
            <v>-307.19700000062585</v>
          </cell>
          <cell r="CR226">
            <v>-1557.7904700040817</v>
          </cell>
          <cell r="CS226">
            <v>-927.43959999829531</v>
          </cell>
          <cell r="CT226">
            <v>-397.22697000205517</v>
          </cell>
          <cell r="CU226">
            <v>1928.3068000040948</v>
          </cell>
          <cell r="CV226">
            <v>-47.298099998384714</v>
          </cell>
          <cell r="CW226">
            <v>-2.4500001221895218E-2</v>
          </cell>
          <cell r="CX226">
            <v>-8.0745000001043081</v>
          </cell>
          <cell r="CY226">
            <v>-573.61119999736547</v>
          </cell>
          <cell r="CZ226">
            <v>-442.62669999152422</v>
          </cell>
          <cell r="DA226">
            <v>-71.390499997884035</v>
          </cell>
          <cell r="DB226">
            <v>-254.29270000010729</v>
          </cell>
          <cell r="DC226">
            <v>-283.70300000160933</v>
          </cell>
          <cell r="DD226">
            <v>-480.40949999541044</v>
          </cell>
          <cell r="DE226">
            <v>-87582.733899950981</v>
          </cell>
          <cell r="DF226">
            <v>-606.21300000697374</v>
          </cell>
          <cell r="DG226">
            <v>-138.39049999788404</v>
          </cell>
          <cell r="DH226">
            <v>-148.27699999883771</v>
          </cell>
          <cell r="DI226">
            <v>-176.80739999562502</v>
          </cell>
          <cell r="DJ226">
            <v>-15.769500000402331</v>
          </cell>
          <cell r="DK226">
            <v>-0.37520000338554382</v>
          </cell>
          <cell r="DL226">
            <v>-264.7943000048399</v>
          </cell>
          <cell r="DM226">
            <v>-564.37489999830723</v>
          </cell>
          <cell r="DN226">
            <v>-107.79003999754786</v>
          </cell>
          <cell r="DO226">
            <v>-84797.974059995264</v>
          </cell>
          <cell r="DP226">
            <v>-332.51149999722838</v>
          </cell>
          <cell r="DQ226">
            <v>-429.4565000012517</v>
          </cell>
          <cell r="DR226">
            <v>-35986.638600051403</v>
          </cell>
          <cell r="DS226">
            <v>-3523.6621000021696</v>
          </cell>
          <cell r="DT226">
            <v>-1312.5592000037432</v>
          </cell>
          <cell r="DU226">
            <v>-612.09659999608994</v>
          </cell>
          <cell r="DV226">
            <v>-1183.7252000011504</v>
          </cell>
          <cell r="DW226">
            <v>-500.95649999938905</v>
          </cell>
          <cell r="DX226">
            <v>-1352.7426999993622</v>
          </cell>
          <cell r="DY226">
            <v>-6517.1533999964595</v>
          </cell>
          <cell r="DZ226">
            <v>-11030.722199998796</v>
          </cell>
          <cell r="EA226">
            <v>-2158.5995000004768</v>
          </cell>
          <cell r="EB226">
            <v>-1125.3090000003576</v>
          </cell>
          <cell r="EC226">
            <v>-1501.2922000065446</v>
          </cell>
          <cell r="ED226">
            <v>-5167.820000000298</v>
          </cell>
        </row>
        <row r="228">
          <cell r="A228" t="str">
            <v>Other Generation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971.61749999999302</v>
          </cell>
          <cell r="G231">
            <v>951.04296000000613</v>
          </cell>
          <cell r="H231">
            <v>1288.394100000005</v>
          </cell>
          <cell r="I231">
            <v>1331.2593000000052</v>
          </cell>
          <cell r="J231">
            <v>1430.8654499999975</v>
          </cell>
          <cell r="K231">
            <v>1429.3503000000055</v>
          </cell>
          <cell r="L231">
            <v>1347.3161099999998</v>
          </cell>
          <cell r="M231">
            <v>1422.0574199999974</v>
          </cell>
          <cell r="N231">
            <v>1383.9524999999994</v>
          </cell>
          <cell r="O231">
            <v>1320.4232999999949</v>
          </cell>
          <cell r="P231">
            <v>1050.3864000000176</v>
          </cell>
          <cell r="Q231">
            <v>887.36507999998867</v>
          </cell>
          <cell r="R231">
            <v>14973.930879999883</v>
          </cell>
          <cell r="S231">
            <v>982.11968000000343</v>
          </cell>
          <cell r="T231">
            <v>961.28255999999237</v>
          </cell>
          <cell r="U231">
            <v>1302.2975999999908</v>
          </cell>
          <cell r="V231">
            <v>1345.651199999993</v>
          </cell>
          <cell r="W231">
            <v>1446.2764800000004</v>
          </cell>
          <cell r="X231">
            <v>1444.7616000000271</v>
          </cell>
          <cell r="Y231">
            <v>1361.8771200000192</v>
          </cell>
          <cell r="Z231">
            <v>1437.4278399999894</v>
          </cell>
          <cell r="AA231">
            <v>1398.8735999999917</v>
          </cell>
          <cell r="AB231">
            <v>1334.6764799999946</v>
          </cell>
          <cell r="AC231">
            <v>1061.7600000000093</v>
          </cell>
          <cell r="AD231">
            <v>896.92671999998856</v>
          </cell>
          <cell r="AE231">
            <v>15399.656580000184</v>
          </cell>
          <cell r="AF231">
            <v>1007.716379999998</v>
          </cell>
          <cell r="AG231">
            <v>1021.5974999999744</v>
          </cell>
          <cell r="AH231">
            <v>1336.2016799999983</v>
          </cell>
          <cell r="AI231">
            <v>1380.7134000000078</v>
          </cell>
          <cell r="AJ231">
            <v>1484.0251799999969</v>
          </cell>
          <cell r="AK231">
            <v>1482.4457999999868</v>
          </cell>
          <cell r="AL231">
            <v>1397.3975400000345</v>
          </cell>
          <cell r="AM231">
            <v>1474.9204799999716</v>
          </cell>
          <cell r="AN231">
            <v>1435.4009999999544</v>
          </cell>
          <cell r="AO231">
            <v>1369.4900999999372</v>
          </cell>
          <cell r="AP231">
            <v>1089.415800000017</v>
          </cell>
          <cell r="AQ231">
            <v>920.3317200000165</v>
          </cell>
          <cell r="AR231">
            <v>15519.418431319296</v>
          </cell>
          <cell r="AS231">
            <v>1017.8961600000039</v>
          </cell>
          <cell r="AT231">
            <v>996.30608000000939</v>
          </cell>
          <cell r="AU231">
            <v>1349.696910000057</v>
          </cell>
          <cell r="AV231">
            <v>1394.6988000000129</v>
          </cell>
          <cell r="AW231">
            <v>1499.0124399999622</v>
          </cell>
          <cell r="AX231">
            <v>1497.4298999999883</v>
          </cell>
          <cell r="AY231">
            <v>1411.4876599999843</v>
          </cell>
          <cell r="AZ231">
            <v>1489.8320999999996</v>
          </cell>
          <cell r="BA231">
            <v>1449.8532000000123</v>
          </cell>
          <cell r="BB231">
            <v>1383.3027700000675</v>
          </cell>
          <cell r="BC231">
            <v>1100.43479999993</v>
          </cell>
          <cell r="BD231">
            <v>929.46761131880339</v>
          </cell>
          <cell r="BE231">
            <v>15672.399279998615</v>
          </cell>
          <cell r="BF231">
            <v>1027.9451200000476</v>
          </cell>
          <cell r="BG231">
            <v>1006.1307200000156</v>
          </cell>
          <cell r="BH231">
            <v>1363.0328000000445</v>
          </cell>
          <cell r="BI231">
            <v>1408.4159999999683</v>
          </cell>
          <cell r="BJ231">
            <v>1513.7337200000184</v>
          </cell>
          <cell r="BK231">
            <v>1512.1703999999445</v>
          </cell>
          <cell r="BL231">
            <v>1425.3874399999622</v>
          </cell>
          <cell r="BM231">
            <v>1504.4795999999624</v>
          </cell>
          <cell r="BN231">
            <v>1464.1692000000039</v>
          </cell>
          <cell r="BO231">
            <v>1396.9083600000013</v>
          </cell>
          <cell r="BP231">
            <v>1111.2492000000202</v>
          </cell>
          <cell r="BQ231">
            <v>938.77671999996528</v>
          </cell>
          <cell r="BR231">
            <v>16052.545599999838</v>
          </cell>
          <cell r="BS231">
            <v>1052.8622999999207</v>
          </cell>
          <cell r="BT231">
            <v>1030.5288000000292</v>
          </cell>
          <cell r="BU231">
            <v>1396.0694999999832</v>
          </cell>
          <cell r="BV231">
            <v>1442.5529999999562</v>
          </cell>
          <cell r="BW231">
            <v>1550.4867000000086</v>
          </cell>
          <cell r="BX231">
            <v>1548.8549999999814</v>
          </cell>
          <cell r="BY231">
            <v>1459.954299999983</v>
          </cell>
          <cell r="BZ231">
            <v>1540.9821000000229</v>
          </cell>
          <cell r="CA231">
            <v>1499.6729999999516</v>
          </cell>
          <cell r="CB231">
            <v>1430.8329000000376</v>
          </cell>
          <cell r="CC231">
            <v>1138.2210000000196</v>
          </cell>
          <cell r="CD231">
            <v>961.52700000000186</v>
          </cell>
          <cell r="CE231">
            <v>16466.376240000129</v>
          </cell>
          <cell r="CF231">
            <v>1077.5203200000105</v>
          </cell>
          <cell r="CG231">
            <v>1092.3371999999508</v>
          </cell>
          <cell r="CH231">
            <v>1428.814800000051</v>
          </cell>
          <cell r="CI231">
            <v>1476.3815999999642</v>
          </cell>
          <cell r="CJ231">
            <v>1586.773440000019</v>
          </cell>
          <cell r="CK231">
            <v>1585.1160000000382</v>
          </cell>
          <cell r="CL231">
            <v>1494.1677599999821</v>
          </cell>
          <cell r="CM231">
            <v>1577.1088799999561</v>
          </cell>
          <cell r="CN231">
            <v>1534.8312000000151</v>
          </cell>
          <cell r="CO231">
            <v>1464.348239999963</v>
          </cell>
          <cell r="CP231">
            <v>1164.8879999999772</v>
          </cell>
          <cell r="CQ231">
            <v>984.08880000002682</v>
          </cell>
          <cell r="CR231">
            <v>16800.581120000221</v>
          </cell>
          <cell r="CS231">
            <v>1101.8999600000679</v>
          </cell>
          <cell r="CT231">
            <v>1078.558880000026</v>
          </cell>
          <cell r="CU231">
            <v>1461.1633000000147</v>
          </cell>
          <cell r="CV231">
            <v>1509.7776000000304</v>
          </cell>
          <cell r="CW231">
            <v>1622.7297199999448</v>
          </cell>
          <cell r="CX231">
            <v>1620.999599999981</v>
          </cell>
          <cell r="CY231">
            <v>1527.987519999966</v>
          </cell>
          <cell r="CZ231">
            <v>1612.7508199999575</v>
          </cell>
          <cell r="DA231">
            <v>1569.6066000000574</v>
          </cell>
          <cell r="DB231">
            <v>1497.5002600000007</v>
          </cell>
          <cell r="DC231">
            <v>1191.2519999999786</v>
          </cell>
          <cell r="DD231">
            <v>1006.3548599999631</v>
          </cell>
          <cell r="DE231">
            <v>16942.588499999605</v>
          </cell>
          <cell r="DF231">
            <v>1111.233750000014</v>
          </cell>
          <cell r="DG231">
            <v>1087.6739999999991</v>
          </cell>
          <cell r="DH231">
            <v>1473.5152500000549</v>
          </cell>
          <cell r="DI231">
            <v>1522.5524999999907</v>
          </cell>
          <cell r="DJ231">
            <v>1636.4279999999562</v>
          </cell>
          <cell r="DK231">
            <v>1634.7149999999674</v>
          </cell>
          <cell r="DL231">
            <v>1540.9170000000158</v>
          </cell>
          <cell r="DM231">
            <v>1626.3839999999618</v>
          </cell>
          <cell r="DN231">
            <v>1582.8525000000373</v>
          </cell>
          <cell r="DO231">
            <v>1510.1339999999618</v>
          </cell>
          <cell r="DP231">
            <v>1201.320000000007</v>
          </cell>
          <cell r="DQ231">
            <v>1014.8624999999302</v>
          </cell>
          <cell r="DR231">
            <v>17082.556479999796</v>
          </cell>
          <cell r="DS231">
            <v>1120.4429200000595</v>
          </cell>
          <cell r="DT231">
            <v>1096.686080000014</v>
          </cell>
          <cell r="DU231">
            <v>1485.6464799999958</v>
          </cell>
          <cell r="DV231">
            <v>1535.1467999999877</v>
          </cell>
          <cell r="DW231">
            <v>1649.9539199999999</v>
          </cell>
          <cell r="DX231">
            <v>1648.2120000000577</v>
          </cell>
          <cell r="DY231">
            <v>1553.6406399999978</v>
          </cell>
          <cell r="DZ231">
            <v>1639.8466799999587</v>
          </cell>
          <cell r="EA231">
            <v>1595.9087999999756</v>
          </cell>
          <cell r="EB231">
            <v>1522.5885599999456</v>
          </cell>
          <cell r="EC231">
            <v>1211.272799999977</v>
          </cell>
          <cell r="ED231">
            <v>1023.2108000000007</v>
          </cell>
        </row>
        <row r="233">
          <cell r="A233" t="str">
            <v>Total Other Generation</v>
          </cell>
          <cell r="F233">
            <v>971.61749999999302</v>
          </cell>
          <cell r="G233">
            <v>951.04296000000613</v>
          </cell>
          <cell r="H233">
            <v>1288.394100000005</v>
          </cell>
          <cell r="I233">
            <v>1331.2593000000052</v>
          </cell>
          <cell r="J233">
            <v>1430.8654499999975</v>
          </cell>
          <cell r="K233">
            <v>1429.3503000000055</v>
          </cell>
          <cell r="L233">
            <v>1347.3161099999998</v>
          </cell>
          <cell r="M233">
            <v>1422.0574199999974</v>
          </cell>
          <cell r="N233">
            <v>1383.9524999999994</v>
          </cell>
          <cell r="O233">
            <v>1320.4232999999949</v>
          </cell>
          <cell r="P233">
            <v>1050.3864000000176</v>
          </cell>
          <cell r="Q233">
            <v>887.36507999998867</v>
          </cell>
          <cell r="R233">
            <v>14973.930879999883</v>
          </cell>
          <cell r="S233">
            <v>982.11968000000343</v>
          </cell>
          <cell r="T233">
            <v>961.28255999999237</v>
          </cell>
          <cell r="U233">
            <v>1302.2975999999908</v>
          </cell>
          <cell r="V233">
            <v>1345.651199999993</v>
          </cell>
          <cell r="W233">
            <v>1446.2764800000004</v>
          </cell>
          <cell r="X233">
            <v>1444.7616000000271</v>
          </cell>
          <cell r="Y233">
            <v>1361.8771200000192</v>
          </cell>
          <cell r="Z233">
            <v>1437.4278399999894</v>
          </cell>
          <cell r="AA233">
            <v>1398.8735999999917</v>
          </cell>
          <cell r="AB233">
            <v>1334.6764799999946</v>
          </cell>
          <cell r="AC233">
            <v>1061.7600000000093</v>
          </cell>
          <cell r="AD233">
            <v>896.92671999998856</v>
          </cell>
          <cell r="AE233">
            <v>15399.656580000184</v>
          </cell>
          <cell r="AF233">
            <v>1007.716379999998</v>
          </cell>
          <cell r="AG233">
            <v>1021.5974999999744</v>
          </cell>
          <cell r="AH233">
            <v>1336.2016799999983</v>
          </cell>
          <cell r="AI233">
            <v>1380.7134000000078</v>
          </cell>
          <cell r="AJ233">
            <v>1484.0251799999969</v>
          </cell>
          <cell r="AK233">
            <v>1482.4457999999868</v>
          </cell>
          <cell r="AL233">
            <v>1397.3975400000345</v>
          </cell>
          <cell r="AM233">
            <v>1474.9204799999716</v>
          </cell>
          <cell r="AN233">
            <v>1435.4009999999544</v>
          </cell>
          <cell r="AO233">
            <v>1369.4900999999372</v>
          </cell>
          <cell r="AP233">
            <v>1089.415800000017</v>
          </cell>
          <cell r="AQ233">
            <v>920.3317200000165</v>
          </cell>
          <cell r="AR233">
            <v>15519.418431319296</v>
          </cell>
          <cell r="AS233">
            <v>1017.8961600000039</v>
          </cell>
          <cell r="AT233">
            <v>996.30608000000939</v>
          </cell>
          <cell r="AU233">
            <v>1349.696910000057</v>
          </cell>
          <cell r="AV233">
            <v>1394.6988000000129</v>
          </cell>
          <cell r="AW233">
            <v>1499.0124399999622</v>
          </cell>
          <cell r="AX233">
            <v>1497.4298999999883</v>
          </cell>
          <cell r="AY233">
            <v>1411.4876599999843</v>
          </cell>
          <cell r="AZ233">
            <v>1489.8320999999996</v>
          </cell>
          <cell r="BA233">
            <v>1449.8532000000123</v>
          </cell>
          <cell r="BB233">
            <v>1383.3027700000675</v>
          </cell>
          <cell r="BC233">
            <v>1100.43479999993</v>
          </cell>
          <cell r="BD233">
            <v>929.46761131880339</v>
          </cell>
          <cell r="BE233">
            <v>15672.399279998615</v>
          </cell>
          <cell r="BF233">
            <v>1027.9451200000476</v>
          </cell>
          <cell r="BG233">
            <v>1006.1307200000156</v>
          </cell>
          <cell r="BH233">
            <v>1363.0328000000445</v>
          </cell>
          <cell r="BI233">
            <v>1408.4159999999683</v>
          </cell>
          <cell r="BJ233">
            <v>1513.7337200000184</v>
          </cell>
          <cell r="BK233">
            <v>1512.1703999999445</v>
          </cell>
          <cell r="BL233">
            <v>1425.3874399999622</v>
          </cell>
          <cell r="BM233">
            <v>1504.4795999999624</v>
          </cell>
          <cell r="BN233">
            <v>1464.1692000000039</v>
          </cell>
          <cell r="BO233">
            <v>1396.9083600000013</v>
          </cell>
          <cell r="BP233">
            <v>1111.2492000000202</v>
          </cell>
          <cell r="BQ233">
            <v>938.77671999996528</v>
          </cell>
          <cell r="BR233">
            <v>16052.545599999838</v>
          </cell>
          <cell r="BS233">
            <v>1052.8622999999207</v>
          </cell>
          <cell r="BT233">
            <v>1030.5288000000292</v>
          </cell>
          <cell r="BU233">
            <v>1396.0694999999832</v>
          </cell>
          <cell r="BV233">
            <v>1442.5529999999562</v>
          </cell>
          <cell r="BW233">
            <v>1550.4867000000086</v>
          </cell>
          <cell r="BX233">
            <v>1548.8549999999814</v>
          </cell>
          <cell r="BY233">
            <v>1459.954299999983</v>
          </cell>
          <cell r="BZ233">
            <v>1540.9821000000229</v>
          </cell>
          <cell r="CA233">
            <v>1499.6729999999516</v>
          </cell>
          <cell r="CB233">
            <v>1430.8329000000376</v>
          </cell>
          <cell r="CC233">
            <v>1138.2210000000196</v>
          </cell>
          <cell r="CD233">
            <v>961.52700000000186</v>
          </cell>
          <cell r="CE233">
            <v>16466.376240000129</v>
          </cell>
          <cell r="CF233">
            <v>1077.5203200000105</v>
          </cell>
          <cell r="CG233">
            <v>1092.3371999999508</v>
          </cell>
          <cell r="CH233">
            <v>1428.814800000051</v>
          </cell>
          <cell r="CI233">
            <v>1476.3815999999642</v>
          </cell>
          <cell r="CJ233">
            <v>1586.773440000019</v>
          </cell>
          <cell r="CK233">
            <v>1585.1160000000382</v>
          </cell>
          <cell r="CL233">
            <v>1494.1677599999821</v>
          </cell>
          <cell r="CM233">
            <v>1577.1088799999561</v>
          </cell>
          <cell r="CN233">
            <v>1534.8312000000151</v>
          </cell>
          <cell r="CO233">
            <v>1464.348239999963</v>
          </cell>
          <cell r="CP233">
            <v>1164.8879999999772</v>
          </cell>
          <cell r="CQ233">
            <v>984.08880000002682</v>
          </cell>
          <cell r="CR233">
            <v>16800.581120000221</v>
          </cell>
          <cell r="CS233">
            <v>1101.8999600000679</v>
          </cell>
          <cell r="CT233">
            <v>1078.558880000026</v>
          </cell>
          <cell r="CU233">
            <v>1461.1633000000147</v>
          </cell>
          <cell r="CV233">
            <v>1509.7776000000304</v>
          </cell>
          <cell r="CW233">
            <v>1622.7297199999448</v>
          </cell>
          <cell r="CX233">
            <v>1620.999599999981</v>
          </cell>
          <cell r="CY233">
            <v>1527.987519999966</v>
          </cell>
          <cell r="CZ233">
            <v>1612.7508199999575</v>
          </cell>
          <cell r="DA233">
            <v>1569.6066000000574</v>
          </cell>
          <cell r="DB233">
            <v>1497.5002600000007</v>
          </cell>
          <cell r="DC233">
            <v>1191.2519999999786</v>
          </cell>
          <cell r="DD233">
            <v>1006.3548599999631</v>
          </cell>
          <cell r="DE233">
            <v>16942.588499999605</v>
          </cell>
          <cell r="DF233">
            <v>1111.233750000014</v>
          </cell>
          <cell r="DG233">
            <v>1087.6739999999991</v>
          </cell>
          <cell r="DH233">
            <v>1473.5152500000549</v>
          </cell>
          <cell r="DI233">
            <v>1522.5524999999907</v>
          </cell>
          <cell r="DJ233">
            <v>1636.4279999999562</v>
          </cell>
          <cell r="DK233">
            <v>1634.7149999999674</v>
          </cell>
          <cell r="DL233">
            <v>1540.9170000000158</v>
          </cell>
          <cell r="DM233">
            <v>1626.3839999999618</v>
          </cell>
          <cell r="DN233">
            <v>1582.8525000000373</v>
          </cell>
          <cell r="DO233">
            <v>1510.1339999999618</v>
          </cell>
          <cell r="DP233">
            <v>1201.320000000007</v>
          </cell>
          <cell r="DQ233">
            <v>1014.8624999999302</v>
          </cell>
          <cell r="DR233">
            <v>17082.556479999796</v>
          </cell>
          <cell r="DS233">
            <v>1120.4429200000595</v>
          </cell>
          <cell r="DT233">
            <v>1096.686080000014</v>
          </cell>
          <cell r="DU233">
            <v>1485.6464799999958</v>
          </cell>
          <cell r="DV233">
            <v>1535.1467999999877</v>
          </cell>
          <cell r="DW233">
            <v>1649.9539199999999</v>
          </cell>
          <cell r="DX233">
            <v>1648.2120000000577</v>
          </cell>
          <cell r="DY233">
            <v>1553.6406399999978</v>
          </cell>
          <cell r="DZ233">
            <v>1639.8466799999587</v>
          </cell>
          <cell r="EA233">
            <v>1595.9087999999756</v>
          </cell>
          <cell r="EB233">
            <v>1522.5885599999456</v>
          </cell>
          <cell r="EC233">
            <v>1211.272799999977</v>
          </cell>
          <cell r="ED233">
            <v>1023.2108000000007</v>
          </cell>
        </row>
        <row r="235">
          <cell r="A235" t="str">
            <v>IRP Resources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-44004.399999999907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-44004.399999999907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A260" t="str">
            <v>Total IRP Resources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-44004.399999999907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-44004.399999999907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A262" t="str">
            <v>Growth Station Resources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-107.55989999999656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-107.55989999999838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-92.8980000000156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-279.92900000000373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-279.92900000000373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-0.21959999999671709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-0.21959999999671709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-8.7825999999995474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-305.87000000000262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-305.87000000000262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A271" t="str">
            <v>Total Growth Station Resources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-101.68060000002151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-693.35889999999199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-693.35889999999199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-0.21959999999671709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-0.21959999999671709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A273" t="str">
            <v>Net Power Cost</v>
          </cell>
          <cell r="F273">
            <v>-35979.573690637946</v>
          </cell>
          <cell r="G273">
            <v>-35411.883488625288</v>
          </cell>
          <cell r="H273">
            <v>-44725.115932583809</v>
          </cell>
          <cell r="I273">
            <v>-37014.393824517727</v>
          </cell>
          <cell r="J273">
            <v>-37021.637656122446</v>
          </cell>
          <cell r="K273">
            <v>-37580.540285438299</v>
          </cell>
          <cell r="L273">
            <v>-47343.151833802462</v>
          </cell>
          <cell r="M273">
            <v>-47802.287650704384</v>
          </cell>
          <cell r="N273">
            <v>-38177.011836320162</v>
          </cell>
          <cell r="O273">
            <v>-37737.917980030179</v>
          </cell>
          <cell r="P273">
            <v>-29739.938137054443</v>
          </cell>
          <cell r="Q273">
            <v>-27188.080999076366</v>
          </cell>
          <cell r="R273">
            <v>-395571.90700602531</v>
          </cell>
          <cell r="S273">
            <v>-31228.147913098335</v>
          </cell>
          <cell r="T273">
            <v>-25461.830414801836</v>
          </cell>
          <cell r="U273">
            <v>-32755.237605378032</v>
          </cell>
          <cell r="V273">
            <v>-31130.089530333877</v>
          </cell>
          <cell r="W273">
            <v>-33769.773731127381</v>
          </cell>
          <cell r="X273">
            <v>-34074.276300042868</v>
          </cell>
          <cell r="Y273">
            <v>-44425.183265984058</v>
          </cell>
          <cell r="Z273">
            <v>-42390.370705187321</v>
          </cell>
          <cell r="AA273">
            <v>-34301.835747778416</v>
          </cell>
          <cell r="AB273">
            <v>-34271.02889046073</v>
          </cell>
          <cell r="AC273">
            <v>-27609.365661710501</v>
          </cell>
          <cell r="AD273">
            <v>-24154.767240077257</v>
          </cell>
          <cell r="AE273">
            <v>-336132.63477039337</v>
          </cell>
          <cell r="AF273">
            <v>-25363.330700367689</v>
          </cell>
          <cell r="AG273">
            <v>-24970.064293399453</v>
          </cell>
          <cell r="AH273">
            <v>-31288.81622415781</v>
          </cell>
          <cell r="AI273">
            <v>-28919.8271882236</v>
          </cell>
          <cell r="AJ273">
            <v>-27596.074319601059</v>
          </cell>
          <cell r="AK273">
            <v>-26527.537904664874</v>
          </cell>
          <cell r="AL273">
            <v>-28850.324916571379</v>
          </cell>
          <cell r="AM273">
            <v>-30710.157701313496</v>
          </cell>
          <cell r="AN273">
            <v>-33271.738898411393</v>
          </cell>
          <cell r="AO273">
            <v>-30830.31170900166</v>
          </cell>
          <cell r="AP273">
            <v>-25971.386604547501</v>
          </cell>
          <cell r="AQ273">
            <v>-21833.064309716225</v>
          </cell>
          <cell r="AR273">
            <v>-362926.60593748093</v>
          </cell>
          <cell r="AS273">
            <v>-25045.007422819734</v>
          </cell>
          <cell r="AT273">
            <v>-23911.701107174158</v>
          </cell>
          <cell r="AU273">
            <v>-34772.689261943102</v>
          </cell>
          <cell r="AV273">
            <v>-31870.52876457572</v>
          </cell>
          <cell r="AW273">
            <v>-32572.319677636027</v>
          </cell>
          <cell r="AX273">
            <v>-30665.323021754622</v>
          </cell>
          <cell r="AY273">
            <v>-30803.234814316034</v>
          </cell>
          <cell r="AZ273">
            <v>-33271.278205156326</v>
          </cell>
          <cell r="BA273">
            <v>-39662.947261229157</v>
          </cell>
          <cell r="BB273">
            <v>-32141.859925925732</v>
          </cell>
          <cell r="BC273">
            <v>-25718.205580294132</v>
          </cell>
          <cell r="BD273">
            <v>-22491.510894805193</v>
          </cell>
          <cell r="BE273">
            <v>-378280.57118010521</v>
          </cell>
          <cell r="BF273">
            <v>-25366.23965844512</v>
          </cell>
          <cell r="BG273">
            <v>-24594.639620512724</v>
          </cell>
          <cell r="BH273">
            <v>-35964.886998802423</v>
          </cell>
          <cell r="BI273">
            <v>-33535.257746130228</v>
          </cell>
          <cell r="BJ273">
            <v>-35247.167447060347</v>
          </cell>
          <cell r="BK273">
            <v>-32432.537417426705</v>
          </cell>
          <cell r="BL273">
            <v>-30895.758795976639</v>
          </cell>
          <cell r="BM273">
            <v>-35223.457396537066</v>
          </cell>
          <cell r="BN273">
            <v>-41772.721453011036</v>
          </cell>
          <cell r="BO273">
            <v>-33190.359000295401</v>
          </cell>
          <cell r="BP273">
            <v>-26540.25614130497</v>
          </cell>
          <cell r="BQ273">
            <v>-23517.289504408836</v>
          </cell>
          <cell r="BR273">
            <v>-413686.56586289406</v>
          </cell>
          <cell r="BS273">
            <v>-26251.15495583415</v>
          </cell>
          <cell r="BT273">
            <v>-25460.889639154077</v>
          </cell>
          <cell r="BU273">
            <v>-38637.387820214033</v>
          </cell>
          <cell r="BV273">
            <v>-34889.305216401815</v>
          </cell>
          <cell r="BW273">
            <v>-36737.499508008361</v>
          </cell>
          <cell r="BX273">
            <v>-36470.103930070996</v>
          </cell>
          <cell r="BY273">
            <v>-35537.74713280797</v>
          </cell>
          <cell r="BZ273">
            <v>-39541.308519750834</v>
          </cell>
          <cell r="CA273">
            <v>-47686.124517649412</v>
          </cell>
          <cell r="CB273">
            <v>-38424.324585661292</v>
          </cell>
          <cell r="CC273">
            <v>-29152.306872606277</v>
          </cell>
          <cell r="CD273">
            <v>-24898.413164913654</v>
          </cell>
          <cell r="CE273">
            <v>-413225.62366771698</v>
          </cell>
          <cell r="CF273">
            <v>-26830.667912214994</v>
          </cell>
          <cell r="CG273">
            <v>-28636.342129677534</v>
          </cell>
          <cell r="CH273">
            <v>-42605.425887823105</v>
          </cell>
          <cell r="CI273">
            <v>-37247.479654997587</v>
          </cell>
          <cell r="CJ273">
            <v>-36681.49371214211</v>
          </cell>
          <cell r="CK273">
            <v>-37704.724586397409</v>
          </cell>
          <cell r="CL273">
            <v>-37618.325729370117</v>
          </cell>
          <cell r="CM273">
            <v>-43983.088235110044</v>
          </cell>
          <cell r="CN273">
            <v>-47604.732085824013</v>
          </cell>
          <cell r="CO273">
            <v>-19801.997107073665</v>
          </cell>
          <cell r="CP273">
            <v>-28758.847238466144</v>
          </cell>
          <cell r="CQ273">
            <v>-25752.499387979507</v>
          </cell>
          <cell r="CR273">
            <v>-441027.07589054108</v>
          </cell>
          <cell r="CS273">
            <v>-29279.103291898966</v>
          </cell>
          <cell r="CT273">
            <v>-27123.034956678748</v>
          </cell>
          <cell r="CU273">
            <v>-42391.053052321076</v>
          </cell>
          <cell r="CV273">
            <v>-37929.546796008945</v>
          </cell>
          <cell r="CW273">
            <v>-38774.812265872955</v>
          </cell>
          <cell r="CX273">
            <v>-39882.703355312347</v>
          </cell>
          <cell r="CY273">
            <v>-37820.827198475599</v>
          </cell>
          <cell r="CZ273">
            <v>-42772.401577293873</v>
          </cell>
          <cell r="DA273">
            <v>-49637.148633688688</v>
          </cell>
          <cell r="DB273">
            <v>-39475.502463236451</v>
          </cell>
          <cell r="DC273">
            <v>-30432.638398259878</v>
          </cell>
          <cell r="DD273">
            <v>-25508.303900957108</v>
          </cell>
          <cell r="DE273">
            <v>-439516.94885015488</v>
          </cell>
          <cell r="DF273">
            <v>-30736.247822254896</v>
          </cell>
          <cell r="DG273">
            <v>-29587.386401951313</v>
          </cell>
          <cell r="DH273">
            <v>-44740.85649831593</v>
          </cell>
          <cell r="DI273">
            <v>-38372.556628733873</v>
          </cell>
          <cell r="DJ273">
            <v>-39484.344980299473</v>
          </cell>
          <cell r="DK273">
            <v>-42078.307361215353</v>
          </cell>
          <cell r="DL273">
            <v>-40199.042974561453</v>
          </cell>
          <cell r="DM273">
            <v>-45148.854929596186</v>
          </cell>
          <cell r="DN273">
            <v>-48836.320982635021</v>
          </cell>
          <cell r="DO273">
            <v>-22522.047801166773</v>
          </cell>
          <cell r="DP273">
            <v>-31729.891565576196</v>
          </cell>
          <cell r="DQ273">
            <v>-26081.090903669596</v>
          </cell>
          <cell r="DR273">
            <v>-478109.23989701271</v>
          </cell>
          <cell r="DS273">
            <v>-31188.011456131935</v>
          </cell>
          <cell r="DT273">
            <v>-30859.125252068043</v>
          </cell>
          <cell r="DU273">
            <v>-45148.638441503048</v>
          </cell>
          <cell r="DV273">
            <v>-39201.541159883142</v>
          </cell>
          <cell r="DW273">
            <v>-40224.262724414468</v>
          </cell>
          <cell r="DX273">
            <v>-43572.437885701656</v>
          </cell>
          <cell r="DY273">
            <v>-41333.775866210461</v>
          </cell>
          <cell r="DZ273">
            <v>-48347.809264361858</v>
          </cell>
          <cell r="EA273">
            <v>-52753.005090177059</v>
          </cell>
          <cell r="EB273">
            <v>-43326.118857055902</v>
          </cell>
          <cell r="EC273">
            <v>-32709.2705078125</v>
          </cell>
          <cell r="ED273">
            <v>-29445.243391722441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A275" t="str">
            <v>Net Power Cost/Net System Load</v>
          </cell>
          <cell r="F275">
            <v>-6.8483653100130937E-3</v>
          </cell>
          <cell r="G275">
            <v>-7.5757785448651305E-3</v>
          </cell>
          <cell r="H275">
            <v>-9.4014808318654275E-3</v>
          </cell>
          <cell r="I275">
            <v>-8.2812790271233894E-3</v>
          </cell>
          <cell r="J275">
            <v>-7.9306434847836726E-3</v>
          </cell>
          <cell r="K275">
            <v>-7.7081278454969038E-3</v>
          </cell>
          <cell r="L275">
            <v>-8.5024490536014241E-3</v>
          </cell>
          <cell r="M275">
            <v>-8.9336961180599417E-3</v>
          </cell>
          <cell r="N275">
            <v>-8.0986066742099183E-3</v>
          </cell>
          <cell r="O275">
            <v>-8.1768995539235334E-3</v>
          </cell>
          <cell r="P275">
            <v>-6.3242818014686009E-3</v>
          </cell>
          <cell r="Q275">
            <v>-5.2169833620965278E-3</v>
          </cell>
          <cell r="R275">
            <v>-6.7135988410775838E-3</v>
          </cell>
          <cell r="S275">
            <v>-5.9314431108923316E-3</v>
          </cell>
          <cell r="T275">
            <v>-5.439872366682863E-3</v>
          </cell>
          <cell r="U275">
            <v>-6.8761377036388183E-3</v>
          </cell>
          <cell r="V275">
            <v>-6.9606832913571282E-3</v>
          </cell>
          <cell r="W275">
            <v>-7.2333629502772112E-3</v>
          </cell>
          <cell r="X275">
            <v>-6.9857639581343278E-3</v>
          </cell>
          <cell r="Y275">
            <v>-7.9762514266263906E-3</v>
          </cell>
          <cell r="Z275">
            <v>-7.9187461951626403E-3</v>
          </cell>
          <cell r="AA275">
            <v>-7.2734211755332012E-3</v>
          </cell>
          <cell r="AB275">
            <v>-7.4196024014518969E-3</v>
          </cell>
          <cell r="AC275">
            <v>-5.8591344587419769E-3</v>
          </cell>
          <cell r="AD275">
            <v>-4.6244252056979462E-3</v>
          </cell>
          <cell r="AE275">
            <v>-5.7013858625545311E-3</v>
          </cell>
          <cell r="AF275">
            <v>-4.8281017924871605E-3</v>
          </cell>
          <cell r="AG275">
            <v>-5.2200298220874686E-3</v>
          </cell>
          <cell r="AH275">
            <v>-6.5887685803502904E-3</v>
          </cell>
          <cell r="AI275">
            <v>-6.4879317730976993E-3</v>
          </cell>
          <cell r="AJ275">
            <v>-5.9266919175087196E-3</v>
          </cell>
          <cell r="AK275">
            <v>-5.4430648581806906E-3</v>
          </cell>
          <cell r="AL275">
            <v>-5.174351622109441E-3</v>
          </cell>
          <cell r="AM275">
            <v>-5.7368327821443188E-3</v>
          </cell>
          <cell r="AN275">
            <v>-7.0324870402451722E-3</v>
          </cell>
          <cell r="AO275">
            <v>-6.6910104712540885E-3</v>
          </cell>
          <cell r="AP275">
            <v>-5.5225137944994174E-3</v>
          </cell>
          <cell r="AQ275">
            <v>-4.1883003239142624E-3</v>
          </cell>
          <cell r="AR275">
            <v>-6.1661670240482636E-3</v>
          </cell>
          <cell r="AS275">
            <v>-4.7591892578786599E-3</v>
          </cell>
          <cell r="AT275">
            <v>-5.1164148408204824E-3</v>
          </cell>
          <cell r="AU275">
            <v>-7.3156549869466403E-3</v>
          </cell>
          <cell r="AV275">
            <v>-7.1410681753683036E-3</v>
          </cell>
          <cell r="AW275">
            <v>-6.9907182602051421E-3</v>
          </cell>
          <cell r="AX275">
            <v>-6.2952067592938477E-3</v>
          </cell>
          <cell r="AY275">
            <v>-5.5306807623693999E-3</v>
          </cell>
          <cell r="AZ275">
            <v>-6.2194677771501006E-3</v>
          </cell>
          <cell r="BA275">
            <v>-8.4214168154126412E-3</v>
          </cell>
          <cell r="BB275">
            <v>-6.9658353758264013E-3</v>
          </cell>
          <cell r="BC275">
            <v>-5.460106921457708E-3</v>
          </cell>
          <cell r="BD275">
            <v>-4.3072807118527123E-3</v>
          </cell>
          <cell r="BE275">
            <v>-6.4035898158714133E-3</v>
          </cell>
          <cell r="BF275">
            <v>-4.8027817807501094E-3</v>
          </cell>
          <cell r="BG275">
            <v>-5.2438791973159482E-3</v>
          </cell>
          <cell r="BH275">
            <v>-7.5393487531059122E-3</v>
          </cell>
          <cell r="BI275">
            <v>-7.4858350998958656E-3</v>
          </cell>
          <cell r="BJ275">
            <v>-7.542093811633066E-3</v>
          </cell>
          <cell r="BK275">
            <v>-6.6342309766191931E-3</v>
          </cell>
          <cell r="BL275">
            <v>-5.5267157859333338E-3</v>
          </cell>
          <cell r="BM275">
            <v>-6.5633880800106681E-3</v>
          </cell>
          <cell r="BN275">
            <v>-8.8369702837063357E-3</v>
          </cell>
          <cell r="BO275">
            <v>-7.1656218859530441E-3</v>
          </cell>
          <cell r="BP275">
            <v>-5.6111923498924909E-3</v>
          </cell>
          <cell r="BQ275">
            <v>-4.4849757353198072E-3</v>
          </cell>
          <cell r="BR275">
            <v>-6.9668707014898246E-3</v>
          </cell>
          <cell r="BS275">
            <v>-4.9500076979853702E-3</v>
          </cell>
          <cell r="BT275">
            <v>-5.4057928974984293E-3</v>
          </cell>
          <cell r="BU275">
            <v>-8.0643413483443283E-3</v>
          </cell>
          <cell r="BV275">
            <v>-7.7549264723124622E-3</v>
          </cell>
          <cell r="BW275">
            <v>-7.8323120999499452E-3</v>
          </cell>
          <cell r="BX275">
            <v>-7.4178627125220942E-3</v>
          </cell>
          <cell r="BY275">
            <v>-6.3171803429860063E-3</v>
          </cell>
          <cell r="BZ275">
            <v>-7.3278380520136466E-3</v>
          </cell>
          <cell r="CA275">
            <v>-9.9860772303053125E-3</v>
          </cell>
          <cell r="CB275">
            <v>-8.2617837621015155E-3</v>
          </cell>
          <cell r="CC275">
            <v>-6.1339866344631844E-3</v>
          </cell>
          <cell r="CD275">
            <v>-4.7259380085975522E-3</v>
          </cell>
          <cell r="CE275">
            <v>-6.9212699428788937E-3</v>
          </cell>
          <cell r="CF275">
            <v>-5.0371116353389311E-3</v>
          </cell>
          <cell r="CG275">
            <v>-5.9069950049916997E-3</v>
          </cell>
          <cell r="CH275">
            <v>-8.8479990427714483E-3</v>
          </cell>
          <cell r="CI275">
            <v>-8.2441684317018371E-3</v>
          </cell>
          <cell r="CJ275">
            <v>-7.7866576423737399E-3</v>
          </cell>
          <cell r="CK275">
            <v>-7.6452343824762181E-3</v>
          </cell>
          <cell r="CL275">
            <v>-6.6800914687270563E-3</v>
          </cell>
          <cell r="CM275">
            <v>-8.1277835807789245E-3</v>
          </cell>
          <cell r="CN275">
            <v>-9.9816953559361821E-3</v>
          </cell>
          <cell r="CO275">
            <v>-4.2398332551627504E-3</v>
          </cell>
          <cell r="CP275">
            <v>-6.0205624455953455E-3</v>
          </cell>
          <cell r="CQ275">
            <v>-4.8644191280651228E-3</v>
          </cell>
          <cell r="CR275">
            <v>-7.3745567094256614E-3</v>
          </cell>
          <cell r="CS275">
            <v>-5.4751781257564858E-3</v>
          </cell>
          <cell r="CT275">
            <v>-5.7117040724641299E-3</v>
          </cell>
          <cell r="CU275">
            <v>-8.7724631158216937E-3</v>
          </cell>
          <cell r="CV275">
            <v>-8.3664137795800286E-3</v>
          </cell>
          <cell r="CW275">
            <v>-8.201527781544371E-3</v>
          </cell>
          <cell r="CX275">
            <v>-8.0606778386211886E-3</v>
          </cell>
          <cell r="CY275">
            <v>-6.6931051490328741E-3</v>
          </cell>
          <cell r="CZ275">
            <v>-7.874257827658937E-3</v>
          </cell>
          <cell r="DA275">
            <v>-1.0375375988481039E-2</v>
          </cell>
          <cell r="DB275">
            <v>-8.4207999210086371E-3</v>
          </cell>
          <cell r="DC275">
            <v>-6.3434738749741371E-3</v>
          </cell>
          <cell r="DD275">
            <v>-4.8001258558194593E-3</v>
          </cell>
          <cell r="DE275">
            <v>-7.404707610525918E-3</v>
          </cell>
          <cell r="DF275">
            <v>-5.7829763060475159E-3</v>
          </cell>
          <cell r="DG275">
            <v>-6.2988062884166141E-3</v>
          </cell>
          <cell r="DH275">
            <v>-9.346331129229668E-3</v>
          </cell>
          <cell r="DI275">
            <v>-8.5747583893933665E-3</v>
          </cell>
          <cell r="DJ275">
            <v>-8.4414565406518705E-3</v>
          </cell>
          <cell r="DK275">
            <v>-8.5760006856823168E-3</v>
          </cell>
          <cell r="DL275">
            <v>-7.1704618709560464E-3</v>
          </cell>
          <cell r="DM275">
            <v>-8.3843684041724487E-3</v>
          </cell>
          <cell r="DN275">
            <v>-1.0242923527297165E-2</v>
          </cell>
          <cell r="DO275">
            <v>-4.8160967676800226E-3</v>
          </cell>
          <cell r="DP275">
            <v>-6.6383289876696949E-3</v>
          </cell>
          <cell r="DQ275">
            <v>-4.9367458559750332E-3</v>
          </cell>
          <cell r="DR275">
            <v>-8.0471975141129803E-3</v>
          </cell>
          <cell r="DS275">
            <v>-5.8408902343494162E-3</v>
          </cell>
          <cell r="DT275">
            <v>-6.5416111750629113E-3</v>
          </cell>
          <cell r="DU275">
            <v>-9.3955824516172015E-3</v>
          </cell>
          <cell r="DV275">
            <v>-8.7222090388188178E-3</v>
          </cell>
          <cell r="DW275">
            <v>-8.5692043285234831E-3</v>
          </cell>
          <cell r="DX275">
            <v>-8.8600645451144544E-3</v>
          </cell>
          <cell r="DY275">
            <v>-7.3918951212732509E-3</v>
          </cell>
          <cell r="DZ275">
            <v>-9.000840294490331E-3</v>
          </cell>
          <cell r="EA275">
            <v>-1.1132400489415772E-2</v>
          </cell>
          <cell r="EB275">
            <v>-9.2648609757475242E-3</v>
          </cell>
          <cell r="EC275">
            <v>-6.8429786862367337E-3</v>
          </cell>
          <cell r="ED275">
            <v>-5.5701866204067585E-3</v>
          </cell>
        </row>
        <row r="276">
          <cell r="F276">
            <v>23.329274560309901</v>
          </cell>
          <cell r="G276">
            <v>23.457916767328712</v>
          </cell>
          <cell r="H276">
            <v>21.869723741771093</v>
          </cell>
          <cell r="I276">
            <v>17.516548511207521</v>
          </cell>
          <cell r="J276">
            <v>16.300366832784409</v>
          </cell>
          <cell r="K276">
            <v>16.56398741430014</v>
          </cell>
          <cell r="L276">
            <v>22.137481645117081</v>
          </cell>
          <cell r="M276">
            <v>21.177373569024915</v>
          </cell>
          <cell r="N276">
            <v>17.378860514997228</v>
          </cell>
          <cell r="O276">
            <v>18.005504997843506</v>
          </cell>
          <cell r="P276">
            <v>17.837398719503888</v>
          </cell>
          <cell r="Q276">
            <v>19.302642638831482</v>
          </cell>
          <cell r="R276">
            <v>16.90711827860769</v>
          </cell>
          <cell r="S276">
            <v>20.349876976686726</v>
          </cell>
          <cell r="T276">
            <v>16.951905863634078</v>
          </cell>
          <cell r="U276">
            <v>16.097205483172157</v>
          </cell>
          <cell r="V276">
            <v>14.805662343565466</v>
          </cell>
          <cell r="W276">
            <v>14.943653918731725</v>
          </cell>
          <cell r="X276">
            <v>15.094211274737255</v>
          </cell>
          <cell r="Y276">
            <v>20.877153212053226</v>
          </cell>
          <cell r="Z276">
            <v>18.873877697624032</v>
          </cell>
          <cell r="AA276">
            <v>15.693465713112456</v>
          </cell>
          <cell r="AB276">
            <v>16.43353937719414</v>
          </cell>
          <cell r="AC276">
            <v>16.642173394641652</v>
          </cell>
          <cell r="AD276">
            <v>17.235578658699612</v>
          </cell>
          <cell r="AE276">
            <v>14.406005601227481</v>
          </cell>
          <cell r="AF276">
            <v>16.611616715253426</v>
          </cell>
          <cell r="AG276">
            <v>16.131835124541357</v>
          </cell>
          <cell r="AH276">
            <v>15.454716916644017</v>
          </cell>
          <cell r="AI276">
            <v>13.824075252856659</v>
          </cell>
          <cell r="AJ276">
            <v>12.272978448341892</v>
          </cell>
          <cell r="AK276">
            <v>11.810330615175824</v>
          </cell>
          <cell r="AL276">
            <v>13.626197198641922</v>
          </cell>
          <cell r="AM276">
            <v>13.742235162987843</v>
          </cell>
          <cell r="AN276">
            <v>15.298406280162492</v>
          </cell>
          <cell r="AO276">
            <v>14.858088954378783</v>
          </cell>
          <cell r="AP276">
            <v>15.734226691958524</v>
          </cell>
          <cell r="AQ276">
            <v>15.657205039518477</v>
          </cell>
          <cell r="AR276">
            <v>15.668050508877764</v>
          </cell>
          <cell r="AS276">
            <v>16.485134370964932</v>
          </cell>
          <cell r="AT276">
            <v>16.080238857728027</v>
          </cell>
          <cell r="AU276">
            <v>17.261432276304078</v>
          </cell>
          <cell r="AV276">
            <v>15.310298017224747</v>
          </cell>
          <cell r="AW276">
            <v>14.558554420012777</v>
          </cell>
          <cell r="AX276">
            <v>13.720686640874206</v>
          </cell>
          <cell r="AY276">
            <v>14.621571204945386</v>
          </cell>
          <cell r="AZ276">
            <v>14.96259638750886</v>
          </cell>
          <cell r="BA276">
            <v>18.328872650709421</v>
          </cell>
          <cell r="BB276">
            <v>15.567847196872339</v>
          </cell>
          <cell r="BC276">
            <v>15.658535824927627</v>
          </cell>
          <cell r="BD276">
            <v>16.210845685714652</v>
          </cell>
          <cell r="BE276">
            <v>16.412980795527023</v>
          </cell>
          <cell r="BF276">
            <v>16.780120487115774</v>
          </cell>
          <cell r="BG276">
            <v>16.622447371399865</v>
          </cell>
          <cell r="BH276">
            <v>17.942431876317023</v>
          </cell>
          <cell r="BI276">
            <v>16.191221391526764</v>
          </cell>
          <cell r="BJ276">
            <v>15.83374509487774</v>
          </cell>
          <cell r="BK276">
            <v>14.584418160711358</v>
          </cell>
          <cell r="BL276">
            <v>14.739231868960566</v>
          </cell>
          <cell r="BM276">
            <v>15.920422603035101</v>
          </cell>
          <cell r="BN276">
            <v>19.400388007101572</v>
          </cell>
          <cell r="BO276">
            <v>16.156710609277813</v>
          </cell>
          <cell r="BP276">
            <v>16.240618374427068</v>
          </cell>
          <cell r="BQ276">
            <v>17.034675575463787</v>
          </cell>
          <cell r="BR276">
            <v>18.039543591393123</v>
          </cell>
          <cell r="BS276">
            <v>17.453192567616778</v>
          </cell>
          <cell r="BT276">
            <v>17.294638196824636</v>
          </cell>
          <cell r="BU276">
            <v>19.373083842996227</v>
          </cell>
          <cell r="BV276">
            <v>16.930063333188638</v>
          </cell>
          <cell r="BW276">
            <v>16.585920830927378</v>
          </cell>
          <cell r="BX276">
            <v>16.482545332551915</v>
          </cell>
          <cell r="BY276">
            <v>17.039179235244269</v>
          </cell>
          <cell r="BZ276">
            <v>17.961867281797488</v>
          </cell>
          <cell r="CA276">
            <v>22.258377101111101</v>
          </cell>
          <cell r="CB276">
            <v>18.798160994175422</v>
          </cell>
          <cell r="CC276">
            <v>17.92851723068226</v>
          </cell>
          <cell r="CD276">
            <v>18.126260849086464</v>
          </cell>
          <cell r="CE276">
            <v>18.068483599810921</v>
          </cell>
          <cell r="CF276">
            <v>17.928275261477015</v>
          </cell>
          <cell r="CG276">
            <v>18.87527618153792</v>
          </cell>
          <cell r="CH276">
            <v>21.46947710734284</v>
          </cell>
          <cell r="CI276">
            <v>18.164806003812469</v>
          </cell>
          <cell r="CJ276">
            <v>16.644263640272627</v>
          </cell>
          <cell r="CK276">
            <v>17.126444816786993</v>
          </cell>
          <cell r="CL276">
            <v>18.127278107745063</v>
          </cell>
          <cell r="CM276">
            <v>20.079668519322034</v>
          </cell>
          <cell r="CN276">
            <v>22.331711201722566</v>
          </cell>
          <cell r="CO276">
            <v>9.7363711224135034</v>
          </cell>
          <cell r="CP276">
            <v>17.775417045840992</v>
          </cell>
          <cell r="CQ276">
            <v>18.841591896326069</v>
          </cell>
          <cell r="CR276">
            <v>19.425520690500999</v>
          </cell>
          <cell r="CS276">
            <v>19.662888848825471</v>
          </cell>
          <cell r="CT276">
            <v>18.609133205543934</v>
          </cell>
          <cell r="CU276">
            <v>21.468770300155771</v>
          </cell>
          <cell r="CV276">
            <v>18.590727951617918</v>
          </cell>
          <cell r="CW276">
            <v>17.682156629722652</v>
          </cell>
          <cell r="CX276">
            <v>18.206790725260596</v>
          </cell>
          <cell r="CY276">
            <v>18.316518793865505</v>
          </cell>
          <cell r="CZ276">
            <v>19.625832319959674</v>
          </cell>
          <cell r="DA276">
            <v>23.401717340465837</v>
          </cell>
          <cell r="DB276">
            <v>19.507089650051196</v>
          </cell>
          <cell r="DC276">
            <v>18.904608273238836</v>
          </cell>
          <cell r="DD276">
            <v>18.756947113772828</v>
          </cell>
          <cell r="DE276">
            <v>19.456159939056313</v>
          </cell>
          <cell r="DF276">
            <v>20.744677586233475</v>
          </cell>
          <cell r="DG276">
            <v>20.401829777546844</v>
          </cell>
          <cell r="DH276">
            <v>22.772511091240453</v>
          </cell>
          <cell r="DI276">
            <v>18.902085459483601</v>
          </cell>
          <cell r="DJ276">
            <v>18.096279662303875</v>
          </cell>
          <cell r="DK276">
            <v>19.305341004952862</v>
          </cell>
          <cell r="DL276">
            <v>19.565805446316116</v>
          </cell>
          <cell r="DM276">
            <v>20.820200639699564</v>
          </cell>
          <cell r="DN276">
            <v>23.140021408802316</v>
          </cell>
          <cell r="DO276">
            <v>11.1854549668275</v>
          </cell>
          <cell r="DP276">
            <v>19.809391897397983</v>
          </cell>
          <cell r="DQ276">
            <v>19.274353104733098</v>
          </cell>
          <cell r="DR276">
            <v>21.270997859550455</v>
          </cell>
          <cell r="DS276">
            <v>21.154927469808342</v>
          </cell>
          <cell r="DT276">
            <v>21.385276624986169</v>
          </cell>
          <cell r="DU276">
            <v>23.096319129394981</v>
          </cell>
          <cell r="DV276">
            <v>19.407376077330966</v>
          </cell>
          <cell r="DW276">
            <v>18.528056632366432</v>
          </cell>
          <cell r="DX276">
            <v>20.091500846452558</v>
          </cell>
          <cell r="DY276">
            <v>20.219392341796588</v>
          </cell>
          <cell r="DZ276">
            <v>22.407177139825663</v>
          </cell>
          <cell r="EA276">
            <v>25.121914152321587</v>
          </cell>
          <cell r="EB276">
            <v>21.626229958907931</v>
          </cell>
          <cell r="EC276">
            <v>20.523077531285686</v>
          </cell>
          <cell r="ED276">
            <v>21.870747433186843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A278" t="str">
            <v>Adjustments to Load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A286" t="str">
            <v>Net System Load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8">
          <cell r="A288" t="str">
            <v>Special Sales For Resale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Four Corners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Mid Columbia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Mona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Palo Verde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SP15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STF Index Trades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C313" t="str">
            <v>COB</v>
          </cell>
          <cell r="F313">
            <v>0</v>
          </cell>
          <cell r="G313">
            <v>18.779999999998836</v>
          </cell>
          <cell r="H313">
            <v>5.3159999999916181</v>
          </cell>
          <cell r="I313">
            <v>16.230000000003201</v>
          </cell>
          <cell r="J313">
            <v>2.8729999999995925</v>
          </cell>
          <cell r="K313">
            <v>12.107000000003609</v>
          </cell>
          <cell r="L313">
            <v>26.976000000009662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5.2189999998081475</v>
          </cell>
          <cell r="S313">
            <v>0</v>
          </cell>
          <cell r="T313">
            <v>3.2299999999959255</v>
          </cell>
          <cell r="U313">
            <v>0</v>
          </cell>
          <cell r="V313">
            <v>0.29600000000209548</v>
          </cell>
          <cell r="W313">
            <v>0.87999999999738066</v>
          </cell>
          <cell r="X313">
            <v>0.81300000000192085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2.3610000000335276</v>
          </cell>
          <cell r="AF313">
            <v>0</v>
          </cell>
          <cell r="AG313">
            <v>0</v>
          </cell>
          <cell r="AH313">
            <v>0</v>
          </cell>
          <cell r="AI313">
            <v>2</v>
          </cell>
          <cell r="AJ313">
            <v>0.35500000000320142</v>
          </cell>
          <cell r="AK313">
            <v>0</v>
          </cell>
          <cell r="AL313">
            <v>5.9999999939464033E-3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1.6999999992549419E-2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1.6999999999825377E-2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8.7390000000596046</v>
          </cell>
          <cell r="BS313">
            <v>0</v>
          </cell>
          <cell r="BT313">
            <v>2.8699999999953434</v>
          </cell>
          <cell r="BU313">
            <v>0</v>
          </cell>
          <cell r="BV313">
            <v>0.14300000000366708</v>
          </cell>
          <cell r="BW313">
            <v>0</v>
          </cell>
          <cell r="BX313">
            <v>3.3000000003085006E-2</v>
          </cell>
          <cell r="BY313">
            <v>2.2099999999918509</v>
          </cell>
          <cell r="BZ313">
            <v>0</v>
          </cell>
          <cell r="CA313">
            <v>0</v>
          </cell>
          <cell r="CB313">
            <v>0</v>
          </cell>
          <cell r="CC313">
            <v>3.4830000000001746</v>
          </cell>
          <cell r="CD313">
            <v>0</v>
          </cell>
          <cell r="CE313">
            <v>16.655999999959022</v>
          </cell>
          <cell r="CF313">
            <v>0</v>
          </cell>
          <cell r="CG313">
            <v>0</v>
          </cell>
          <cell r="CH313">
            <v>0</v>
          </cell>
          <cell r="CI313">
            <v>0.29000000000814907</v>
          </cell>
          <cell r="CJ313">
            <v>0.67399999999906868</v>
          </cell>
          <cell r="CK313">
            <v>0.4419999999954598</v>
          </cell>
          <cell r="CL313">
            <v>11.629999999990105</v>
          </cell>
          <cell r="CM313">
            <v>3.6200000000098953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1.8540000000502914</v>
          </cell>
          <cell r="CS313">
            <v>0</v>
          </cell>
          <cell r="CT313">
            <v>0.14400000000023283</v>
          </cell>
          <cell r="CU313">
            <v>0</v>
          </cell>
          <cell r="CV313">
            <v>0</v>
          </cell>
          <cell r="CW313">
            <v>0.3400000000037835</v>
          </cell>
          <cell r="CX313">
            <v>0</v>
          </cell>
          <cell r="CY313">
            <v>2.9999999998835847E-2</v>
          </cell>
          <cell r="CZ313">
            <v>1.3300000000017462</v>
          </cell>
          <cell r="DA313">
            <v>9.9999999947613105E-3</v>
          </cell>
          <cell r="DB313">
            <v>0</v>
          </cell>
          <cell r="DC313">
            <v>0</v>
          </cell>
          <cell r="DD313">
            <v>0</v>
          </cell>
          <cell r="DE313">
            <v>-167.07700000004843</v>
          </cell>
          <cell r="DF313">
            <v>-10.319999999999709</v>
          </cell>
          <cell r="DG313">
            <v>0</v>
          </cell>
          <cell r="DH313">
            <v>0</v>
          </cell>
          <cell r="DI313">
            <v>0</v>
          </cell>
          <cell r="DJ313">
            <v>0.33299999999871943</v>
          </cell>
          <cell r="DK313">
            <v>0</v>
          </cell>
          <cell r="DL313">
            <v>1.0599999999976717</v>
          </cell>
          <cell r="DM313">
            <v>0.64999999999417923</v>
          </cell>
          <cell r="DN313">
            <v>0</v>
          </cell>
          <cell r="DO313">
            <v>-159.99599999999919</v>
          </cell>
          <cell r="DP313">
            <v>1.9999999996798579E-2</v>
          </cell>
          <cell r="DQ313">
            <v>1.1760000000067521</v>
          </cell>
          <cell r="DR313">
            <v>1.8740000000689179</v>
          </cell>
          <cell r="DS313">
            <v>0</v>
          </cell>
          <cell r="DT313">
            <v>0.28399999999965075</v>
          </cell>
          <cell r="DU313">
            <v>0</v>
          </cell>
          <cell r="DV313">
            <v>0</v>
          </cell>
          <cell r="DW313">
            <v>0.33200000000215368</v>
          </cell>
          <cell r="DX313">
            <v>1.8000000003667083E-2</v>
          </cell>
          <cell r="DY313">
            <v>0.52999999999883585</v>
          </cell>
          <cell r="DZ313">
            <v>0.33000000000174623</v>
          </cell>
          <cell r="EA313">
            <v>0</v>
          </cell>
          <cell r="EB313">
            <v>6.0000000012223609E-3</v>
          </cell>
          <cell r="EC313">
            <v>0.37399999999615829</v>
          </cell>
          <cell r="ED313">
            <v>0</v>
          </cell>
        </row>
        <row r="314">
          <cell r="C314" t="str">
            <v>Four Corners</v>
          </cell>
          <cell r="F314">
            <v>208.44499999999243</v>
          </cell>
          <cell r="G314">
            <v>134.04000000000815</v>
          </cell>
          <cell r="H314">
            <v>178.02999999999884</v>
          </cell>
          <cell r="I314">
            <v>73.044999999998254</v>
          </cell>
          <cell r="J314">
            <v>0.86999999999534339</v>
          </cell>
          <cell r="K314">
            <v>0.51500000001396984</v>
          </cell>
          <cell r="L314">
            <v>0</v>
          </cell>
          <cell r="M314">
            <v>6.6700000000128057</v>
          </cell>
          <cell r="N314">
            <v>10.369999999995343</v>
          </cell>
          <cell r="O314">
            <v>67.85999999998603</v>
          </cell>
          <cell r="P314">
            <v>132.29999999998836</v>
          </cell>
          <cell r="Q314">
            <v>70.279999999998836</v>
          </cell>
          <cell r="R314">
            <v>318.95599999977276</v>
          </cell>
          <cell r="S314">
            <v>27.739999999990687</v>
          </cell>
          <cell r="T314">
            <v>2.9400000000023283</v>
          </cell>
          <cell r="U314">
            <v>3.7900000000081491</v>
          </cell>
          <cell r="V314">
            <v>100.47299999999814</v>
          </cell>
          <cell r="W314">
            <v>0.3569999999999709</v>
          </cell>
          <cell r="X314">
            <v>20.765999999999622</v>
          </cell>
          <cell r="Y314">
            <v>1.0000000009313226E-2</v>
          </cell>
          <cell r="Z314">
            <v>0</v>
          </cell>
          <cell r="AA314">
            <v>145.80999999999767</v>
          </cell>
          <cell r="AB314">
            <v>5.0299999999988358</v>
          </cell>
          <cell r="AC314">
            <v>3.5400000000081491</v>
          </cell>
          <cell r="AD314">
            <v>8.5</v>
          </cell>
          <cell r="AE314">
            <v>37.18100000009872</v>
          </cell>
          <cell r="AF314">
            <v>1.9799999999813735</v>
          </cell>
          <cell r="AG314">
            <v>0</v>
          </cell>
          <cell r="AH314">
            <v>1.25</v>
          </cell>
          <cell r="AI314">
            <v>0</v>
          </cell>
          <cell r="AJ314">
            <v>-15.775000000001455</v>
          </cell>
          <cell r="AK314">
            <v>-50.273999999997613</v>
          </cell>
          <cell r="AL314">
            <v>0</v>
          </cell>
          <cell r="AM314">
            <v>0</v>
          </cell>
          <cell r="AN314">
            <v>9.9999999947613105E-3</v>
          </cell>
          <cell r="AO314">
            <v>76.5</v>
          </cell>
          <cell r="AP314">
            <v>1.0000000009313226E-2</v>
          </cell>
          <cell r="AQ314">
            <v>23.479999999995925</v>
          </cell>
          <cell r="AR314">
            <v>27.004999999655411</v>
          </cell>
          <cell r="AS314">
            <v>4.4000000000232831</v>
          </cell>
          <cell r="AT314">
            <v>0.14999999999417923</v>
          </cell>
          <cell r="AU314">
            <v>0</v>
          </cell>
          <cell r="AV314">
            <v>0</v>
          </cell>
          <cell r="AW314">
            <v>0</v>
          </cell>
          <cell r="AX314">
            <v>0.11000000000058208</v>
          </cell>
          <cell r="AY314">
            <v>0</v>
          </cell>
          <cell r="AZ314">
            <v>0</v>
          </cell>
          <cell r="BA314">
            <v>5.9999999997671694E-2</v>
          </cell>
          <cell r="BB314">
            <v>0.41000000000349246</v>
          </cell>
          <cell r="BC314">
            <v>2.4699999999720603</v>
          </cell>
          <cell r="BD314">
            <v>19.404999999998836</v>
          </cell>
          <cell r="BE314">
            <v>9.0949999999720603</v>
          </cell>
          <cell r="BF314">
            <v>0.95000000001164153</v>
          </cell>
          <cell r="BG314">
            <v>0.59000000002561137</v>
          </cell>
          <cell r="BH314">
            <v>1.25</v>
          </cell>
          <cell r="BI314">
            <v>0</v>
          </cell>
          <cell r="BJ314">
            <v>4.9999999901046976E-3</v>
          </cell>
          <cell r="BK314">
            <v>8.000000000174623E-2</v>
          </cell>
          <cell r="BL314">
            <v>0</v>
          </cell>
          <cell r="BM314">
            <v>0.32000000000698492</v>
          </cell>
          <cell r="BN314">
            <v>4.9999999988358468E-2</v>
          </cell>
          <cell r="BO314">
            <v>1.9999999989522621E-2</v>
          </cell>
          <cell r="BP314">
            <v>0.90000000002328306</v>
          </cell>
          <cell r="BQ314">
            <v>4.930000000007567</v>
          </cell>
          <cell r="BR314">
            <v>13.204999999841675</v>
          </cell>
          <cell r="BS314">
            <v>2.6400000000139698</v>
          </cell>
          <cell r="BT314">
            <v>0.44000000000232831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3.6600000000034925</v>
          </cell>
          <cell r="CC314">
            <v>0.89000000001396984</v>
          </cell>
          <cell r="CD314">
            <v>5.5749999999970896</v>
          </cell>
          <cell r="CE314">
            <v>14.205000000074506</v>
          </cell>
          <cell r="CF314">
            <v>5.8300000000162981</v>
          </cell>
          <cell r="CG314">
            <v>0.43999999997322448</v>
          </cell>
          <cell r="CH314">
            <v>1.2299999999813735</v>
          </cell>
          <cell r="CI314">
            <v>0</v>
          </cell>
          <cell r="CJ314">
            <v>9.9999999947613105E-3</v>
          </cell>
          <cell r="CK314">
            <v>0</v>
          </cell>
          <cell r="CL314">
            <v>0</v>
          </cell>
          <cell r="CM314">
            <v>0</v>
          </cell>
          <cell r="CN314">
            <v>4.9999999988358468E-2</v>
          </cell>
          <cell r="CO314">
            <v>5.0499999999883585</v>
          </cell>
          <cell r="CP314">
            <v>0.38999999998486601</v>
          </cell>
          <cell r="CQ314">
            <v>1.2049999999871943</v>
          </cell>
          <cell r="CR314">
            <v>20.214000000385568</v>
          </cell>
          <cell r="CS314">
            <v>4.1000000000058208</v>
          </cell>
          <cell r="CT314">
            <v>0.27999999999883585</v>
          </cell>
          <cell r="CU314">
            <v>0</v>
          </cell>
          <cell r="CV314">
            <v>0.72999999999592546</v>
          </cell>
          <cell r="CW314">
            <v>0</v>
          </cell>
          <cell r="CX314">
            <v>0.44999999999708962</v>
          </cell>
          <cell r="CY314">
            <v>0.52999999999883585</v>
          </cell>
          <cell r="CZ314">
            <v>0</v>
          </cell>
          <cell r="DA314">
            <v>2.9999999998835847E-2</v>
          </cell>
          <cell r="DB314">
            <v>5.8299999999871943</v>
          </cell>
          <cell r="DC314">
            <v>0</v>
          </cell>
          <cell r="DD314">
            <v>8.2640000000101281</v>
          </cell>
          <cell r="DE314">
            <v>-83.40500000002794</v>
          </cell>
          <cell r="DF314">
            <v>3.8300000000162981</v>
          </cell>
          <cell r="DG314">
            <v>0.29000000000814907</v>
          </cell>
          <cell r="DH314">
            <v>0</v>
          </cell>
          <cell r="DI314">
            <v>0.41999999999825377</v>
          </cell>
          <cell r="DJ314">
            <v>0</v>
          </cell>
          <cell r="DK314">
            <v>0</v>
          </cell>
          <cell r="DL314">
            <v>0.52999999999883585</v>
          </cell>
          <cell r="DM314">
            <v>0</v>
          </cell>
          <cell r="DN314">
            <v>1.0000000009313226E-2</v>
          </cell>
          <cell r="DO314">
            <v>-88.5</v>
          </cell>
          <cell r="DP314">
            <v>0</v>
          </cell>
          <cell r="DQ314">
            <v>1.4999999999417923E-2</v>
          </cell>
          <cell r="DR314">
            <v>24.792000000132248</v>
          </cell>
          <cell r="DS314">
            <v>5.7399999999906868</v>
          </cell>
          <cell r="DT314">
            <v>3.0899999999965075</v>
          </cell>
          <cell r="DU314">
            <v>1.2200000000011642</v>
          </cell>
          <cell r="DV314">
            <v>0.42600000000675209</v>
          </cell>
          <cell r="DW314">
            <v>0</v>
          </cell>
          <cell r="DX314">
            <v>9.9999999947613105E-3</v>
          </cell>
          <cell r="DY314">
            <v>1.0500000000174623</v>
          </cell>
          <cell r="DZ314">
            <v>0</v>
          </cell>
          <cell r="EA314">
            <v>4.9999999988358468E-2</v>
          </cell>
          <cell r="EB314">
            <v>3.5999999999767169</v>
          </cell>
          <cell r="EC314">
            <v>0</v>
          </cell>
          <cell r="ED314">
            <v>9.6059999999997672</v>
          </cell>
        </row>
        <row r="315">
          <cell r="C315" t="str">
            <v>Mid Columbia</v>
          </cell>
          <cell r="F315">
            <v>5.8760000000002037</v>
          </cell>
          <cell r="G315">
            <v>12.847999999999956</v>
          </cell>
          <cell r="H315">
            <v>80.468000000000757</v>
          </cell>
          <cell r="I315">
            <v>29.153999999998632</v>
          </cell>
          <cell r="J315">
            <v>20.312010000000043</v>
          </cell>
          <cell r="K315">
            <v>27.171299999999974</v>
          </cell>
          <cell r="L315">
            <v>480</v>
          </cell>
          <cell r="M315">
            <v>91.740000000005239</v>
          </cell>
          <cell r="N315">
            <v>12.395000000004075</v>
          </cell>
          <cell r="O315">
            <v>53.979999999995925</v>
          </cell>
          <cell r="P315">
            <v>27.129999999997381</v>
          </cell>
          <cell r="Q315">
            <v>6.2299999999959255</v>
          </cell>
          <cell r="R315">
            <v>-642.4320500001777</v>
          </cell>
          <cell r="S315">
            <v>11.067000000002736</v>
          </cell>
          <cell r="T315">
            <v>0</v>
          </cell>
          <cell r="U315">
            <v>0.11000000001513399</v>
          </cell>
          <cell r="V315">
            <v>24.400000000008731</v>
          </cell>
          <cell r="W315">
            <v>53.02770000000055</v>
          </cell>
          <cell r="X315">
            <v>8.1972499999999968</v>
          </cell>
          <cell r="Y315">
            <v>-776.91300000000047</v>
          </cell>
          <cell r="Z315">
            <v>27.703000000001339</v>
          </cell>
          <cell r="AA315">
            <v>2.5159999999887077</v>
          </cell>
          <cell r="AB315">
            <v>6.25</v>
          </cell>
          <cell r="AC315">
            <v>0</v>
          </cell>
          <cell r="AD315">
            <v>1.2100000000064028</v>
          </cell>
          <cell r="AE315">
            <v>21.967000000062399</v>
          </cell>
          <cell r="AF315">
            <v>0</v>
          </cell>
          <cell r="AG315">
            <v>0</v>
          </cell>
          <cell r="AH315">
            <v>6.0000000026775524E-2</v>
          </cell>
          <cell r="AI315">
            <v>0.28399999999965075</v>
          </cell>
          <cell r="AJ315">
            <v>7.8480000000017753</v>
          </cell>
          <cell r="AK315">
            <v>2.5830000000023574</v>
          </cell>
          <cell r="AL315">
            <v>7.319999999992433</v>
          </cell>
          <cell r="AM315">
            <v>1.0049999999901047</v>
          </cell>
          <cell r="AN315">
            <v>9.9999999947613105E-3</v>
          </cell>
          <cell r="AO315">
            <v>1.2299999999959255</v>
          </cell>
          <cell r="AP315">
            <v>0.430000000007567</v>
          </cell>
          <cell r="AQ315">
            <v>1.1970000000001164</v>
          </cell>
          <cell r="AR315">
            <v>4.9710000001359731</v>
          </cell>
          <cell r="AS315">
            <v>1.9700000000011642</v>
          </cell>
          <cell r="AT315">
            <v>0</v>
          </cell>
          <cell r="AU315">
            <v>6.9999999977881089E-2</v>
          </cell>
          <cell r="AV315">
            <v>0.15600000000267755</v>
          </cell>
          <cell r="AW315">
            <v>0.35399999999935972</v>
          </cell>
          <cell r="AX315">
            <v>0</v>
          </cell>
          <cell r="AY315">
            <v>1.6150000000052387</v>
          </cell>
          <cell r="AZ315">
            <v>0</v>
          </cell>
          <cell r="BA315">
            <v>0</v>
          </cell>
          <cell r="BB315">
            <v>0.41599999999743886</v>
          </cell>
          <cell r="BC315">
            <v>0.39000000001396984</v>
          </cell>
          <cell r="BD315">
            <v>0</v>
          </cell>
          <cell r="BE315">
            <v>1.3929999996908009</v>
          </cell>
          <cell r="BF315">
            <v>0</v>
          </cell>
          <cell r="BG315">
            <v>0</v>
          </cell>
          <cell r="BH315">
            <v>4.9999999988358468E-2</v>
          </cell>
          <cell r="BI315">
            <v>0.16000000000349246</v>
          </cell>
          <cell r="BJ315">
            <v>0.70600000000558794</v>
          </cell>
          <cell r="BK315">
            <v>7.0000000050640665E-3</v>
          </cell>
          <cell r="BL315">
            <v>4.9999999988358468E-2</v>
          </cell>
          <cell r="BM315">
            <v>0</v>
          </cell>
          <cell r="BN315">
            <v>0</v>
          </cell>
          <cell r="BO315">
            <v>0.41999999999825377</v>
          </cell>
          <cell r="BP315">
            <v>0</v>
          </cell>
          <cell r="BQ315">
            <v>0</v>
          </cell>
          <cell r="BR315">
            <v>6.727999999653548</v>
          </cell>
          <cell r="BS315">
            <v>0</v>
          </cell>
          <cell r="BT315">
            <v>0</v>
          </cell>
          <cell r="BU315">
            <v>1.2600000000093132</v>
          </cell>
          <cell r="BV315">
            <v>0.15999999997438863</v>
          </cell>
          <cell r="BW315">
            <v>2.9290000000000873</v>
          </cell>
          <cell r="BX315">
            <v>0.39999999999417923</v>
          </cell>
          <cell r="BY315">
            <v>1.0000000009313226E-2</v>
          </cell>
          <cell r="BZ315">
            <v>0.33000000000174623</v>
          </cell>
          <cell r="CA315">
            <v>0</v>
          </cell>
          <cell r="CB315">
            <v>1.6089999999967404</v>
          </cell>
          <cell r="CC315">
            <v>2.9999999998835847E-2</v>
          </cell>
          <cell r="CD315">
            <v>0</v>
          </cell>
          <cell r="CE315">
            <v>-213.85499999998137</v>
          </cell>
          <cell r="CF315">
            <v>0.22000000000116415</v>
          </cell>
          <cell r="CG315">
            <v>0.15000000000873115</v>
          </cell>
          <cell r="CH315">
            <v>0</v>
          </cell>
          <cell r="CI315">
            <v>0.14000000001396984</v>
          </cell>
          <cell r="CJ315">
            <v>9.6069999999999709</v>
          </cell>
          <cell r="CK315">
            <v>7.5879999999997381</v>
          </cell>
          <cell r="CL315">
            <v>0.39999999999417923</v>
          </cell>
          <cell r="CM315">
            <v>0.21000000000640284</v>
          </cell>
          <cell r="CN315">
            <v>0</v>
          </cell>
          <cell r="CO315">
            <v>-233.9600000000064</v>
          </cell>
          <cell r="CP315">
            <v>1.7899999999935972</v>
          </cell>
          <cell r="CQ315">
            <v>0</v>
          </cell>
          <cell r="CR315">
            <v>7.1240000000689179</v>
          </cell>
          <cell r="CS315">
            <v>0.23399999999674037</v>
          </cell>
          <cell r="CT315">
            <v>0</v>
          </cell>
          <cell r="CU315">
            <v>4.0000000008149073E-2</v>
          </cell>
          <cell r="CV315">
            <v>0</v>
          </cell>
          <cell r="CW315">
            <v>3.3809999999975844</v>
          </cell>
          <cell r="CX315">
            <v>0.46299999999610009</v>
          </cell>
          <cell r="CY315">
            <v>2.9999999998835847E-2</v>
          </cell>
          <cell r="CZ315">
            <v>0</v>
          </cell>
          <cell r="DA315">
            <v>0</v>
          </cell>
          <cell r="DB315">
            <v>1.2000000000116415</v>
          </cell>
          <cell r="DC315">
            <v>1.7759999999980209</v>
          </cell>
          <cell r="DD315">
            <v>0</v>
          </cell>
          <cell r="DE315">
            <v>9.1060000001452863</v>
          </cell>
          <cell r="DF315">
            <v>2.3870000000024447</v>
          </cell>
          <cell r="DG315">
            <v>0</v>
          </cell>
          <cell r="DH315">
            <v>2.9999999998835847E-2</v>
          </cell>
          <cell r="DI315">
            <v>0.14999999999417923</v>
          </cell>
          <cell r="DJ315">
            <v>6.1019999999989523</v>
          </cell>
          <cell r="DK315">
            <v>0.39100000000325963</v>
          </cell>
          <cell r="DL315">
            <v>1.9999999989522621E-2</v>
          </cell>
          <cell r="DM315">
            <v>0</v>
          </cell>
          <cell r="DN315">
            <v>5.9999999939464033E-3</v>
          </cell>
          <cell r="DO315">
            <v>0</v>
          </cell>
          <cell r="DP315">
            <v>2.0000000004074536E-2</v>
          </cell>
          <cell r="DQ315">
            <v>0</v>
          </cell>
          <cell r="DR315">
            <v>6.7160000000149012</v>
          </cell>
          <cell r="DS315">
            <v>1.9100000000034925</v>
          </cell>
          <cell r="DT315">
            <v>0</v>
          </cell>
          <cell r="DU315">
            <v>0.11999999999534339</v>
          </cell>
          <cell r="DV315">
            <v>0.58000000000174623</v>
          </cell>
          <cell r="DW315">
            <v>2.5280000000020664</v>
          </cell>
          <cell r="DX315">
            <v>1.157999999995809</v>
          </cell>
          <cell r="DY315">
            <v>0</v>
          </cell>
          <cell r="DZ315">
            <v>0.319999999992433</v>
          </cell>
          <cell r="EA315">
            <v>0</v>
          </cell>
          <cell r="EB315">
            <v>2.0000000004074536E-2</v>
          </cell>
          <cell r="EC315">
            <v>8.000000000174623E-2</v>
          </cell>
          <cell r="ED315">
            <v>0</v>
          </cell>
        </row>
        <row r="316">
          <cell r="C316" t="str">
            <v>Mona</v>
          </cell>
          <cell r="F316">
            <v>113.31500000000233</v>
          </cell>
          <cell r="G316">
            <v>7.2530000000042492</v>
          </cell>
          <cell r="H316">
            <v>42.432000000000698</v>
          </cell>
          <cell r="I316">
            <v>41.349999999998545</v>
          </cell>
          <cell r="J316">
            <v>6.3009999999994761</v>
          </cell>
          <cell r="K316">
            <v>1.6999999992549419E-2</v>
          </cell>
          <cell r="L316">
            <v>5.4369999999908032</v>
          </cell>
          <cell r="M316">
            <v>0</v>
          </cell>
          <cell r="N316">
            <v>1.6000000003259629E-2</v>
          </cell>
          <cell r="O316">
            <v>15.703999999997905</v>
          </cell>
          <cell r="P316">
            <v>140.30300000001444</v>
          </cell>
          <cell r="Q316">
            <v>137.31600000000617</v>
          </cell>
          <cell r="R316">
            <v>231.37000000034459</v>
          </cell>
          <cell r="S316">
            <v>92.120999999999185</v>
          </cell>
          <cell r="T316">
            <v>5.8579999999928987</v>
          </cell>
          <cell r="U316">
            <v>14.619999999995343</v>
          </cell>
          <cell r="V316">
            <v>88.373000000006869</v>
          </cell>
          <cell r="W316">
            <v>0.50800000000162981</v>
          </cell>
          <cell r="X316">
            <v>0</v>
          </cell>
          <cell r="Y316">
            <v>0</v>
          </cell>
          <cell r="Z316">
            <v>0</v>
          </cell>
          <cell r="AA316">
            <v>2.3999999975785613E-2</v>
          </cell>
          <cell r="AB316">
            <v>4.0000000008149073E-3</v>
          </cell>
          <cell r="AC316">
            <v>14.236000000004424</v>
          </cell>
          <cell r="AD316">
            <v>15.62599999998929</v>
          </cell>
          <cell r="AE316">
            <v>69.981000000378117</v>
          </cell>
          <cell r="AF316">
            <v>4.4379999999946449</v>
          </cell>
          <cell r="AG316">
            <v>0.14999999999417923</v>
          </cell>
          <cell r="AH316">
            <v>1.2890000000043074</v>
          </cell>
          <cell r="AI316">
            <v>0.44800000000395812</v>
          </cell>
          <cell r="AJ316">
            <v>5.7569999999977881</v>
          </cell>
          <cell r="AK316">
            <v>0</v>
          </cell>
          <cell r="AL316">
            <v>0</v>
          </cell>
          <cell r="AM316">
            <v>0</v>
          </cell>
          <cell r="AN316">
            <v>2.4999999994179234E-2</v>
          </cell>
          <cell r="AO316">
            <v>8.0000000016298145E-3</v>
          </cell>
          <cell r="AP316">
            <v>7.9999999987194315E-2</v>
          </cell>
          <cell r="AQ316">
            <v>57.785999999992782</v>
          </cell>
          <cell r="AR316">
            <v>121.36799999978393</v>
          </cell>
          <cell r="AS316">
            <v>7.8500000000058208</v>
          </cell>
          <cell r="AT316">
            <v>1.9900000000052387</v>
          </cell>
          <cell r="AU316">
            <v>1.2580000000016298</v>
          </cell>
          <cell r="AV316">
            <v>0.29500000001280569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1.5000000013969839E-2</v>
          </cell>
          <cell r="BB316">
            <v>0</v>
          </cell>
          <cell r="BC316">
            <v>3.4700000000011642</v>
          </cell>
          <cell r="BD316">
            <v>106.48999999999069</v>
          </cell>
          <cell r="BE316">
            <v>10.386999999638647</v>
          </cell>
          <cell r="BF316">
            <v>3.1399999999994179</v>
          </cell>
          <cell r="BG316">
            <v>0.44500000000698492</v>
          </cell>
          <cell r="BH316">
            <v>0</v>
          </cell>
          <cell r="BI316">
            <v>0.14800000000104774</v>
          </cell>
          <cell r="BJ316">
            <v>1.0000000009313226E-2</v>
          </cell>
          <cell r="BK316">
            <v>6.9999999999708962E-2</v>
          </cell>
          <cell r="BL316">
            <v>0</v>
          </cell>
          <cell r="BM316">
            <v>0</v>
          </cell>
          <cell r="BN316">
            <v>2.9999999969732016E-2</v>
          </cell>
          <cell r="BO316">
            <v>5.0000000046566129E-3</v>
          </cell>
          <cell r="BP316">
            <v>0.42999999999301508</v>
          </cell>
          <cell r="BQ316">
            <v>6.1089999999967404</v>
          </cell>
          <cell r="BR316">
            <v>8.9669999999459833</v>
          </cell>
          <cell r="BS316">
            <v>4.81600000000617</v>
          </cell>
          <cell r="BT316">
            <v>0.14800000000104774</v>
          </cell>
          <cell r="BU316">
            <v>1.2099999999918509</v>
          </cell>
          <cell r="BV316">
            <v>0</v>
          </cell>
          <cell r="BW316">
            <v>2.9999999969732016E-3</v>
          </cell>
          <cell r="BX316">
            <v>5.4999999993015081E-2</v>
          </cell>
          <cell r="BY316">
            <v>0</v>
          </cell>
          <cell r="BZ316">
            <v>0</v>
          </cell>
          <cell r="CA316">
            <v>0</v>
          </cell>
          <cell r="CB316">
            <v>8.0000000016298145E-3</v>
          </cell>
          <cell r="CC316">
            <v>0.85499999998137355</v>
          </cell>
          <cell r="CD316">
            <v>1.8720000000030268</v>
          </cell>
          <cell r="CE316">
            <v>35.151999999769032</v>
          </cell>
          <cell r="CF316">
            <v>2.8730000000068685</v>
          </cell>
          <cell r="CG316">
            <v>0.73399999999674037</v>
          </cell>
          <cell r="CH316">
            <v>1.2379999999830034</v>
          </cell>
          <cell r="CI316">
            <v>0</v>
          </cell>
          <cell r="CJ316">
            <v>0</v>
          </cell>
          <cell r="CK316">
            <v>1.5000000013969839E-2</v>
          </cell>
          <cell r="CL316">
            <v>1.0000000009313226E-2</v>
          </cell>
          <cell r="CM316">
            <v>0</v>
          </cell>
          <cell r="CN316">
            <v>2.9999999969732016E-2</v>
          </cell>
          <cell r="CO316">
            <v>5.9999999939464033E-3</v>
          </cell>
          <cell r="CP316">
            <v>0.83999999999650754</v>
          </cell>
          <cell r="CQ316">
            <v>29.405999999988126</v>
          </cell>
          <cell r="CR316">
            <v>26.768999999854714</v>
          </cell>
          <cell r="CS316">
            <v>4.3230000000039581</v>
          </cell>
          <cell r="CT316">
            <v>3.2799999999988358</v>
          </cell>
          <cell r="CU316">
            <v>1.2309999999997672</v>
          </cell>
          <cell r="CV316">
            <v>0.14499999998952262</v>
          </cell>
          <cell r="CW316">
            <v>4.0000000008149073E-3</v>
          </cell>
          <cell r="CX316">
            <v>9.9999999947613105E-3</v>
          </cell>
          <cell r="CY316">
            <v>2.7219999999942956</v>
          </cell>
          <cell r="CZ316">
            <v>0</v>
          </cell>
          <cell r="DA316">
            <v>5.0000000017462298E-2</v>
          </cell>
          <cell r="DB316">
            <v>1.8079999999899883</v>
          </cell>
          <cell r="DC316">
            <v>1.5200000000186265</v>
          </cell>
          <cell r="DD316">
            <v>11.676000000006752</v>
          </cell>
          <cell r="DE316">
            <v>41.289000000106171</v>
          </cell>
          <cell r="DF316">
            <v>26.396999999997206</v>
          </cell>
          <cell r="DG316">
            <v>3.4100000000034925</v>
          </cell>
          <cell r="DH316">
            <v>1.2299999999813735</v>
          </cell>
          <cell r="DI316">
            <v>0.22000000000116415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3.3999999985098839E-2</v>
          </cell>
          <cell r="DO316">
            <v>1.8079999999899883</v>
          </cell>
          <cell r="DP316">
            <v>1.360000000015134</v>
          </cell>
          <cell r="DQ316">
            <v>6.8299999999871943</v>
          </cell>
          <cell r="DR316">
            <v>38.773000000277534</v>
          </cell>
          <cell r="DS316">
            <v>2.6000000000058208</v>
          </cell>
          <cell r="DT316">
            <v>2.81600000000617</v>
          </cell>
          <cell r="DU316">
            <v>1.2200000000011642</v>
          </cell>
          <cell r="DV316">
            <v>0</v>
          </cell>
          <cell r="DW316">
            <v>12.186000000016065</v>
          </cell>
          <cell r="DX316">
            <v>0</v>
          </cell>
          <cell r="DY316">
            <v>0</v>
          </cell>
          <cell r="DZ316">
            <v>0</v>
          </cell>
          <cell r="EA316">
            <v>5.0000000046566129E-3</v>
          </cell>
          <cell r="EB316">
            <v>1.9000000029336661E-2</v>
          </cell>
          <cell r="EC316">
            <v>1.1700000000419095</v>
          </cell>
          <cell r="ED316">
            <v>18.756999999983236</v>
          </cell>
        </row>
        <row r="317">
          <cell r="C317" t="str">
            <v>Palo Verde</v>
          </cell>
          <cell r="F317">
            <v>344.54000000000815</v>
          </cell>
          <cell r="G317">
            <v>159.17000000001281</v>
          </cell>
          <cell r="H317">
            <v>257.54000000000815</v>
          </cell>
          <cell r="I317">
            <v>98.35999999998603</v>
          </cell>
          <cell r="J317">
            <v>42.409999999974389</v>
          </cell>
          <cell r="K317">
            <v>32</v>
          </cell>
          <cell r="L317">
            <v>45.680000000051223</v>
          </cell>
          <cell r="M317">
            <v>-22.660000000032596</v>
          </cell>
          <cell r="N317">
            <v>49.089999999967404</v>
          </cell>
          <cell r="O317">
            <v>253.9199999999837</v>
          </cell>
          <cell r="P317">
            <v>236.18000000005122</v>
          </cell>
          <cell r="Q317">
            <v>315.94000000000233</v>
          </cell>
          <cell r="R317">
            <v>235.04999999934807</v>
          </cell>
          <cell r="S317">
            <v>98.450000000011642</v>
          </cell>
          <cell r="T317">
            <v>0</v>
          </cell>
          <cell r="U317">
            <v>0</v>
          </cell>
          <cell r="V317">
            <v>46.700000000011642</v>
          </cell>
          <cell r="W317">
            <v>7.9400000000023283</v>
          </cell>
          <cell r="X317">
            <v>2.5999999999767169</v>
          </cell>
          <cell r="Y317">
            <v>4.3199999999487773</v>
          </cell>
          <cell r="Z317">
            <v>9.029999999969732</v>
          </cell>
          <cell r="AA317">
            <v>0</v>
          </cell>
          <cell r="AB317">
            <v>25</v>
          </cell>
          <cell r="AC317">
            <v>28.059999999997672</v>
          </cell>
          <cell r="AD317">
            <v>12.950000000011642</v>
          </cell>
          <cell r="AE317">
            <v>138.56000000005588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70.5</v>
          </cell>
          <cell r="AK317">
            <v>5.9999999997671694E-2</v>
          </cell>
          <cell r="AL317">
            <v>3.0000000027939677E-2</v>
          </cell>
          <cell r="AM317">
            <v>0</v>
          </cell>
          <cell r="AN317">
            <v>0</v>
          </cell>
          <cell r="AO317">
            <v>1.8800000000046566</v>
          </cell>
          <cell r="AP317">
            <v>7.25</v>
          </cell>
          <cell r="AQ317">
            <v>58.840000000025611</v>
          </cell>
          <cell r="AR317">
            <v>4.4999999925494194E-2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3.9999999993597157E-2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4.9999999901046976E-3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1.5149999999994179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0.33300000000053842</v>
          </cell>
          <cell r="CA317">
            <v>0</v>
          </cell>
          <cell r="CB317">
            <v>0</v>
          </cell>
          <cell r="CC317">
            <v>0</v>
          </cell>
          <cell r="CD317">
            <v>1.1820000000006985</v>
          </cell>
          <cell r="CE317">
            <v>1.1760000000067521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1.1760000000012951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C318" t="str">
            <v>SP15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Trapped Energy - Curtailment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C320" t="str">
            <v>Trapped Energy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6304.6436557001434</v>
          </cell>
          <cell r="AF320">
            <v>57.337700000003679</v>
          </cell>
          <cell r="AG320">
            <v>0</v>
          </cell>
          <cell r="AH320">
            <v>758.37467999999353</v>
          </cell>
          <cell r="AI320">
            <v>1730.5250000000233</v>
          </cell>
          <cell r="AJ320">
            <v>893.87698570000066</v>
          </cell>
          <cell r="AK320">
            <v>963.85874999999942</v>
          </cell>
          <cell r="AL320">
            <v>244.41588000000047</v>
          </cell>
          <cell r="AM320">
            <v>304.0351499999997</v>
          </cell>
          <cell r="AN320">
            <v>1010.2754600000044</v>
          </cell>
          <cell r="AO320">
            <v>336.2340899999981</v>
          </cell>
          <cell r="AP320">
            <v>5.7099600000001374</v>
          </cell>
          <cell r="AQ320">
            <v>0</v>
          </cell>
          <cell r="AR320">
            <v>12326.408343799878</v>
          </cell>
          <cell r="AS320">
            <v>171.28420000000915</v>
          </cell>
          <cell r="AT320">
            <v>608.50759999999718</v>
          </cell>
          <cell r="AU320">
            <v>1495.6572600000072</v>
          </cell>
          <cell r="AV320">
            <v>1979.9444400000502</v>
          </cell>
          <cell r="AW320">
            <v>2069.313300000038</v>
          </cell>
          <cell r="AX320">
            <v>1838.2606000000087</v>
          </cell>
          <cell r="AY320">
            <v>650.50726000000577</v>
          </cell>
          <cell r="AZ320">
            <v>717.31223680000403</v>
          </cell>
          <cell r="BA320">
            <v>1531.4135999999708</v>
          </cell>
          <cell r="BB320">
            <v>918.21997199999169</v>
          </cell>
          <cell r="BC320">
            <v>335.44099999999889</v>
          </cell>
          <cell r="BD320">
            <v>10.546875</v>
          </cell>
          <cell r="BE320">
            <v>11865.376133000012</v>
          </cell>
          <cell r="BF320">
            <v>117.31669999999576</v>
          </cell>
          <cell r="BG320">
            <v>414.31720400000631</v>
          </cell>
          <cell r="BH320">
            <v>1525.2993599999754</v>
          </cell>
          <cell r="BI320">
            <v>1938.7069999999949</v>
          </cell>
          <cell r="BJ320">
            <v>2060.2069000000483</v>
          </cell>
          <cell r="BK320">
            <v>1778.7399159999914</v>
          </cell>
          <cell r="BL320">
            <v>427.00091799999791</v>
          </cell>
          <cell r="BM320">
            <v>596.64888000000064</v>
          </cell>
          <cell r="BN320">
            <v>1446.0379000000248</v>
          </cell>
          <cell r="BO320">
            <v>864.67220999998972</v>
          </cell>
          <cell r="BP320">
            <v>587.41150000000198</v>
          </cell>
          <cell r="BQ320">
            <v>109.0176449999999</v>
          </cell>
          <cell r="BR320">
            <v>11095.554073000094</v>
          </cell>
          <cell r="BS320">
            <v>259.51883899999666</v>
          </cell>
          <cell r="BT320">
            <v>456.63240000000224</v>
          </cell>
          <cell r="BU320">
            <v>1518.4298999999883</v>
          </cell>
          <cell r="BV320">
            <v>1913.4902700000675</v>
          </cell>
          <cell r="BW320">
            <v>1775.9046999999846</v>
          </cell>
          <cell r="BX320">
            <v>1599.3969799999904</v>
          </cell>
          <cell r="BY320">
            <v>400.52682000000641</v>
          </cell>
          <cell r="BZ320">
            <v>543.45402299999841</v>
          </cell>
          <cell r="CA320">
            <v>1214.8739700000006</v>
          </cell>
          <cell r="CB320">
            <v>834.38937000000442</v>
          </cell>
          <cell r="CC320">
            <v>452.67341999999917</v>
          </cell>
          <cell r="CD320">
            <v>126.26338099999703</v>
          </cell>
          <cell r="CE320">
            <v>9943.7033627002966</v>
          </cell>
          <cell r="CF320">
            <v>135.31486500000028</v>
          </cell>
          <cell r="CG320">
            <v>588.97359999999753</v>
          </cell>
          <cell r="CH320">
            <v>1557.8615500000305</v>
          </cell>
          <cell r="CI320">
            <v>1915.3931999999913</v>
          </cell>
          <cell r="CJ320">
            <v>1031.713257699972</v>
          </cell>
          <cell r="CK320">
            <v>1140.0228700000007</v>
          </cell>
          <cell r="CL320">
            <v>396.18371999999727</v>
          </cell>
          <cell r="CM320">
            <v>575.57630200000131</v>
          </cell>
          <cell r="CN320">
            <v>1161.7233430000051</v>
          </cell>
          <cell r="CO320">
            <v>1071.47821999999</v>
          </cell>
          <cell r="CP320">
            <v>286.60652000000118</v>
          </cell>
          <cell r="CQ320">
            <v>82.855915000000095</v>
          </cell>
          <cell r="CR320">
            <v>8654.388922000071</v>
          </cell>
          <cell r="CS320">
            <v>133.56820999999763</v>
          </cell>
          <cell r="CT320">
            <v>344.67971000000398</v>
          </cell>
          <cell r="CU320">
            <v>1350.3100700000068</v>
          </cell>
          <cell r="CV320">
            <v>1662.6243799999647</v>
          </cell>
          <cell r="CW320">
            <v>1248.1645659999922</v>
          </cell>
          <cell r="CX320">
            <v>1202.5965399999841</v>
          </cell>
          <cell r="CY320">
            <v>322.63316199999826</v>
          </cell>
          <cell r="CZ320">
            <v>366.77800000000207</v>
          </cell>
          <cell r="DA320">
            <v>1142.079899999997</v>
          </cell>
          <cell r="DB320">
            <v>595.9100299999991</v>
          </cell>
          <cell r="DC320">
            <v>285.04435399999784</v>
          </cell>
          <cell r="DD320">
            <v>0</v>
          </cell>
          <cell r="DE320">
            <v>9173.1914390000748</v>
          </cell>
          <cell r="DF320">
            <v>105.04766999999993</v>
          </cell>
          <cell r="DG320">
            <v>471.80257000000711</v>
          </cell>
          <cell r="DH320">
            <v>1412.3837699999567</v>
          </cell>
          <cell r="DI320">
            <v>1694.0828399999882</v>
          </cell>
          <cell r="DJ320">
            <v>1314.5660400000052</v>
          </cell>
          <cell r="DK320">
            <v>1349.3856500000111</v>
          </cell>
          <cell r="DL320">
            <v>346.07837900000231</v>
          </cell>
          <cell r="DM320">
            <v>401.43505000000005</v>
          </cell>
          <cell r="DN320">
            <v>1025.5911199999973</v>
          </cell>
          <cell r="DO320">
            <v>660.01095000001078</v>
          </cell>
          <cell r="DP320">
            <v>367.3185999999987</v>
          </cell>
          <cell r="DQ320">
            <v>25.488799999999173</v>
          </cell>
          <cell r="DR320">
            <v>8487.4917630000273</v>
          </cell>
          <cell r="DS320">
            <v>132.99900000000343</v>
          </cell>
          <cell r="DT320">
            <v>480.78371999999945</v>
          </cell>
          <cell r="DU320">
            <v>1289.977899999998</v>
          </cell>
          <cell r="DV320">
            <v>1474.6579999999958</v>
          </cell>
          <cell r="DW320">
            <v>972.57907999999588</v>
          </cell>
          <cell r="DX320">
            <v>1250.2454859999998</v>
          </cell>
          <cell r="DY320">
            <v>279.83799999999974</v>
          </cell>
          <cell r="DZ320">
            <v>421.83317600000009</v>
          </cell>
          <cell r="EA320">
            <v>1188.9065499999997</v>
          </cell>
          <cell r="EB320">
            <v>660.7600509999902</v>
          </cell>
          <cell r="EC320">
            <v>328.59586000000127</v>
          </cell>
          <cell r="ED320">
            <v>6.3149399999965681</v>
          </cell>
        </row>
        <row r="321">
          <cell r="F321">
            <v>672.17600000009406</v>
          </cell>
          <cell r="G321">
            <v>332.0910000000149</v>
          </cell>
          <cell r="H321">
            <v>563.78600000008009</v>
          </cell>
          <cell r="I321">
            <v>258.13899999996647</v>
          </cell>
          <cell r="J321">
            <v>72.766010000021197</v>
          </cell>
          <cell r="K321">
            <v>71.810299999953713</v>
          </cell>
          <cell r="L321">
            <v>558.09299999999348</v>
          </cell>
          <cell r="M321">
            <v>75.749999999883585</v>
          </cell>
          <cell r="N321">
            <v>71.871000000042841</v>
          </cell>
          <cell r="O321">
            <v>391.46400000003632</v>
          </cell>
          <cell r="P321">
            <v>535.91300000005867</v>
          </cell>
          <cell r="Q321">
            <v>529.76600000006147</v>
          </cell>
          <cell r="R321">
            <v>148.16294999886304</v>
          </cell>
          <cell r="S321">
            <v>229.37800000002608</v>
          </cell>
          <cell r="T321">
            <v>12.02800000004936</v>
          </cell>
          <cell r="U321">
            <v>18.520000000018626</v>
          </cell>
          <cell r="V321">
            <v>260.24200000008568</v>
          </cell>
          <cell r="W321">
            <v>62.712700000032783</v>
          </cell>
          <cell r="X321">
            <v>32.37624999997206</v>
          </cell>
          <cell r="Y321">
            <v>-772.58300000010058</v>
          </cell>
          <cell r="Z321">
            <v>36.733000000007451</v>
          </cell>
          <cell r="AA321">
            <v>148.34999999997672</v>
          </cell>
          <cell r="AB321">
            <v>36.283999999985099</v>
          </cell>
          <cell r="AC321">
            <v>45.83600000012666</v>
          </cell>
          <cell r="AD321">
            <v>38.286000000080094</v>
          </cell>
          <cell r="AE321">
            <v>6574.6936557013541</v>
          </cell>
          <cell r="AF321">
            <v>63.755699999979697</v>
          </cell>
          <cell r="AG321">
            <v>0.15000000013969839</v>
          </cell>
          <cell r="AH321">
            <v>760.9736799999373</v>
          </cell>
          <cell r="AI321">
            <v>1733.2570000000997</v>
          </cell>
          <cell r="AJ321">
            <v>962.56198570004199</v>
          </cell>
          <cell r="AK321">
            <v>916.22774999996182</v>
          </cell>
          <cell r="AL321">
            <v>251.77188000001479</v>
          </cell>
          <cell r="AM321">
            <v>305.04015000001527</v>
          </cell>
          <cell r="AN321">
            <v>1010.320459999959</v>
          </cell>
          <cell r="AO321">
            <v>415.85209000005852</v>
          </cell>
          <cell r="AP321">
            <v>13.47996000002604</v>
          </cell>
          <cell r="AQ321">
            <v>141.30300000007264</v>
          </cell>
          <cell r="AR321">
            <v>12479.814343798906</v>
          </cell>
          <cell r="AS321">
            <v>185.50419999996666</v>
          </cell>
          <cell r="AT321">
            <v>610.6476000000257</v>
          </cell>
          <cell r="AU321">
            <v>1496.9852600001032</v>
          </cell>
          <cell r="AV321">
            <v>1980.3954399998765</v>
          </cell>
          <cell r="AW321">
            <v>2069.6673000000883</v>
          </cell>
          <cell r="AX321">
            <v>1838.4276000000536</v>
          </cell>
          <cell r="AY321">
            <v>652.12225999997463</v>
          </cell>
          <cell r="AZ321">
            <v>717.31223679997493</v>
          </cell>
          <cell r="BA321">
            <v>1531.4885999999242</v>
          </cell>
          <cell r="BB321">
            <v>919.04597199999262</v>
          </cell>
          <cell r="BC321">
            <v>341.77099999983329</v>
          </cell>
          <cell r="BD321">
            <v>136.44687499996508</v>
          </cell>
          <cell r="BE321">
            <v>11886.251132999547</v>
          </cell>
          <cell r="BF321">
            <v>121.40670000005048</v>
          </cell>
          <cell r="BG321">
            <v>415.35220400011167</v>
          </cell>
          <cell r="BH321">
            <v>1526.5993600001093</v>
          </cell>
          <cell r="BI321">
            <v>1939.0149999998976</v>
          </cell>
          <cell r="BJ321">
            <v>2060.9279000001261</v>
          </cell>
          <cell r="BK321">
            <v>1778.8969160000561</v>
          </cell>
          <cell r="BL321">
            <v>427.05091799993534</v>
          </cell>
          <cell r="BM321">
            <v>596.96888000005856</v>
          </cell>
          <cell r="BN321">
            <v>1446.1179000000702</v>
          </cell>
          <cell r="BO321">
            <v>865.1172099999385</v>
          </cell>
          <cell r="BP321">
            <v>588.74150000012014</v>
          </cell>
          <cell r="BQ321">
            <v>120.05664500000421</v>
          </cell>
          <cell r="BR321">
            <v>11134.708073000424</v>
          </cell>
          <cell r="BS321">
            <v>266.97483899997314</v>
          </cell>
          <cell r="BT321">
            <v>460.0903999999864</v>
          </cell>
          <cell r="BU321">
            <v>1520.8998999999603</v>
          </cell>
          <cell r="BV321">
            <v>1913.7932700000238</v>
          </cell>
          <cell r="BW321">
            <v>1778.8366999999271</v>
          </cell>
          <cell r="BX321">
            <v>1599.8849799999152</v>
          </cell>
          <cell r="BY321">
            <v>402.7468200000003</v>
          </cell>
          <cell r="BZ321">
            <v>544.11702299991157</v>
          </cell>
          <cell r="CA321">
            <v>1214.8739699999569</v>
          </cell>
          <cell r="CB321">
            <v>839.66637000010815</v>
          </cell>
          <cell r="CC321">
            <v>457.93142000003718</v>
          </cell>
          <cell r="CD321">
            <v>134.8923810000415</v>
          </cell>
          <cell r="CE321">
            <v>9797.0373626984656</v>
          </cell>
          <cell r="CF321">
            <v>144.23786499997368</v>
          </cell>
          <cell r="CG321">
            <v>590.29759999999078</v>
          </cell>
          <cell r="CH321">
            <v>1560.329550000024</v>
          </cell>
          <cell r="CI321">
            <v>1915.8232000001008</v>
          </cell>
          <cell r="CJ321">
            <v>1042.0042576999404</v>
          </cell>
          <cell r="CK321">
            <v>1148.0678700000281</v>
          </cell>
          <cell r="CL321">
            <v>408.22372000000905</v>
          </cell>
          <cell r="CM321">
            <v>579.40630199993029</v>
          </cell>
          <cell r="CN321">
            <v>1161.8033430000069</v>
          </cell>
          <cell r="CO321">
            <v>842.57421999995131</v>
          </cell>
          <cell r="CP321">
            <v>289.62652000004891</v>
          </cell>
          <cell r="CQ321">
            <v>114.64291499997489</v>
          </cell>
          <cell r="CR321">
            <v>8710.3499220013618</v>
          </cell>
          <cell r="CS321">
            <v>142.22520999994595</v>
          </cell>
          <cell r="CT321">
            <v>348.38371000002371</v>
          </cell>
          <cell r="CU321">
            <v>1351.5810699999565</v>
          </cell>
          <cell r="CV321">
            <v>1663.4993799999356</v>
          </cell>
          <cell r="CW321">
            <v>1251.8895659999689</v>
          </cell>
          <cell r="CX321">
            <v>1203.5195399999502</v>
          </cell>
          <cell r="CY321">
            <v>325.94516199995996</v>
          </cell>
          <cell r="CZ321">
            <v>368.10800000000745</v>
          </cell>
          <cell r="DA321">
            <v>1142.169899999979</v>
          </cell>
          <cell r="DB321">
            <v>604.74803000001702</v>
          </cell>
          <cell r="DC321">
            <v>288.34035399998538</v>
          </cell>
          <cell r="DD321">
            <v>19.939999999944121</v>
          </cell>
          <cell r="DE321">
            <v>8973.1044389996678</v>
          </cell>
          <cell r="DF321">
            <v>127.34166999999434</v>
          </cell>
          <cell r="DG321">
            <v>475.50257000006968</v>
          </cell>
          <cell r="DH321">
            <v>1413.6437699998496</v>
          </cell>
          <cell r="DI321">
            <v>1694.8728399999673</v>
          </cell>
          <cell r="DJ321">
            <v>1321.0010399999446</v>
          </cell>
          <cell r="DK321">
            <v>1349.7766499999561</v>
          </cell>
          <cell r="DL321">
            <v>347.68837899994105</v>
          </cell>
          <cell r="DM321">
            <v>402.08504999999423</v>
          </cell>
          <cell r="DN321">
            <v>1025.6411200000439</v>
          </cell>
          <cell r="DO321">
            <v>413.32294999994338</v>
          </cell>
          <cell r="DP321">
            <v>368.71860000002198</v>
          </cell>
          <cell r="DQ321">
            <v>33.509800000058021</v>
          </cell>
          <cell r="DR321">
            <v>8559.6467630006373</v>
          </cell>
          <cell r="DS321">
            <v>143.24900000006892</v>
          </cell>
          <cell r="DT321">
            <v>486.97371999995084</v>
          </cell>
          <cell r="DU321">
            <v>1292.5378999999957</v>
          </cell>
          <cell r="DV321">
            <v>1475.6639999998733</v>
          </cell>
          <cell r="DW321">
            <v>987.62508000002708</v>
          </cell>
          <cell r="DX321">
            <v>1251.4314859999577</v>
          </cell>
          <cell r="DY321">
            <v>281.41799999994691</v>
          </cell>
          <cell r="DZ321">
            <v>422.48317600006703</v>
          </cell>
          <cell r="EA321">
            <v>1188.9615500000073</v>
          </cell>
          <cell r="EB321">
            <v>664.40505100006703</v>
          </cell>
          <cell r="EC321">
            <v>330.21986000007018</v>
          </cell>
          <cell r="ED321">
            <v>34.677940000023227</v>
          </cell>
        </row>
        <row r="323">
          <cell r="A323" t="str">
            <v>Total Special Sales For Resale</v>
          </cell>
          <cell r="F323">
            <v>672.17600000009406</v>
          </cell>
          <cell r="G323">
            <v>332.0910000000149</v>
          </cell>
          <cell r="H323">
            <v>563.78600000008009</v>
          </cell>
          <cell r="I323">
            <v>258.13899999996647</v>
          </cell>
          <cell r="J323">
            <v>72.766010000021197</v>
          </cell>
          <cell r="K323">
            <v>71.810299999895506</v>
          </cell>
          <cell r="L323">
            <v>558.09299999999348</v>
          </cell>
          <cell r="M323">
            <v>75.749999999883585</v>
          </cell>
          <cell r="N323">
            <v>71.871000000042841</v>
          </cell>
          <cell r="O323">
            <v>391.46400000003632</v>
          </cell>
          <cell r="P323">
            <v>535.91300000005867</v>
          </cell>
          <cell r="Q323">
            <v>529.76600000006147</v>
          </cell>
          <cell r="R323">
            <v>148.16295000165701</v>
          </cell>
          <cell r="S323">
            <v>229.37800000002608</v>
          </cell>
          <cell r="T323">
            <v>12.02800000004936</v>
          </cell>
          <cell r="U323">
            <v>18.520000000018626</v>
          </cell>
          <cell r="V323">
            <v>260.24200000008568</v>
          </cell>
          <cell r="W323">
            <v>62.712700000032783</v>
          </cell>
          <cell r="X323">
            <v>32.37624999997206</v>
          </cell>
          <cell r="Y323">
            <v>-772.58300000010058</v>
          </cell>
          <cell r="Z323">
            <v>36.733000000007451</v>
          </cell>
          <cell r="AA323">
            <v>148.34999999997672</v>
          </cell>
          <cell r="AB323">
            <v>36.283999999985099</v>
          </cell>
          <cell r="AC323">
            <v>45.83600000012666</v>
          </cell>
          <cell r="AD323">
            <v>38.286000000080094</v>
          </cell>
          <cell r="AE323">
            <v>6574.6936556994915</v>
          </cell>
          <cell r="AF323">
            <v>63.755700000096112</v>
          </cell>
          <cell r="AG323">
            <v>0.15000000013969839</v>
          </cell>
          <cell r="AH323">
            <v>760.9736799999373</v>
          </cell>
          <cell r="AI323">
            <v>1733.2570000000997</v>
          </cell>
          <cell r="AJ323">
            <v>962.56198570004199</v>
          </cell>
          <cell r="AK323">
            <v>916.22774999996182</v>
          </cell>
          <cell r="AL323">
            <v>251.77188000001479</v>
          </cell>
          <cell r="AM323">
            <v>305.04015000001527</v>
          </cell>
          <cell r="AN323">
            <v>1010.320459999959</v>
          </cell>
          <cell r="AO323">
            <v>415.85209000005852</v>
          </cell>
          <cell r="AP323">
            <v>13.47996000002604</v>
          </cell>
          <cell r="AQ323">
            <v>141.30300000007264</v>
          </cell>
          <cell r="AR323">
            <v>12479.814343798906</v>
          </cell>
          <cell r="AS323">
            <v>185.50419999996666</v>
          </cell>
          <cell r="AT323">
            <v>610.6476000000257</v>
          </cell>
          <cell r="AU323">
            <v>1496.9852600001032</v>
          </cell>
          <cell r="AV323">
            <v>1980.3954399998765</v>
          </cell>
          <cell r="AW323">
            <v>2069.6673000000883</v>
          </cell>
          <cell r="AX323">
            <v>1838.4276000000536</v>
          </cell>
          <cell r="AY323">
            <v>652.12225999997463</v>
          </cell>
          <cell r="AZ323">
            <v>717.31223679997493</v>
          </cell>
          <cell r="BA323">
            <v>1531.4885999999242</v>
          </cell>
          <cell r="BB323">
            <v>919.04597199999262</v>
          </cell>
          <cell r="BC323">
            <v>341.77099999983329</v>
          </cell>
          <cell r="BD323">
            <v>136.44687499996508</v>
          </cell>
          <cell r="BE323">
            <v>11886.251133000478</v>
          </cell>
          <cell r="BF323">
            <v>121.40670000005048</v>
          </cell>
          <cell r="BG323">
            <v>415.35220400011167</v>
          </cell>
          <cell r="BH323">
            <v>1526.5993600001093</v>
          </cell>
          <cell r="BI323">
            <v>1939.0149999998976</v>
          </cell>
          <cell r="BJ323">
            <v>2060.9279000001261</v>
          </cell>
          <cell r="BK323">
            <v>1778.8969160000561</v>
          </cell>
          <cell r="BL323">
            <v>427.05091799993534</v>
          </cell>
          <cell r="BM323">
            <v>596.96888000005856</v>
          </cell>
          <cell r="BN323">
            <v>1446.1179000000702</v>
          </cell>
          <cell r="BO323">
            <v>865.1172099999385</v>
          </cell>
          <cell r="BP323">
            <v>588.74150000012014</v>
          </cell>
          <cell r="BQ323">
            <v>120.05664500000421</v>
          </cell>
          <cell r="BR323">
            <v>11134.708072999492</v>
          </cell>
          <cell r="BS323">
            <v>266.97483899997314</v>
          </cell>
          <cell r="BT323">
            <v>460.0903999999864</v>
          </cell>
          <cell r="BU323">
            <v>1520.8998999999603</v>
          </cell>
          <cell r="BV323">
            <v>1913.7932700000238</v>
          </cell>
          <cell r="BW323">
            <v>1778.8366999999271</v>
          </cell>
          <cell r="BX323">
            <v>1599.8849799999152</v>
          </cell>
          <cell r="BY323">
            <v>402.7468200000003</v>
          </cell>
          <cell r="BZ323">
            <v>544.11702299991157</v>
          </cell>
          <cell r="CA323">
            <v>1214.8739699999569</v>
          </cell>
          <cell r="CB323">
            <v>839.66637000010815</v>
          </cell>
          <cell r="CC323">
            <v>457.93142000003718</v>
          </cell>
          <cell r="CD323">
            <v>134.8923810000415</v>
          </cell>
          <cell r="CE323">
            <v>9797.0373626993969</v>
          </cell>
          <cell r="CF323">
            <v>144.23786499997368</v>
          </cell>
          <cell r="CG323">
            <v>590.29759999999078</v>
          </cell>
          <cell r="CH323">
            <v>1560.329550000024</v>
          </cell>
          <cell r="CI323">
            <v>1915.8232000001008</v>
          </cell>
          <cell r="CJ323">
            <v>1042.0042576999404</v>
          </cell>
          <cell r="CK323">
            <v>1148.0678700000281</v>
          </cell>
          <cell r="CL323">
            <v>408.22372000000905</v>
          </cell>
          <cell r="CM323">
            <v>579.40630199993029</v>
          </cell>
          <cell r="CN323">
            <v>1161.8033430000069</v>
          </cell>
          <cell r="CO323">
            <v>842.57421999995131</v>
          </cell>
          <cell r="CP323">
            <v>289.62652000004891</v>
          </cell>
          <cell r="CQ323">
            <v>114.64291499997489</v>
          </cell>
          <cell r="CR323">
            <v>8710.3499219994992</v>
          </cell>
          <cell r="CS323">
            <v>142.22520999994595</v>
          </cell>
          <cell r="CT323">
            <v>348.38371000002371</v>
          </cell>
          <cell r="CU323">
            <v>1351.5810699999565</v>
          </cell>
          <cell r="CV323">
            <v>1663.4993799999356</v>
          </cell>
          <cell r="CW323">
            <v>1251.8895659999689</v>
          </cell>
          <cell r="CX323">
            <v>1203.5195399999502</v>
          </cell>
          <cell r="CY323">
            <v>325.94516199995996</v>
          </cell>
          <cell r="CZ323">
            <v>368.10800000000745</v>
          </cell>
          <cell r="DA323">
            <v>1142.169899999979</v>
          </cell>
          <cell r="DB323">
            <v>604.74803000001702</v>
          </cell>
          <cell r="DC323">
            <v>288.34035399998538</v>
          </cell>
          <cell r="DD323">
            <v>19.939999999944121</v>
          </cell>
          <cell r="DE323">
            <v>8973.1044390005991</v>
          </cell>
          <cell r="DF323">
            <v>127.34166999999434</v>
          </cell>
          <cell r="DG323">
            <v>475.50257000006968</v>
          </cell>
          <cell r="DH323">
            <v>1413.6437699998496</v>
          </cell>
          <cell r="DI323">
            <v>1694.8728399999673</v>
          </cell>
          <cell r="DJ323">
            <v>1321.0010399999446</v>
          </cell>
          <cell r="DK323">
            <v>1349.7766499999561</v>
          </cell>
          <cell r="DL323">
            <v>347.68837899994105</v>
          </cell>
          <cell r="DM323">
            <v>402.08504999999423</v>
          </cell>
          <cell r="DN323">
            <v>1025.6411200000439</v>
          </cell>
          <cell r="DO323">
            <v>413.32294999994338</v>
          </cell>
          <cell r="DP323">
            <v>368.71860000002198</v>
          </cell>
          <cell r="DQ323">
            <v>33.509800000058021</v>
          </cell>
          <cell r="DR323">
            <v>8559.646762999706</v>
          </cell>
          <cell r="DS323">
            <v>143.24900000006892</v>
          </cell>
          <cell r="DT323">
            <v>486.97371999995084</v>
          </cell>
          <cell r="DU323">
            <v>1292.5378999999957</v>
          </cell>
          <cell r="DV323">
            <v>1475.6639999998733</v>
          </cell>
          <cell r="DW323">
            <v>987.62508000002708</v>
          </cell>
          <cell r="DX323">
            <v>1251.4314859999577</v>
          </cell>
          <cell r="DY323">
            <v>281.41799999994691</v>
          </cell>
          <cell r="DZ323">
            <v>422.48317600006703</v>
          </cell>
          <cell r="EA323">
            <v>1188.9615500000073</v>
          </cell>
          <cell r="EB323">
            <v>664.40505100006703</v>
          </cell>
          <cell r="EC323">
            <v>330.21986000007018</v>
          </cell>
          <cell r="ED323">
            <v>34.677940000023227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A325" t="str">
            <v>Total Requirements</v>
          </cell>
          <cell r="F325">
            <v>672.17600000090897</v>
          </cell>
          <cell r="G325">
            <v>332.0910000000149</v>
          </cell>
          <cell r="H325">
            <v>563.78600000031292</v>
          </cell>
          <cell r="I325">
            <v>258.13899999950081</v>
          </cell>
          <cell r="J325">
            <v>72.76600999943912</v>
          </cell>
          <cell r="K325">
            <v>71.810300000011921</v>
          </cell>
          <cell r="L325">
            <v>558.09300000034273</v>
          </cell>
          <cell r="M325">
            <v>75.75</v>
          </cell>
          <cell r="N325">
            <v>71.871000000275671</v>
          </cell>
          <cell r="O325">
            <v>391.4640000006184</v>
          </cell>
          <cell r="P325">
            <v>535.91299999970943</v>
          </cell>
          <cell r="Q325">
            <v>529.76599999982864</v>
          </cell>
          <cell r="R325">
            <v>148.16294999420643</v>
          </cell>
          <cell r="S325">
            <v>229.37800000049174</v>
          </cell>
          <cell r="T325">
            <v>12.027999999932945</v>
          </cell>
          <cell r="U325">
            <v>18.520000000484288</v>
          </cell>
          <cell r="V325">
            <v>260.24200000055134</v>
          </cell>
          <cell r="W325">
            <v>62.712700000032783</v>
          </cell>
          <cell r="X325">
            <v>32.37624999973923</v>
          </cell>
          <cell r="Y325">
            <v>-772.58300000056624</v>
          </cell>
          <cell r="Z325">
            <v>36.733000000007451</v>
          </cell>
          <cell r="AA325">
            <v>148.34999999962747</v>
          </cell>
          <cell r="AB325">
            <v>36.283999999985099</v>
          </cell>
          <cell r="AC325">
            <v>45.83600000012666</v>
          </cell>
          <cell r="AD325">
            <v>38.286000000312924</v>
          </cell>
          <cell r="AE325">
            <v>6574.6936557143927</v>
          </cell>
          <cell r="AF325">
            <v>63.755699999630451</v>
          </cell>
          <cell r="AG325">
            <v>0.14999999944120646</v>
          </cell>
          <cell r="AH325">
            <v>760.97367999982089</v>
          </cell>
          <cell r="AI325">
            <v>1733.2570000002161</v>
          </cell>
          <cell r="AJ325">
            <v>962.56198570039123</v>
          </cell>
          <cell r="AK325">
            <v>916.22775000054389</v>
          </cell>
          <cell r="AL325">
            <v>251.77187999989837</v>
          </cell>
          <cell r="AM325">
            <v>305.04015000071377</v>
          </cell>
          <cell r="AN325">
            <v>1010.3204600000754</v>
          </cell>
          <cell r="AO325">
            <v>415.85209000017494</v>
          </cell>
          <cell r="AP325">
            <v>13.479960000142455</v>
          </cell>
          <cell r="AQ325">
            <v>141.30299999937415</v>
          </cell>
          <cell r="AR325">
            <v>12479.81434379518</v>
          </cell>
          <cell r="AS325">
            <v>185.5042000003159</v>
          </cell>
          <cell r="AT325">
            <v>610.64759999979287</v>
          </cell>
          <cell r="AU325">
            <v>1496.9852599995211</v>
          </cell>
          <cell r="AV325">
            <v>1980.3954400001094</v>
          </cell>
          <cell r="AW325">
            <v>2069.6672999998555</v>
          </cell>
          <cell r="AX325">
            <v>1838.4276000000536</v>
          </cell>
          <cell r="AY325">
            <v>652.12225999962538</v>
          </cell>
          <cell r="AZ325">
            <v>717.31223679985851</v>
          </cell>
          <cell r="BA325">
            <v>1531.4885999998078</v>
          </cell>
          <cell r="BB325">
            <v>919.0459719998762</v>
          </cell>
          <cell r="BC325">
            <v>341.77099999971688</v>
          </cell>
          <cell r="BD325">
            <v>136.44687500037253</v>
          </cell>
          <cell r="BE325">
            <v>11886.251133009791</v>
          </cell>
          <cell r="BF325">
            <v>121.40670000016689</v>
          </cell>
          <cell r="BG325">
            <v>415.35220399964601</v>
          </cell>
          <cell r="BH325">
            <v>1526.5993600003421</v>
          </cell>
          <cell r="BI325">
            <v>1939.0149999996647</v>
          </cell>
          <cell r="BJ325">
            <v>2060.927899999544</v>
          </cell>
          <cell r="BK325">
            <v>1778.8969160001725</v>
          </cell>
          <cell r="BL325">
            <v>427.05091799981892</v>
          </cell>
          <cell r="BM325">
            <v>596.9688799995929</v>
          </cell>
          <cell r="BN325">
            <v>1446.1178999999538</v>
          </cell>
          <cell r="BO325">
            <v>865.11720999982208</v>
          </cell>
          <cell r="BP325">
            <v>588.74150000046939</v>
          </cell>
          <cell r="BQ325">
            <v>120.05664500035346</v>
          </cell>
          <cell r="BR325">
            <v>11134.70807299763</v>
          </cell>
          <cell r="BS325">
            <v>266.97483900003135</v>
          </cell>
          <cell r="BT325">
            <v>460.09040000010282</v>
          </cell>
          <cell r="BU325">
            <v>1520.8999000005424</v>
          </cell>
          <cell r="BV325">
            <v>1913.7932700002566</v>
          </cell>
          <cell r="BW325">
            <v>1778.8366999998689</v>
          </cell>
          <cell r="BX325">
            <v>1599.8849800005555</v>
          </cell>
          <cell r="BY325">
            <v>402.7468200000003</v>
          </cell>
          <cell r="BZ325">
            <v>544.11702299956232</v>
          </cell>
          <cell r="CA325">
            <v>1214.8739700000733</v>
          </cell>
          <cell r="CB325">
            <v>839.6663699997589</v>
          </cell>
          <cell r="CC325">
            <v>457.93142000027001</v>
          </cell>
          <cell r="CD325">
            <v>134.89238099940121</v>
          </cell>
          <cell r="CE325">
            <v>9797.0373626947403</v>
          </cell>
          <cell r="CF325">
            <v>144.23786500003189</v>
          </cell>
          <cell r="CG325">
            <v>590.2976000001654</v>
          </cell>
          <cell r="CH325">
            <v>1560.3295499999076</v>
          </cell>
          <cell r="CI325">
            <v>1915.8231999995187</v>
          </cell>
          <cell r="CJ325">
            <v>1042.004257700406</v>
          </cell>
          <cell r="CK325">
            <v>1148.0678700003773</v>
          </cell>
          <cell r="CL325">
            <v>408.22372000012547</v>
          </cell>
          <cell r="CM325">
            <v>579.40630199946463</v>
          </cell>
          <cell r="CN325">
            <v>1161.8033429998904</v>
          </cell>
          <cell r="CO325">
            <v>842.57422000076622</v>
          </cell>
          <cell r="CP325">
            <v>289.62651999946684</v>
          </cell>
          <cell r="CQ325">
            <v>114.64291500020772</v>
          </cell>
          <cell r="CR325">
            <v>8710.3499219864607</v>
          </cell>
          <cell r="CS325">
            <v>142.22520999982953</v>
          </cell>
          <cell r="CT325">
            <v>348.38370999973267</v>
          </cell>
          <cell r="CU325">
            <v>1351.5810700003058</v>
          </cell>
          <cell r="CV325">
            <v>1663.4993799999356</v>
          </cell>
          <cell r="CW325">
            <v>1251.889566000551</v>
          </cell>
          <cell r="CX325">
            <v>1203.5195399997756</v>
          </cell>
          <cell r="CY325">
            <v>325.94516200013459</v>
          </cell>
          <cell r="CZ325">
            <v>368.10800000000745</v>
          </cell>
          <cell r="DA325">
            <v>1142.1699000000954</v>
          </cell>
          <cell r="DB325">
            <v>604.74802999943495</v>
          </cell>
          <cell r="DC325">
            <v>288.34035400021821</v>
          </cell>
          <cell r="DD325">
            <v>19.939999999478459</v>
          </cell>
          <cell r="DE325">
            <v>8973.1044389978051</v>
          </cell>
          <cell r="DF325">
            <v>127.34166999999434</v>
          </cell>
          <cell r="DG325">
            <v>475.50256999954581</v>
          </cell>
          <cell r="DH325">
            <v>1413.643769999966</v>
          </cell>
          <cell r="DI325">
            <v>1694.8728399993852</v>
          </cell>
          <cell r="DJ325">
            <v>1321.0010399995372</v>
          </cell>
          <cell r="DK325">
            <v>1349.7766500003636</v>
          </cell>
          <cell r="DL325">
            <v>347.68837899994105</v>
          </cell>
          <cell r="DM325">
            <v>402.08504999987781</v>
          </cell>
          <cell r="DN325">
            <v>1025.6411200007424</v>
          </cell>
          <cell r="DO325">
            <v>413.32294999994338</v>
          </cell>
          <cell r="DP325">
            <v>368.71860000025481</v>
          </cell>
          <cell r="DQ325">
            <v>33.509800000116229</v>
          </cell>
          <cell r="DR325">
            <v>8559.6467630118132</v>
          </cell>
          <cell r="DS325">
            <v>143.24899999983609</v>
          </cell>
          <cell r="DT325">
            <v>486.97372000012547</v>
          </cell>
          <cell r="DU325">
            <v>1292.5378999998793</v>
          </cell>
          <cell r="DV325">
            <v>1475.6639999998733</v>
          </cell>
          <cell r="DW325">
            <v>987.62508000060916</v>
          </cell>
          <cell r="DX325">
            <v>1251.4314860003069</v>
          </cell>
          <cell r="DY325">
            <v>281.41800000052899</v>
          </cell>
          <cell r="DZ325">
            <v>422.48317599948496</v>
          </cell>
          <cell r="EA325">
            <v>1188.9615500001237</v>
          </cell>
          <cell r="EB325">
            <v>664.40505099948496</v>
          </cell>
          <cell r="EC325">
            <v>330.21986000053585</v>
          </cell>
          <cell r="ED325">
            <v>34.677940000779927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8">
          <cell r="A328" t="str">
            <v>Purchased Power &amp; Net Interchange</v>
          </cell>
        </row>
        <row r="330">
          <cell r="C330" t="str">
            <v>APS Supplemental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C331" t="str">
            <v xml:space="preserve">Combine Hills Wind 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C332" t="str">
            <v>Constellation Seasonal 2013-2016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>Deseret Purchase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Douglas PUD Settlement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Georgia-Pacific Camas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Gemstate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Hermiston Purchase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 t="str">
            <v>Hurricane Purchase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IPP Purchase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 t="str">
            <v>MagCorp Reserves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 t="str">
            <v>Nucor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>Old Mill Solar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P4 Production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Pavant III Solar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PGE Cove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Rock River Wind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Small Purchases east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Small Purchases west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Three Buttes Wind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 xml:space="preserve">Top of the World Wind 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Tri-State Purchase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UAMPS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UMPA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Wolverine Creek Wind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C359" t="str">
            <v>QF - Sch37 - UT - Solar F</v>
          </cell>
          <cell r="F359">
            <v>1542.25</v>
          </cell>
          <cell r="G359">
            <v>1509.5920000000001</v>
          </cell>
          <cell r="H359">
            <v>2045.07</v>
          </cell>
          <cell r="I359">
            <v>2113.11</v>
          </cell>
          <cell r="J359">
            <v>2271.2150000000001</v>
          </cell>
          <cell r="K359">
            <v>2268.81</v>
          </cell>
          <cell r="L359">
            <v>2138.5970000000002</v>
          </cell>
          <cell r="M359">
            <v>2257.2339999999999</v>
          </cell>
          <cell r="N359">
            <v>2196.75</v>
          </cell>
          <cell r="O359">
            <v>2095.91</v>
          </cell>
          <cell r="P359">
            <v>1667.28</v>
          </cell>
          <cell r="Q359">
            <v>1408.5160000000001</v>
          </cell>
          <cell r="R359">
            <v>23396.767000000003</v>
          </cell>
          <cell r="S359">
            <v>1534.5619999999999</v>
          </cell>
          <cell r="T359">
            <v>1502.0039999999999</v>
          </cell>
          <cell r="U359">
            <v>2034.84</v>
          </cell>
          <cell r="V359">
            <v>2102.58</v>
          </cell>
          <cell r="W359">
            <v>2259.8069999999998</v>
          </cell>
          <cell r="X359">
            <v>2257.44</v>
          </cell>
          <cell r="Y359">
            <v>2127.933</v>
          </cell>
          <cell r="Z359">
            <v>2245.9810000000002</v>
          </cell>
          <cell r="AA359">
            <v>2185.7399999999998</v>
          </cell>
          <cell r="AB359">
            <v>2085.4319999999998</v>
          </cell>
          <cell r="AC359">
            <v>1659</v>
          </cell>
          <cell r="AD359">
            <v>1401.4480000000001</v>
          </cell>
          <cell r="AE359">
            <v>23332.812999999998</v>
          </cell>
          <cell r="AF359">
            <v>1526.8430000000001</v>
          </cell>
          <cell r="AG359">
            <v>1547.875</v>
          </cell>
          <cell r="AH359">
            <v>2024.548</v>
          </cell>
          <cell r="AI359">
            <v>2091.9899999999998</v>
          </cell>
          <cell r="AJ359">
            <v>2248.5230000000001</v>
          </cell>
          <cell r="AK359">
            <v>2246.13</v>
          </cell>
          <cell r="AL359">
            <v>2117.2689999999998</v>
          </cell>
          <cell r="AM359">
            <v>2234.7280000000001</v>
          </cell>
          <cell r="AN359">
            <v>2174.85</v>
          </cell>
          <cell r="AO359">
            <v>2074.9850000000001</v>
          </cell>
          <cell r="AP359">
            <v>1650.63</v>
          </cell>
          <cell r="AQ359">
            <v>1394.442</v>
          </cell>
          <cell r="AR359">
            <v>23163.482</v>
          </cell>
          <cell r="AS359">
            <v>1519.248</v>
          </cell>
          <cell r="AT359">
            <v>1487.0239999999999</v>
          </cell>
          <cell r="AU359">
            <v>2014.473</v>
          </cell>
          <cell r="AV359">
            <v>2081.64</v>
          </cell>
          <cell r="AW359">
            <v>2237.3319999999999</v>
          </cell>
          <cell r="AX359">
            <v>2234.9699999999998</v>
          </cell>
          <cell r="AY359">
            <v>2106.6979999999999</v>
          </cell>
          <cell r="AZ359">
            <v>2223.63</v>
          </cell>
          <cell r="BA359">
            <v>2163.96</v>
          </cell>
          <cell r="BB359">
            <v>2064.6309999999999</v>
          </cell>
          <cell r="BC359">
            <v>1642.44</v>
          </cell>
          <cell r="BD359">
            <v>1387.4359999999999</v>
          </cell>
          <cell r="BE359">
            <v>23047.646000000001</v>
          </cell>
          <cell r="BF359">
            <v>1511.684</v>
          </cell>
          <cell r="BG359">
            <v>1479.604</v>
          </cell>
          <cell r="BH359">
            <v>2004.46</v>
          </cell>
          <cell r="BI359">
            <v>2071.1999999999998</v>
          </cell>
          <cell r="BJ359">
            <v>2226.0790000000002</v>
          </cell>
          <cell r="BK359">
            <v>2223.7800000000002</v>
          </cell>
          <cell r="BL359">
            <v>2096.1579999999999</v>
          </cell>
          <cell r="BM359">
            <v>2212.4699999999998</v>
          </cell>
          <cell r="BN359">
            <v>2153.19</v>
          </cell>
          <cell r="BO359">
            <v>2054.277</v>
          </cell>
          <cell r="BP359">
            <v>1634.19</v>
          </cell>
          <cell r="BQ359">
            <v>1380.5540000000001</v>
          </cell>
          <cell r="BR359">
            <v>22932.207999999999</v>
          </cell>
          <cell r="BS359">
            <v>1504.0889999999999</v>
          </cell>
          <cell r="BT359">
            <v>1472.184</v>
          </cell>
          <cell r="BU359">
            <v>1994.385</v>
          </cell>
          <cell r="BV359">
            <v>2060.79</v>
          </cell>
          <cell r="BW359">
            <v>2214.9810000000002</v>
          </cell>
          <cell r="BX359">
            <v>2212.65</v>
          </cell>
          <cell r="BY359">
            <v>2085.6489999999999</v>
          </cell>
          <cell r="BZ359">
            <v>2201.4029999999998</v>
          </cell>
          <cell r="CA359">
            <v>2142.39</v>
          </cell>
          <cell r="CB359">
            <v>2044.047</v>
          </cell>
          <cell r="CC359">
            <v>1626.03</v>
          </cell>
          <cell r="CD359">
            <v>1373.61</v>
          </cell>
          <cell r="CE359">
            <v>22869.967000000001</v>
          </cell>
          <cell r="CF359">
            <v>1496.556</v>
          </cell>
          <cell r="CG359">
            <v>1517.135</v>
          </cell>
          <cell r="CH359">
            <v>1984.4649999999999</v>
          </cell>
          <cell r="CI359">
            <v>2050.5300000000002</v>
          </cell>
          <cell r="CJ359">
            <v>2203.8519999999999</v>
          </cell>
          <cell r="CK359">
            <v>2201.5500000000002</v>
          </cell>
          <cell r="CL359">
            <v>2075.2330000000002</v>
          </cell>
          <cell r="CM359">
            <v>2190.4290000000001</v>
          </cell>
          <cell r="CN359">
            <v>2131.71</v>
          </cell>
          <cell r="CO359">
            <v>2033.817</v>
          </cell>
          <cell r="CP359">
            <v>1617.9</v>
          </cell>
          <cell r="CQ359">
            <v>1366.79</v>
          </cell>
          <cell r="CR359">
            <v>22703.487999999998</v>
          </cell>
          <cell r="CS359">
            <v>1489.0540000000001</v>
          </cell>
          <cell r="CT359">
            <v>1457.5119999999999</v>
          </cell>
          <cell r="CU359">
            <v>1974.5450000000001</v>
          </cell>
          <cell r="CV359">
            <v>2040.24</v>
          </cell>
          <cell r="CW359">
            <v>2192.8780000000002</v>
          </cell>
          <cell r="CX359">
            <v>2190.54</v>
          </cell>
          <cell r="CY359">
            <v>2064.848</v>
          </cell>
          <cell r="CZ359">
            <v>2179.393</v>
          </cell>
          <cell r="DA359">
            <v>2121.09</v>
          </cell>
          <cell r="DB359">
            <v>2023.6489999999999</v>
          </cell>
          <cell r="DC359">
            <v>1609.8</v>
          </cell>
          <cell r="DD359">
            <v>1359.9390000000001</v>
          </cell>
          <cell r="DE359">
            <v>22590.117999999999</v>
          </cell>
          <cell r="DF359">
            <v>1481.645</v>
          </cell>
          <cell r="DG359">
            <v>1450.232</v>
          </cell>
          <cell r="DH359">
            <v>1964.6869999999999</v>
          </cell>
          <cell r="DI359">
            <v>2030.07</v>
          </cell>
          <cell r="DJ359">
            <v>2181.904</v>
          </cell>
          <cell r="DK359">
            <v>2179.62</v>
          </cell>
          <cell r="DL359">
            <v>2054.556</v>
          </cell>
          <cell r="DM359">
            <v>2168.5120000000002</v>
          </cell>
          <cell r="DN359">
            <v>2110.4699999999998</v>
          </cell>
          <cell r="DO359">
            <v>2013.5119999999999</v>
          </cell>
          <cell r="DP359">
            <v>1601.76</v>
          </cell>
          <cell r="DQ359">
            <v>1353.15</v>
          </cell>
          <cell r="DR359">
            <v>22477.047999999995</v>
          </cell>
          <cell r="DS359">
            <v>1474.2670000000001</v>
          </cell>
          <cell r="DT359">
            <v>1443.008</v>
          </cell>
          <cell r="DU359">
            <v>1954.798</v>
          </cell>
          <cell r="DV359">
            <v>2019.93</v>
          </cell>
          <cell r="DW359">
            <v>2170.9920000000002</v>
          </cell>
          <cell r="DX359">
            <v>2168.6999999999998</v>
          </cell>
          <cell r="DY359">
            <v>2044.2639999999999</v>
          </cell>
          <cell r="DZ359">
            <v>2157.6930000000002</v>
          </cell>
          <cell r="EA359">
            <v>2099.88</v>
          </cell>
          <cell r="EB359">
            <v>2003.4059999999999</v>
          </cell>
          <cell r="EC359">
            <v>1593.78</v>
          </cell>
          <cell r="ED359">
            <v>1346.33</v>
          </cell>
        </row>
        <row r="360">
          <cell r="C360" t="str">
            <v>Curtailment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C361" t="str">
            <v>Net Generation</v>
          </cell>
          <cell r="F361">
            <v>1542.25</v>
          </cell>
          <cell r="G361">
            <v>1509.5920000000001</v>
          </cell>
          <cell r="H361">
            <v>2045.07</v>
          </cell>
          <cell r="I361">
            <v>2113.11</v>
          </cell>
          <cell r="J361">
            <v>2271.2150000000001</v>
          </cell>
          <cell r="K361">
            <v>2268.81</v>
          </cell>
          <cell r="L361">
            <v>2138.5970000000002</v>
          </cell>
          <cell r="M361">
            <v>2257.2339999999999</v>
          </cell>
          <cell r="N361">
            <v>2196.75</v>
          </cell>
          <cell r="O361">
            <v>2095.91</v>
          </cell>
          <cell r="P361">
            <v>1667.28</v>
          </cell>
          <cell r="Q361">
            <v>1408.5160000000001</v>
          </cell>
          <cell r="R361">
            <v>23396.767000000003</v>
          </cell>
          <cell r="S361">
            <v>1534.5619999999999</v>
          </cell>
          <cell r="T361">
            <v>1502.0039999999999</v>
          </cell>
          <cell r="U361">
            <v>2034.84</v>
          </cell>
          <cell r="V361">
            <v>2102.58</v>
          </cell>
          <cell r="W361">
            <v>2259.8069999999998</v>
          </cell>
          <cell r="X361">
            <v>2257.44</v>
          </cell>
          <cell r="Y361">
            <v>2127.933</v>
          </cell>
          <cell r="Z361">
            <v>2245.9810000000002</v>
          </cell>
          <cell r="AA361">
            <v>2185.7399999999998</v>
          </cell>
          <cell r="AB361">
            <v>2085.4319999999998</v>
          </cell>
          <cell r="AC361">
            <v>1659</v>
          </cell>
          <cell r="AD361">
            <v>1401.4480000000001</v>
          </cell>
          <cell r="AE361">
            <v>23332.812999999998</v>
          </cell>
          <cell r="AF361">
            <v>1526.8430000000001</v>
          </cell>
          <cell r="AG361">
            <v>1547.875</v>
          </cell>
          <cell r="AH361">
            <v>2024.548</v>
          </cell>
          <cell r="AI361">
            <v>2091.9899999999998</v>
          </cell>
          <cell r="AJ361">
            <v>2248.5230000000001</v>
          </cell>
          <cell r="AK361">
            <v>2246.13</v>
          </cell>
          <cell r="AL361">
            <v>2117.2689999999998</v>
          </cell>
          <cell r="AM361">
            <v>2234.7280000000001</v>
          </cell>
          <cell r="AN361">
            <v>2174.85</v>
          </cell>
          <cell r="AO361">
            <v>2074.9850000000001</v>
          </cell>
          <cell r="AP361">
            <v>1650.63</v>
          </cell>
          <cell r="AQ361">
            <v>1394.442</v>
          </cell>
          <cell r="AR361">
            <v>23163.482</v>
          </cell>
          <cell r="AS361">
            <v>1519.248</v>
          </cell>
          <cell r="AT361">
            <v>1487.0239999999999</v>
          </cell>
          <cell r="AU361">
            <v>2014.473</v>
          </cell>
          <cell r="AV361">
            <v>2081.64</v>
          </cell>
          <cell r="AW361">
            <v>2237.3319999999999</v>
          </cell>
          <cell r="AX361">
            <v>2234.9699999999998</v>
          </cell>
          <cell r="AY361">
            <v>2106.6979999999999</v>
          </cell>
          <cell r="AZ361">
            <v>2223.63</v>
          </cell>
          <cell r="BA361">
            <v>2163.96</v>
          </cell>
          <cell r="BB361">
            <v>2064.6309999999999</v>
          </cell>
          <cell r="BC361">
            <v>1642.44</v>
          </cell>
          <cell r="BD361">
            <v>1387.4359999999999</v>
          </cell>
          <cell r="BE361">
            <v>23047.646000000001</v>
          </cell>
          <cell r="BF361">
            <v>1511.684</v>
          </cell>
          <cell r="BG361">
            <v>1479.604</v>
          </cell>
          <cell r="BH361">
            <v>2004.46</v>
          </cell>
          <cell r="BI361">
            <v>2071.1999999999998</v>
          </cell>
          <cell r="BJ361">
            <v>2226.0790000000002</v>
          </cell>
          <cell r="BK361">
            <v>2223.7800000000002</v>
          </cell>
          <cell r="BL361">
            <v>2096.1579999999999</v>
          </cell>
          <cell r="BM361">
            <v>2212.4699999999998</v>
          </cell>
          <cell r="BN361">
            <v>2153.19</v>
          </cell>
          <cell r="BO361">
            <v>2054.277</v>
          </cell>
          <cell r="BP361">
            <v>1634.19</v>
          </cell>
          <cell r="BQ361">
            <v>1380.5540000000001</v>
          </cell>
          <cell r="BR361">
            <v>22932.207999999999</v>
          </cell>
          <cell r="BS361">
            <v>1504.0889999999999</v>
          </cell>
          <cell r="BT361">
            <v>1472.184</v>
          </cell>
          <cell r="BU361">
            <v>1994.385</v>
          </cell>
          <cell r="BV361">
            <v>2060.79</v>
          </cell>
          <cell r="BW361">
            <v>2214.9810000000002</v>
          </cell>
          <cell r="BX361">
            <v>2212.65</v>
          </cell>
          <cell r="BY361">
            <v>2085.6489999999999</v>
          </cell>
          <cell r="BZ361">
            <v>2201.4029999999998</v>
          </cell>
          <cell r="CA361">
            <v>2142.39</v>
          </cell>
          <cell r="CB361">
            <v>2044.047</v>
          </cell>
          <cell r="CC361">
            <v>1626.03</v>
          </cell>
          <cell r="CD361">
            <v>1373.61</v>
          </cell>
          <cell r="CE361">
            <v>22869.967000000001</v>
          </cell>
          <cell r="CF361">
            <v>1496.556</v>
          </cell>
          <cell r="CG361">
            <v>1517.135</v>
          </cell>
          <cell r="CH361">
            <v>1984.4649999999999</v>
          </cell>
          <cell r="CI361">
            <v>2050.5300000000002</v>
          </cell>
          <cell r="CJ361">
            <v>2203.8519999999999</v>
          </cell>
          <cell r="CK361">
            <v>2201.5500000000002</v>
          </cell>
          <cell r="CL361">
            <v>2075.2330000000002</v>
          </cell>
          <cell r="CM361">
            <v>2190.4290000000001</v>
          </cell>
          <cell r="CN361">
            <v>2131.71</v>
          </cell>
          <cell r="CO361">
            <v>2033.817</v>
          </cell>
          <cell r="CP361">
            <v>1617.9</v>
          </cell>
          <cell r="CQ361">
            <v>1366.79</v>
          </cell>
          <cell r="CR361">
            <v>22703.487999999998</v>
          </cell>
          <cell r="CS361">
            <v>1489.0540000000001</v>
          </cell>
          <cell r="CT361">
            <v>1457.5119999999999</v>
          </cell>
          <cell r="CU361">
            <v>1974.5450000000001</v>
          </cell>
          <cell r="CV361">
            <v>2040.24</v>
          </cell>
          <cell r="CW361">
            <v>2192.8780000000002</v>
          </cell>
          <cell r="CX361">
            <v>2190.54</v>
          </cell>
          <cell r="CY361">
            <v>2064.848</v>
          </cell>
          <cell r="CZ361">
            <v>2179.393</v>
          </cell>
          <cell r="DA361">
            <v>2121.09</v>
          </cell>
          <cell r="DB361">
            <v>2023.6489999999999</v>
          </cell>
          <cell r="DC361">
            <v>1609.8</v>
          </cell>
          <cell r="DD361">
            <v>1359.9390000000001</v>
          </cell>
          <cell r="DE361">
            <v>22590.117999999999</v>
          </cell>
          <cell r="DF361">
            <v>1481.645</v>
          </cell>
          <cell r="DG361">
            <v>1450.232</v>
          </cell>
          <cell r="DH361">
            <v>1964.6869999999999</v>
          </cell>
          <cell r="DI361">
            <v>2030.07</v>
          </cell>
          <cell r="DJ361">
            <v>2181.904</v>
          </cell>
          <cell r="DK361">
            <v>2179.62</v>
          </cell>
          <cell r="DL361">
            <v>2054.556</v>
          </cell>
          <cell r="DM361">
            <v>2168.5120000000002</v>
          </cell>
          <cell r="DN361">
            <v>2110.4699999999998</v>
          </cell>
          <cell r="DO361">
            <v>2013.5119999999999</v>
          </cell>
          <cell r="DP361">
            <v>1601.76</v>
          </cell>
          <cell r="DQ361">
            <v>1353.15</v>
          </cell>
          <cell r="DR361">
            <v>22477.047999999995</v>
          </cell>
          <cell r="DS361">
            <v>1474.2670000000001</v>
          </cell>
          <cell r="DT361">
            <v>1443.008</v>
          </cell>
          <cell r="DU361">
            <v>1954.798</v>
          </cell>
          <cell r="DV361">
            <v>2019.93</v>
          </cell>
          <cell r="DW361">
            <v>2170.9920000000002</v>
          </cell>
          <cell r="DX361">
            <v>2168.6999999999998</v>
          </cell>
          <cell r="DY361">
            <v>2044.2639999999999</v>
          </cell>
          <cell r="DZ361">
            <v>2157.6930000000002</v>
          </cell>
          <cell r="EA361">
            <v>2099.88</v>
          </cell>
          <cell r="EB361">
            <v>2003.4059999999999</v>
          </cell>
          <cell r="EC361">
            <v>1593.78</v>
          </cell>
          <cell r="ED361">
            <v>1346.33</v>
          </cell>
        </row>
        <row r="363">
          <cell r="C363" t="str">
            <v>Potential QFs  -  Central Oregon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C364" t="str">
            <v>Potential QFs  -  West Main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Potential QFs  -  Walla Walla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Potential QFs  -  Clover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Potential QFs  -  PP-GC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Potential QFs  -  Utah North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Potential QFs  -  Utah South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Potential QFs  -  Trona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Potential QFs  -  Wyoming Northeast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C373" t="str">
            <v>QF California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C374" t="str">
            <v>QF Idaho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C375" t="str">
            <v>QF Oregon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QF Utah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QF Washington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QF Wyoming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C380" t="str">
            <v>Biomass QF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C381" t="str">
            <v>Black Cap II Solar QF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Champlin Blue Mtn Wind QF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Chevron Wind QF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 xml:space="preserve">Douglas County Forest Products QF   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Evergreen BioPower QF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>ExxonMobil QF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First Wind QF Projects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Five Pine Wind QF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Foote Creek II &amp; III Wind QF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Kennecott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Latigo Wind Park QF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Long Ridge Wind I QF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Long Ridge Wind II QF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Mountain Wind 1 QF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Mountain Wind 2 QF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North Point Wind QF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OM Power I Geothermal QF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C398" t="str">
            <v>Orchard Wind Farm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C399" t="str">
            <v>Oregon Sch 37 QFs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Oregon Wind Farm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Pavant Solar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Pioneer Wind Park I QF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>Power County North Wind QF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Power County South Wind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Roseburg Dillard QF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Sigurd Solar QF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Spanish Fork Wind 2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Sunnyside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Surprise Valley Geothermal QF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Sweetwater Solar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Tesoro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Three Peaks Solar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Threemile Canyon Wind QF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US Magnesium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Utah Pavant Solar I &amp; II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Utah Red Hills Solar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Utah SunEdison Wind QF Projects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Utah Sch 37 Solar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1542.25</v>
          </cell>
          <cell r="G420">
            <v>1509.5920000000624</v>
          </cell>
          <cell r="H420">
            <v>2045.0699999998906</v>
          </cell>
          <cell r="I420">
            <v>2113.109999999986</v>
          </cell>
          <cell r="J420">
            <v>2271.2149999999674</v>
          </cell>
          <cell r="K420">
            <v>2268.8099999999395</v>
          </cell>
          <cell r="L420">
            <v>2138.5969999999506</v>
          </cell>
          <cell r="M420">
            <v>2257.2339999999385</v>
          </cell>
          <cell r="N420">
            <v>2196.75</v>
          </cell>
          <cell r="O420">
            <v>2095.9099999999744</v>
          </cell>
          <cell r="P420">
            <v>1667.2799999999697</v>
          </cell>
          <cell r="Q420">
            <v>1408.5159999999451</v>
          </cell>
          <cell r="R420">
            <v>23396.767000000924</v>
          </cell>
          <cell r="S420">
            <v>1534.5620000000345</v>
          </cell>
          <cell r="T420">
            <v>1502.0040000000736</v>
          </cell>
          <cell r="U420">
            <v>2034.8400000000838</v>
          </cell>
          <cell r="V420">
            <v>2102.5799999999581</v>
          </cell>
          <cell r="W420">
            <v>2259.8070000000298</v>
          </cell>
          <cell r="X420">
            <v>2257.4399999999441</v>
          </cell>
          <cell r="Y420">
            <v>2127.9330000000773</v>
          </cell>
          <cell r="Z420">
            <v>2245.9810000000289</v>
          </cell>
          <cell r="AA420">
            <v>2185.7399999999907</v>
          </cell>
          <cell r="AB420">
            <v>2085.4320000000298</v>
          </cell>
          <cell r="AC420">
            <v>1659</v>
          </cell>
          <cell r="AD420">
            <v>1401.4480000000913</v>
          </cell>
          <cell r="AE420">
            <v>23332.813000001013</v>
          </cell>
          <cell r="AF420">
            <v>1526.8429999999935</v>
          </cell>
          <cell r="AG420">
            <v>1547.875</v>
          </cell>
          <cell r="AH420">
            <v>2024.5479999999516</v>
          </cell>
          <cell r="AI420">
            <v>2091.9899999999907</v>
          </cell>
          <cell r="AJ420">
            <v>2248.5230000000447</v>
          </cell>
          <cell r="AK420">
            <v>2246.1300000001211</v>
          </cell>
          <cell r="AL420">
            <v>2117.2689999998547</v>
          </cell>
          <cell r="AM420">
            <v>2234.7280000001192</v>
          </cell>
          <cell r="AN420">
            <v>2174.8500000000931</v>
          </cell>
          <cell r="AO420">
            <v>2074.984999999986</v>
          </cell>
          <cell r="AP420">
            <v>1650.6299999998882</v>
          </cell>
          <cell r="AQ420">
            <v>1394.4420000000391</v>
          </cell>
          <cell r="AR420">
            <v>23163.482000000775</v>
          </cell>
          <cell r="AS420">
            <v>1519.2480000000214</v>
          </cell>
          <cell r="AT420">
            <v>1487.0239999999758</v>
          </cell>
          <cell r="AU420">
            <v>2014.4729999999981</v>
          </cell>
          <cell r="AV420">
            <v>2081.6399999998976</v>
          </cell>
          <cell r="AW420">
            <v>2237.3319999999367</v>
          </cell>
          <cell r="AX420">
            <v>2234.9699999999721</v>
          </cell>
          <cell r="AY420">
            <v>2106.6979999998584</v>
          </cell>
          <cell r="AZ420">
            <v>2223.6299999998882</v>
          </cell>
          <cell r="BA420">
            <v>2163.9600000001956</v>
          </cell>
          <cell r="BB420">
            <v>2064.6309999998193</v>
          </cell>
          <cell r="BC420">
            <v>1642.440000000177</v>
          </cell>
          <cell r="BD420">
            <v>1387.435999999987</v>
          </cell>
          <cell r="BE420">
            <v>23047.645999999717</v>
          </cell>
          <cell r="BF420">
            <v>1511.683999999892</v>
          </cell>
          <cell r="BG420">
            <v>1479.6040000000503</v>
          </cell>
          <cell r="BH420">
            <v>2004.4599999999627</v>
          </cell>
          <cell r="BI420">
            <v>2071.2000000001863</v>
          </cell>
          <cell r="BJ420">
            <v>2226.0789999999106</v>
          </cell>
          <cell r="BK420">
            <v>2223.7799999997951</v>
          </cell>
          <cell r="BL420">
            <v>2096.1579999998212</v>
          </cell>
          <cell r="BM420">
            <v>2212.4699999999721</v>
          </cell>
          <cell r="BN420">
            <v>2153.1899999999441</v>
          </cell>
          <cell r="BO420">
            <v>2054.2770000000019</v>
          </cell>
          <cell r="BP420">
            <v>1634.1899999999441</v>
          </cell>
          <cell r="BQ420">
            <v>1380.5540000000037</v>
          </cell>
          <cell r="BR420">
            <v>22932.208000000566</v>
          </cell>
          <cell r="BS420">
            <v>1504.0889999999199</v>
          </cell>
          <cell r="BT420">
            <v>1472.1840000000084</v>
          </cell>
          <cell r="BU420">
            <v>1994.3850000000093</v>
          </cell>
          <cell r="BV420">
            <v>2060.7900000000373</v>
          </cell>
          <cell r="BW420">
            <v>2214.9809999999125</v>
          </cell>
          <cell r="BX420">
            <v>2212.6500000001397</v>
          </cell>
          <cell r="BY420">
            <v>2085.6489999999758</v>
          </cell>
          <cell r="BZ420">
            <v>2201.4029999999329</v>
          </cell>
          <cell r="CA420">
            <v>2142.3900000001304</v>
          </cell>
          <cell r="CB420">
            <v>2044.0470000000205</v>
          </cell>
          <cell r="CC420">
            <v>1626.0299999997951</v>
          </cell>
          <cell r="CD420">
            <v>1373.609999999986</v>
          </cell>
          <cell r="CE420">
            <v>22869.967000000179</v>
          </cell>
          <cell r="CF420">
            <v>1496.5559999999823</v>
          </cell>
          <cell r="CG420">
            <v>1517.1350000000093</v>
          </cell>
          <cell r="CH420">
            <v>1984.4650000000838</v>
          </cell>
          <cell r="CI420">
            <v>2050.5299999997951</v>
          </cell>
          <cell r="CJ420">
            <v>2203.8519999999553</v>
          </cell>
          <cell r="CK420">
            <v>2201.5500000000466</v>
          </cell>
          <cell r="CL420">
            <v>2075.2330000000075</v>
          </cell>
          <cell r="CM420">
            <v>2190.4290000000037</v>
          </cell>
          <cell r="CN420">
            <v>2131.7099999999627</v>
          </cell>
          <cell r="CO420">
            <v>2033.8169999999227</v>
          </cell>
          <cell r="CP420">
            <v>1617.8999999999069</v>
          </cell>
          <cell r="CQ420">
            <v>1366.7900000000373</v>
          </cell>
          <cell r="CR420">
            <v>22703.487999999896</v>
          </cell>
          <cell r="CS420">
            <v>1489.0540000000037</v>
          </cell>
          <cell r="CT420">
            <v>1457.5120000001043</v>
          </cell>
          <cell r="CU420">
            <v>1974.5450000001583</v>
          </cell>
          <cell r="CV420">
            <v>2040.2399999999907</v>
          </cell>
          <cell r="CW420">
            <v>2192.8780000000261</v>
          </cell>
          <cell r="CX420">
            <v>2190.5400000000373</v>
          </cell>
          <cell r="CY420">
            <v>2064.848000000231</v>
          </cell>
          <cell r="CZ420">
            <v>2179.3929999999236</v>
          </cell>
          <cell r="DA420">
            <v>2121.089999999851</v>
          </cell>
          <cell r="DB420">
            <v>2023.6489999999758</v>
          </cell>
          <cell r="DC420">
            <v>1609.8000000000466</v>
          </cell>
          <cell r="DD420">
            <v>1359.939000000013</v>
          </cell>
          <cell r="DE420">
            <v>22590.118000000715</v>
          </cell>
          <cell r="DF420">
            <v>1481.6450000000186</v>
          </cell>
          <cell r="DG420">
            <v>1450.23199999996</v>
          </cell>
          <cell r="DH420">
            <v>1964.686999999918</v>
          </cell>
          <cell r="DI420">
            <v>2030.0700000000652</v>
          </cell>
          <cell r="DJ420">
            <v>2181.9040000000969</v>
          </cell>
          <cell r="DK420">
            <v>2179.6200000001118</v>
          </cell>
          <cell r="DL420">
            <v>2054.5559999998659</v>
          </cell>
          <cell r="DM420">
            <v>2168.5120000001043</v>
          </cell>
          <cell r="DN420">
            <v>2110.4699999999721</v>
          </cell>
          <cell r="DO420">
            <v>2013.5119999998715</v>
          </cell>
          <cell r="DP420">
            <v>1601.7600000000093</v>
          </cell>
          <cell r="DQ420">
            <v>1353.1500000001397</v>
          </cell>
          <cell r="DR420">
            <v>22477.048000000417</v>
          </cell>
          <cell r="DS420">
            <v>1474.267000000109</v>
          </cell>
          <cell r="DT420">
            <v>1443.0080000000307</v>
          </cell>
          <cell r="DU420">
            <v>1954.7979999999516</v>
          </cell>
          <cell r="DV420">
            <v>2019.9299999999348</v>
          </cell>
          <cell r="DW420">
            <v>2170.9920000000857</v>
          </cell>
          <cell r="DX420">
            <v>2168.6999999999534</v>
          </cell>
          <cell r="DY420">
            <v>2044.2639999999665</v>
          </cell>
          <cell r="DZ420">
            <v>2157.6929999999702</v>
          </cell>
          <cell r="EA420">
            <v>2099.8800000001211</v>
          </cell>
          <cell r="EB420">
            <v>2003.405999999959</v>
          </cell>
          <cell r="EC420">
            <v>1593.7800000000279</v>
          </cell>
          <cell r="ED420">
            <v>1346.3299999998417</v>
          </cell>
        </row>
        <row r="423">
          <cell r="C423" t="str">
            <v xml:space="preserve">Douglas - Wells 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Grant Reasonable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C425" t="str">
            <v xml:space="preserve">Grant Surplus 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Grant - Wanapum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1542.25</v>
          </cell>
          <cell r="G430">
            <v>1509.5920000000624</v>
          </cell>
          <cell r="H430">
            <v>2045.0699999998906</v>
          </cell>
          <cell r="I430">
            <v>2113.109999999986</v>
          </cell>
          <cell r="J430">
            <v>2271.2149999999674</v>
          </cell>
          <cell r="K430">
            <v>2268.8099999999395</v>
          </cell>
          <cell r="L430">
            <v>2138.5969999999506</v>
          </cell>
          <cell r="M430">
            <v>2257.2339999999385</v>
          </cell>
          <cell r="N430">
            <v>2196.75</v>
          </cell>
          <cell r="O430">
            <v>2095.9099999999744</v>
          </cell>
          <cell r="P430">
            <v>1667.2799999999697</v>
          </cell>
          <cell r="Q430">
            <v>1408.5159999999451</v>
          </cell>
          <cell r="R430">
            <v>23396.767000000924</v>
          </cell>
          <cell r="S430">
            <v>1534.5620000000345</v>
          </cell>
          <cell r="T430">
            <v>1502.0040000000736</v>
          </cell>
          <cell r="U430">
            <v>2034.8400000000838</v>
          </cell>
          <cell r="V430">
            <v>2102.5799999999581</v>
          </cell>
          <cell r="W430">
            <v>2259.8070000000298</v>
          </cell>
          <cell r="X430">
            <v>2257.4399999999441</v>
          </cell>
          <cell r="Y430">
            <v>2127.9330000000773</v>
          </cell>
          <cell r="Z430">
            <v>2245.9810000000289</v>
          </cell>
          <cell r="AA430">
            <v>2185.7399999999907</v>
          </cell>
          <cell r="AB430">
            <v>2085.4320000000298</v>
          </cell>
          <cell r="AC430">
            <v>1659</v>
          </cell>
          <cell r="AD430">
            <v>1401.4480000000913</v>
          </cell>
          <cell r="AE430">
            <v>23332.813000001013</v>
          </cell>
          <cell r="AF430">
            <v>1526.8429999999935</v>
          </cell>
          <cell r="AG430">
            <v>1547.875</v>
          </cell>
          <cell r="AH430">
            <v>2024.5479999999516</v>
          </cell>
          <cell r="AI430">
            <v>2091.9899999999907</v>
          </cell>
          <cell r="AJ430">
            <v>2248.5230000000447</v>
          </cell>
          <cell r="AK430">
            <v>2246.1300000001211</v>
          </cell>
          <cell r="AL430">
            <v>2117.2689999998547</v>
          </cell>
          <cell r="AM430">
            <v>2234.7280000001192</v>
          </cell>
          <cell r="AN430">
            <v>2174.8500000000931</v>
          </cell>
          <cell r="AO430">
            <v>2074.984999999986</v>
          </cell>
          <cell r="AP430">
            <v>1650.6299999998882</v>
          </cell>
          <cell r="AQ430">
            <v>1394.4420000000391</v>
          </cell>
          <cell r="AR430">
            <v>23163.482000000775</v>
          </cell>
          <cell r="AS430">
            <v>1519.2480000000214</v>
          </cell>
          <cell r="AT430">
            <v>1487.0239999999758</v>
          </cell>
          <cell r="AU430">
            <v>2014.4729999999981</v>
          </cell>
          <cell r="AV430">
            <v>2081.6399999998976</v>
          </cell>
          <cell r="AW430">
            <v>2237.3319999999367</v>
          </cell>
          <cell r="AX430">
            <v>2234.9699999999721</v>
          </cell>
          <cell r="AY430">
            <v>2106.6979999998584</v>
          </cell>
          <cell r="AZ430">
            <v>2223.6299999998882</v>
          </cell>
          <cell r="BA430">
            <v>2163.9600000001956</v>
          </cell>
          <cell r="BB430">
            <v>2064.6309999998193</v>
          </cell>
          <cell r="BC430">
            <v>1642.440000000177</v>
          </cell>
          <cell r="BD430">
            <v>1387.435999999987</v>
          </cell>
          <cell r="BE430">
            <v>23047.645999999717</v>
          </cell>
          <cell r="BF430">
            <v>1511.683999999892</v>
          </cell>
          <cell r="BG430">
            <v>1479.6040000000503</v>
          </cell>
          <cell r="BH430">
            <v>2004.4599999999627</v>
          </cell>
          <cell r="BI430">
            <v>2071.2000000001863</v>
          </cell>
          <cell r="BJ430">
            <v>2226.0789999999106</v>
          </cell>
          <cell r="BK430">
            <v>2223.7799999997951</v>
          </cell>
          <cell r="BL430">
            <v>2096.1579999998212</v>
          </cell>
          <cell r="BM430">
            <v>2212.4699999999721</v>
          </cell>
          <cell r="BN430">
            <v>2153.1899999999441</v>
          </cell>
          <cell r="BO430">
            <v>2054.2770000000019</v>
          </cell>
          <cell r="BP430">
            <v>1634.1899999999441</v>
          </cell>
          <cell r="BQ430">
            <v>1380.5540000000037</v>
          </cell>
          <cell r="BR430">
            <v>22932.208000000566</v>
          </cell>
          <cell r="BS430">
            <v>1504.0889999999199</v>
          </cell>
          <cell r="BT430">
            <v>1472.1840000000084</v>
          </cell>
          <cell r="BU430">
            <v>1994.3850000000093</v>
          </cell>
          <cell r="BV430">
            <v>2060.7900000000373</v>
          </cell>
          <cell r="BW430">
            <v>2214.9809999999125</v>
          </cell>
          <cell r="BX430">
            <v>2212.6500000001397</v>
          </cell>
          <cell r="BY430">
            <v>2085.6489999999758</v>
          </cell>
          <cell r="BZ430">
            <v>2201.4029999999329</v>
          </cell>
          <cell r="CA430">
            <v>2142.3900000001304</v>
          </cell>
          <cell r="CB430">
            <v>2044.0470000000205</v>
          </cell>
          <cell r="CC430">
            <v>1626.0299999997951</v>
          </cell>
          <cell r="CD430">
            <v>1373.609999999986</v>
          </cell>
          <cell r="CE430">
            <v>22869.967000000179</v>
          </cell>
          <cell r="CF430">
            <v>1496.5559999999823</v>
          </cell>
          <cell r="CG430">
            <v>1517.1350000000093</v>
          </cell>
          <cell r="CH430">
            <v>1984.4650000000838</v>
          </cell>
          <cell r="CI430">
            <v>2050.5299999997951</v>
          </cell>
          <cell r="CJ430">
            <v>2203.8519999999553</v>
          </cell>
          <cell r="CK430">
            <v>2201.5500000000466</v>
          </cell>
          <cell r="CL430">
            <v>2075.2330000000075</v>
          </cell>
          <cell r="CM430">
            <v>2190.4290000000037</v>
          </cell>
          <cell r="CN430">
            <v>2131.7099999999627</v>
          </cell>
          <cell r="CO430">
            <v>2033.8169999999227</v>
          </cell>
          <cell r="CP430">
            <v>1617.8999999999069</v>
          </cell>
          <cell r="CQ430">
            <v>1366.7900000000373</v>
          </cell>
          <cell r="CR430">
            <v>22703.487999999896</v>
          </cell>
          <cell r="CS430">
            <v>1489.0540000000037</v>
          </cell>
          <cell r="CT430">
            <v>1457.5120000001043</v>
          </cell>
          <cell r="CU430">
            <v>1974.5450000001583</v>
          </cell>
          <cell r="CV430">
            <v>2040.2399999999907</v>
          </cell>
          <cell r="CW430">
            <v>2192.8780000000261</v>
          </cell>
          <cell r="CX430">
            <v>2190.5400000000373</v>
          </cell>
          <cell r="CY430">
            <v>2064.848000000231</v>
          </cell>
          <cell r="CZ430">
            <v>2179.3929999999236</v>
          </cell>
          <cell r="DA430">
            <v>2121.089999999851</v>
          </cell>
          <cell r="DB430">
            <v>2023.6489999999758</v>
          </cell>
          <cell r="DC430">
            <v>1609.8000000000466</v>
          </cell>
          <cell r="DD430">
            <v>1359.939000000013</v>
          </cell>
          <cell r="DE430">
            <v>22590.118000000715</v>
          </cell>
          <cell r="DF430">
            <v>1481.6450000000186</v>
          </cell>
          <cell r="DG430">
            <v>1450.23199999996</v>
          </cell>
          <cell r="DH430">
            <v>1964.686999999918</v>
          </cell>
          <cell r="DI430">
            <v>2030.0700000000652</v>
          </cell>
          <cell r="DJ430">
            <v>2181.9040000000969</v>
          </cell>
          <cell r="DK430">
            <v>2179.6200000001118</v>
          </cell>
          <cell r="DL430">
            <v>2054.5559999998659</v>
          </cell>
          <cell r="DM430">
            <v>2168.5120000001043</v>
          </cell>
          <cell r="DN430">
            <v>2110.4699999999721</v>
          </cell>
          <cell r="DO430">
            <v>2013.5119999998715</v>
          </cell>
          <cell r="DP430">
            <v>1601.7600000000093</v>
          </cell>
          <cell r="DQ430">
            <v>1353.1500000001397</v>
          </cell>
          <cell r="DR430">
            <v>22477.048000000417</v>
          </cell>
          <cell r="DS430">
            <v>1474.267000000109</v>
          </cell>
          <cell r="DT430">
            <v>1443.0080000000307</v>
          </cell>
          <cell r="DU430">
            <v>1954.7979999999516</v>
          </cell>
          <cell r="DV430">
            <v>2019.9299999999348</v>
          </cell>
          <cell r="DW430">
            <v>2170.9920000000857</v>
          </cell>
          <cell r="DX430">
            <v>2168.6999999999534</v>
          </cell>
          <cell r="DY430">
            <v>2044.2639999999665</v>
          </cell>
          <cell r="DZ430">
            <v>2157.6929999999702</v>
          </cell>
          <cell r="EA430">
            <v>2099.8800000001211</v>
          </cell>
          <cell r="EB430">
            <v>2003.405999999959</v>
          </cell>
          <cell r="EC430">
            <v>1593.7800000000279</v>
          </cell>
          <cell r="ED430">
            <v>1346.3299999998417</v>
          </cell>
        </row>
        <row r="433">
          <cell r="C433" t="str">
            <v>APS Exchange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BPA FC II Wind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BPA FC IV Wind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BPA Exchange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BPA So. Idaho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Cowlitz Swift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EWEB FC I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PSCo Exchange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PSCO FC III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Redding Exchange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SCL State Line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C448" t="str">
            <v>COB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C449" t="str">
            <v>Four Corners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C450" t="str">
            <v>Mid Columbia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C451" t="str">
            <v>Mona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C452" t="str">
            <v>Palo Verde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C453" t="str">
            <v>SP15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STF Index Trades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C459" t="str">
            <v>COB</v>
          </cell>
          <cell r="F459">
            <v>0</v>
          </cell>
          <cell r="G459">
            <v>-38.668000000001484</v>
          </cell>
          <cell r="H459">
            <v>-28.326799999999821</v>
          </cell>
          <cell r="I459">
            <v>-108.70030000000042</v>
          </cell>
          <cell r="J459">
            <v>-1.0000000002037268E-3</v>
          </cell>
          <cell r="K459">
            <v>-11.6945999999989</v>
          </cell>
          <cell r="L459">
            <v>-16.3673200000012</v>
          </cell>
          <cell r="M459">
            <v>-17.972200000000157</v>
          </cell>
          <cell r="N459">
            <v>0</v>
          </cell>
          <cell r="O459">
            <v>0</v>
          </cell>
          <cell r="P459">
            <v>-3.5727800000000229</v>
          </cell>
          <cell r="Q459">
            <v>0</v>
          </cell>
          <cell r="R459">
            <v>-23.84484999999404</v>
          </cell>
          <cell r="S459">
            <v>0</v>
          </cell>
          <cell r="T459">
            <v>-3.0796000000000276</v>
          </cell>
          <cell r="U459">
            <v>-1.2682499999999948</v>
          </cell>
          <cell r="V459">
            <v>-7.6994000000004235</v>
          </cell>
          <cell r="W459">
            <v>-8.572200000000521</v>
          </cell>
          <cell r="X459">
            <v>-0.4069999999992433</v>
          </cell>
          <cell r="Y459">
            <v>-2.8183999999964726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-0.42583999999624211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-1.1999999996987754E-3</v>
          </cell>
          <cell r="AK459">
            <v>-0.40310000000044965</v>
          </cell>
          <cell r="AL459">
            <v>-2.1539999999731663E-2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-0.15090000000054715</v>
          </cell>
          <cell r="AS459">
            <v>0</v>
          </cell>
          <cell r="AT459">
            <v>-0.1487000000001899</v>
          </cell>
          <cell r="AU459">
            <v>0</v>
          </cell>
          <cell r="AV459">
            <v>0</v>
          </cell>
          <cell r="AW459">
            <v>-2.200000000016189E-3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-1.720500000003085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-3.6299999999755528E-2</v>
          </cell>
          <cell r="BL459">
            <v>-9.7999999998137355E-3</v>
          </cell>
          <cell r="BM459">
            <v>-1.6743999999998778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-0.45006500000454253</v>
          </cell>
          <cell r="BS459">
            <v>0</v>
          </cell>
          <cell r="BT459">
            <v>0</v>
          </cell>
          <cell r="BU459">
            <v>0</v>
          </cell>
          <cell r="BV459">
            <v>-0.43972500000381842</v>
          </cell>
          <cell r="BW459">
            <v>-9.9999999974897946E-4</v>
          </cell>
          <cell r="BX459">
            <v>0</v>
          </cell>
          <cell r="BY459">
            <v>-9.3400000000656291E-3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-15.951800000009825</v>
          </cell>
          <cell r="CF459">
            <v>0</v>
          </cell>
          <cell r="CG459">
            <v>0</v>
          </cell>
          <cell r="CH459">
            <v>0</v>
          </cell>
          <cell r="CI459">
            <v>-2.1043999999997141</v>
          </cell>
          <cell r="CJ459">
            <v>-6.1334999999999127</v>
          </cell>
          <cell r="CK459">
            <v>0</v>
          </cell>
          <cell r="CL459">
            <v>-3.2710999999999331</v>
          </cell>
          <cell r="CM459">
            <v>-0.99589999999989232</v>
          </cell>
          <cell r="CN459">
            <v>-3.0000000006111804E-3</v>
          </cell>
          <cell r="CO459">
            <v>-1.2129999999997381</v>
          </cell>
          <cell r="CP459">
            <v>-0.38349999999991269</v>
          </cell>
          <cell r="CQ459">
            <v>-1.8474000000005617</v>
          </cell>
          <cell r="CR459">
            <v>-5.4108999999880325</v>
          </cell>
          <cell r="CS459">
            <v>0</v>
          </cell>
          <cell r="CT459">
            <v>-0.29100000000016735</v>
          </cell>
          <cell r="CU459">
            <v>0</v>
          </cell>
          <cell r="CV459">
            <v>0</v>
          </cell>
          <cell r="CW459">
            <v>-1.010999999998603</v>
          </cell>
          <cell r="CX459">
            <v>-0.45899999999892316</v>
          </cell>
          <cell r="CY459">
            <v>-1.0734000000011292</v>
          </cell>
          <cell r="CZ459">
            <v>-0.99020000000018626</v>
          </cell>
          <cell r="DA459">
            <v>0</v>
          </cell>
          <cell r="DB459">
            <v>-1.2049999999999272</v>
          </cell>
          <cell r="DC459">
            <v>-0.38130000000001019</v>
          </cell>
          <cell r="DD459">
            <v>0</v>
          </cell>
          <cell r="DE459">
            <v>212.87969999999041</v>
          </cell>
          <cell r="DF459">
            <v>-10.320300000000316</v>
          </cell>
          <cell r="DG459">
            <v>-0.43699999999989814</v>
          </cell>
          <cell r="DH459">
            <v>0</v>
          </cell>
          <cell r="DI459">
            <v>0</v>
          </cell>
          <cell r="DJ459">
            <v>-1.0059999999994034</v>
          </cell>
          <cell r="DK459">
            <v>-1.3000000000829459E-2</v>
          </cell>
          <cell r="DL459">
            <v>-1.0578000000004977</v>
          </cell>
          <cell r="DM459">
            <v>-0.9841999999998734</v>
          </cell>
          <cell r="DN459">
            <v>0</v>
          </cell>
          <cell r="DO459">
            <v>226.7440000000006</v>
          </cell>
          <cell r="DP459">
            <v>-4.0999999999257852E-2</v>
          </cell>
          <cell r="DQ459">
            <v>-4.9999999991996447E-3</v>
          </cell>
          <cell r="DR459">
            <v>-9.4814000000042142</v>
          </cell>
          <cell r="DS459">
            <v>0</v>
          </cell>
          <cell r="DT459">
            <v>-0.43429999999989377</v>
          </cell>
          <cell r="DU459">
            <v>0</v>
          </cell>
          <cell r="DV459">
            <v>-2.1254000000000133</v>
          </cell>
          <cell r="DW459">
            <v>-3.180000000000291</v>
          </cell>
          <cell r="DX459">
            <v>-0.39090000000032887</v>
          </cell>
          <cell r="DY459">
            <v>-1.0522000000000844</v>
          </cell>
          <cell r="DZ459">
            <v>-0.65259999999989304</v>
          </cell>
          <cell r="EA459">
            <v>0</v>
          </cell>
          <cell r="EB459">
            <v>-1.5849999999991269</v>
          </cell>
          <cell r="EC459">
            <v>-6.099999999969441E-2</v>
          </cell>
          <cell r="ED459">
            <v>0</v>
          </cell>
        </row>
        <row r="460">
          <cell r="C460" t="str">
            <v>Four Corners</v>
          </cell>
          <cell r="F460">
            <v>-189.55600000000049</v>
          </cell>
          <cell r="G460">
            <v>-262.35499999999593</v>
          </cell>
          <cell r="H460">
            <v>-254.34700000000157</v>
          </cell>
          <cell r="I460">
            <v>-244.78999999997905</v>
          </cell>
          <cell r="J460">
            <v>-141.78499999999622</v>
          </cell>
          <cell r="K460">
            <v>-26.583999999998923</v>
          </cell>
          <cell r="L460">
            <v>0</v>
          </cell>
          <cell r="M460">
            <v>0</v>
          </cell>
          <cell r="N460">
            <v>-3.4552000000003318</v>
          </cell>
          <cell r="O460">
            <v>-166.35099999999875</v>
          </cell>
          <cell r="P460">
            <v>-65.637000000000626</v>
          </cell>
          <cell r="Q460">
            <v>-99.611000000000786</v>
          </cell>
          <cell r="R460">
            <v>-167.3446399999666</v>
          </cell>
          <cell r="S460">
            <v>-4.9150000000004184</v>
          </cell>
          <cell r="T460">
            <v>-3.2305900000000065</v>
          </cell>
          <cell r="U460">
            <v>-7.8309999999999036</v>
          </cell>
          <cell r="V460">
            <v>-134.74599999999919</v>
          </cell>
          <cell r="W460">
            <v>-52.480000000010477</v>
          </cell>
          <cell r="X460">
            <v>-94.420000000012806</v>
          </cell>
          <cell r="Y460">
            <v>0</v>
          </cell>
          <cell r="Z460">
            <v>0</v>
          </cell>
          <cell r="AA460">
            <v>145.78925000000004</v>
          </cell>
          <cell r="AB460">
            <v>-15.511300000000119</v>
          </cell>
          <cell r="AC460">
            <v>0</v>
          </cell>
          <cell r="AD460">
            <v>0</v>
          </cell>
          <cell r="AE460">
            <v>-24.209359999978915</v>
          </cell>
          <cell r="AF460">
            <v>7.1000000000367436E-3</v>
          </cell>
          <cell r="AG460">
            <v>-3.3632999999999811</v>
          </cell>
          <cell r="AH460">
            <v>0</v>
          </cell>
          <cell r="AI460">
            <v>-0.14900000000125146</v>
          </cell>
          <cell r="AJ460">
            <v>-18.776000000005297</v>
          </cell>
          <cell r="AK460">
            <v>-50.995999999999185</v>
          </cell>
          <cell r="AL460">
            <v>0</v>
          </cell>
          <cell r="AM460">
            <v>0</v>
          </cell>
          <cell r="AN460">
            <v>-1.75</v>
          </cell>
          <cell r="AO460">
            <v>67.253999999999905</v>
          </cell>
          <cell r="AP460">
            <v>1.1840000000006512E-2</v>
          </cell>
          <cell r="AQ460">
            <v>-16.44800000000032</v>
          </cell>
          <cell r="AR460">
            <v>-49.738840000005439</v>
          </cell>
          <cell r="AS460">
            <v>-0.473700000000008</v>
          </cell>
          <cell r="AT460">
            <v>-0.14879999999993743</v>
          </cell>
          <cell r="AU460">
            <v>-1.2553400000000465</v>
          </cell>
          <cell r="AV460">
            <v>0</v>
          </cell>
          <cell r="AW460">
            <v>-1.9999999999527063E-3</v>
          </cell>
          <cell r="AX460">
            <v>-0.45499999999992724</v>
          </cell>
          <cell r="AY460">
            <v>0</v>
          </cell>
          <cell r="AZ460">
            <v>0</v>
          </cell>
          <cell r="BA460">
            <v>-1.0999999998603016E-2</v>
          </cell>
          <cell r="BB460">
            <v>-7.3680000000003929</v>
          </cell>
          <cell r="BC460">
            <v>-1.2749999999996362</v>
          </cell>
          <cell r="BD460">
            <v>-38.75</v>
          </cell>
          <cell r="BE460">
            <v>-17.682139999997162</v>
          </cell>
          <cell r="BF460">
            <v>-3.6107999999994718</v>
          </cell>
          <cell r="BG460">
            <v>-0.74327000000005228</v>
          </cell>
          <cell r="BH460">
            <v>0</v>
          </cell>
          <cell r="BI460">
            <v>0</v>
          </cell>
          <cell r="BJ460">
            <v>-2.1700000000919317E-3</v>
          </cell>
          <cell r="BK460">
            <v>0</v>
          </cell>
          <cell r="BL460">
            <v>0</v>
          </cell>
          <cell r="BM460">
            <v>0</v>
          </cell>
          <cell r="BN460">
            <v>-1.3999999999896318E-2</v>
          </cell>
          <cell r="BO460">
            <v>-5.9039999999986321</v>
          </cell>
          <cell r="BP460">
            <v>-8.4899999999834108E-2</v>
          </cell>
          <cell r="BQ460">
            <v>-7.3230000000003201</v>
          </cell>
          <cell r="BR460">
            <v>-24.468630000003031</v>
          </cell>
          <cell r="BS460">
            <v>-6.0859000000000378</v>
          </cell>
          <cell r="BT460">
            <v>-0.73799999999982901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-0.53663000000000238</v>
          </cell>
          <cell r="BZ460">
            <v>0</v>
          </cell>
          <cell r="CA460">
            <v>-1.3599999999996726E-2</v>
          </cell>
          <cell r="CB460">
            <v>-5.4765000000006694</v>
          </cell>
          <cell r="CC460">
            <v>-0.78800000000046566</v>
          </cell>
          <cell r="CD460">
            <v>-10.830000000001746</v>
          </cell>
          <cell r="CE460">
            <v>-30.095699999990757</v>
          </cell>
          <cell r="CF460">
            <v>-7.9963999999999942</v>
          </cell>
          <cell r="CG460">
            <v>-3.4434000000001106</v>
          </cell>
          <cell r="CH460">
            <v>-1.2368999999999915</v>
          </cell>
          <cell r="CI460">
            <v>0</v>
          </cell>
          <cell r="CJ460">
            <v>-1.0000000002037268E-3</v>
          </cell>
          <cell r="CK460">
            <v>-0.39069999999992433</v>
          </cell>
          <cell r="CL460">
            <v>-0.53359999999997854</v>
          </cell>
          <cell r="CM460">
            <v>0</v>
          </cell>
          <cell r="CN460">
            <v>-1.3700000000426371E-2</v>
          </cell>
          <cell r="CO460">
            <v>-10.903000000000247</v>
          </cell>
          <cell r="CP460">
            <v>0</v>
          </cell>
          <cell r="CQ460">
            <v>-5.577000000001135</v>
          </cell>
          <cell r="CR460">
            <v>-24.176899999991292</v>
          </cell>
          <cell r="CS460">
            <v>-9.8881000000001222</v>
          </cell>
          <cell r="CT460">
            <v>-0.43630000000007385</v>
          </cell>
          <cell r="CU460">
            <v>0</v>
          </cell>
          <cell r="CV460">
            <v>-0.57839999999998781</v>
          </cell>
          <cell r="CW460">
            <v>-1.9999999994979589E-3</v>
          </cell>
          <cell r="CX460">
            <v>-0.46099999999933061</v>
          </cell>
          <cell r="CY460">
            <v>0</v>
          </cell>
          <cell r="CZ460">
            <v>0</v>
          </cell>
          <cell r="DA460">
            <v>-1.4100000000325963E-2</v>
          </cell>
          <cell r="DB460">
            <v>-5.4179999999996653</v>
          </cell>
          <cell r="DC460">
            <v>0</v>
          </cell>
          <cell r="DD460">
            <v>-7.3790000000008149</v>
          </cell>
          <cell r="DE460">
            <v>-18.02390000000014</v>
          </cell>
          <cell r="DF460">
            <v>-10.06899999999996</v>
          </cell>
          <cell r="DG460">
            <v>-0.43669999999997344</v>
          </cell>
          <cell r="DH460">
            <v>0</v>
          </cell>
          <cell r="DI460">
            <v>-0.28710000000000946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-1.2999999999919964E-2</v>
          </cell>
          <cell r="DO460">
            <v>-5.3890000000010332</v>
          </cell>
          <cell r="DP460">
            <v>0</v>
          </cell>
          <cell r="DQ460">
            <v>-1.8290999999999258</v>
          </cell>
          <cell r="DR460">
            <v>-15.246359999997367</v>
          </cell>
          <cell r="DS460">
            <v>-1.9117000000001099</v>
          </cell>
          <cell r="DT460">
            <v>-0.28899999999998727</v>
          </cell>
          <cell r="DU460">
            <v>-2.4365999999999985</v>
          </cell>
          <cell r="DV460">
            <v>-0.14369999999962602</v>
          </cell>
          <cell r="DW460">
            <v>-1.6999999998006388E-3</v>
          </cell>
          <cell r="DX460">
            <v>0</v>
          </cell>
          <cell r="DY460">
            <v>-0.5263599999999542</v>
          </cell>
          <cell r="DZ460">
            <v>0</v>
          </cell>
          <cell r="EA460">
            <v>-1.6700000000128057E-2</v>
          </cell>
          <cell r="EB460">
            <v>-5.7605999999996129</v>
          </cell>
          <cell r="EC460">
            <v>0</v>
          </cell>
          <cell r="ED460">
            <v>-4.1599999999998545</v>
          </cell>
        </row>
        <row r="461">
          <cell r="C461" t="str">
            <v>Mid Columbia</v>
          </cell>
          <cell r="F461">
            <v>-230.82000000000698</v>
          </cell>
          <cell r="G461">
            <v>-722.46999999997206</v>
          </cell>
          <cell r="H461">
            <v>-663.95000000001164</v>
          </cell>
          <cell r="I461">
            <v>-535.81000000005588</v>
          </cell>
          <cell r="J461">
            <v>-1316.2000000000698</v>
          </cell>
          <cell r="K461">
            <v>-840.09999999997672</v>
          </cell>
          <cell r="L461">
            <v>-708.5</v>
          </cell>
          <cell r="M461">
            <v>-638.55000000001746</v>
          </cell>
          <cell r="N461">
            <v>-226.97999999999593</v>
          </cell>
          <cell r="O461">
            <v>-65.406000000002678</v>
          </cell>
          <cell r="P461">
            <v>-61.079999999987194</v>
          </cell>
          <cell r="Q461">
            <v>-28.561999999998079</v>
          </cell>
          <cell r="R461">
            <v>-2108.1689999992959</v>
          </cell>
          <cell r="S461">
            <v>-9.9499999999970896</v>
          </cell>
          <cell r="T461">
            <v>0</v>
          </cell>
          <cell r="U461">
            <v>-5.6999999997060513E-2</v>
          </cell>
          <cell r="V461">
            <v>-19.679999999993015</v>
          </cell>
          <cell r="W461">
            <v>-927.90000000002328</v>
          </cell>
          <cell r="X461">
            <v>-1008</v>
          </cell>
          <cell r="Y461">
            <v>208.05999999999767</v>
          </cell>
          <cell r="Z461">
            <v>-284.52000000001863</v>
          </cell>
          <cell r="AA461">
            <v>-38.027999999998428</v>
          </cell>
          <cell r="AB461">
            <v>-21.553999999996449</v>
          </cell>
          <cell r="AC461">
            <v>-0.5</v>
          </cell>
          <cell r="AD461">
            <v>-6.0400000000008731</v>
          </cell>
          <cell r="AE461">
            <v>-251.71900000004098</v>
          </cell>
          <cell r="AF461">
            <v>-0.48199999999633292</v>
          </cell>
          <cell r="AG461">
            <v>-4.4989999999997963</v>
          </cell>
          <cell r="AH461">
            <v>-0.11199999999735155</v>
          </cell>
          <cell r="AI461">
            <v>-0.76299999999901047</v>
          </cell>
          <cell r="AJ461">
            <v>-160.25</v>
          </cell>
          <cell r="AK461">
            <v>-60.560000000055879</v>
          </cell>
          <cell r="AL461">
            <v>-6.3200000000069849</v>
          </cell>
          <cell r="AM461">
            <v>-3.0350000000034925</v>
          </cell>
          <cell r="AN461">
            <v>-1.8000000000029104E-2</v>
          </cell>
          <cell r="AO461">
            <v>-2.0800000000017462</v>
          </cell>
          <cell r="AP461">
            <v>0</v>
          </cell>
          <cell r="AQ461">
            <v>-13.599999999976717</v>
          </cell>
          <cell r="AR461">
            <v>-40.614999999990687</v>
          </cell>
          <cell r="AS461">
            <v>-6.3899999999994179</v>
          </cell>
          <cell r="AT461">
            <v>0</v>
          </cell>
          <cell r="AU461">
            <v>-0.1110000000007858</v>
          </cell>
          <cell r="AV461">
            <v>-0.45600000000558794</v>
          </cell>
          <cell r="AW461">
            <v>-9.5800000000162981</v>
          </cell>
          <cell r="AX461">
            <v>-5.5900000000256114</v>
          </cell>
          <cell r="AY461">
            <v>-1.2429999999949359</v>
          </cell>
          <cell r="AZ461">
            <v>-2.6999999999970896</v>
          </cell>
          <cell r="BA461">
            <v>-1.7029999999977008</v>
          </cell>
          <cell r="BB461">
            <v>-2.8590000000040163</v>
          </cell>
          <cell r="BC461">
            <v>-6.2999999998282874E-2</v>
          </cell>
          <cell r="BD461">
            <v>-9.9200000000128057</v>
          </cell>
          <cell r="BE461">
            <v>-27.442000000039116</v>
          </cell>
          <cell r="BF461">
            <v>-0.71000000000640284</v>
          </cell>
          <cell r="BG461">
            <v>-4.3070000000006985</v>
          </cell>
          <cell r="BH461">
            <v>-0.11199999999735155</v>
          </cell>
          <cell r="BI461">
            <v>-0.44700000000011642</v>
          </cell>
          <cell r="BJ461">
            <v>-11.239999999990687</v>
          </cell>
          <cell r="BK461">
            <v>-5.1799999999930151</v>
          </cell>
          <cell r="BL461">
            <v>-0.16399999999703141</v>
          </cell>
          <cell r="BM461">
            <v>-1.0020000000004075</v>
          </cell>
          <cell r="BN461">
            <v>-1.1999999998806743E-2</v>
          </cell>
          <cell r="BO461">
            <v>-3.8600000000005821</v>
          </cell>
          <cell r="BP461">
            <v>-0.40799999999944703</v>
          </cell>
          <cell r="BQ461">
            <v>0</v>
          </cell>
          <cell r="BR461">
            <v>-30.464000000152737</v>
          </cell>
          <cell r="BS461">
            <v>-2.1869999999980791</v>
          </cell>
          <cell r="BT461">
            <v>-1.5269999999982247</v>
          </cell>
          <cell r="BU461">
            <v>-8.4000000002561137E-2</v>
          </cell>
          <cell r="BV461">
            <v>-0.4529999999977008</v>
          </cell>
          <cell r="BW461">
            <v>-8.7800000000279397</v>
          </cell>
          <cell r="BX461">
            <v>-9.5</v>
          </cell>
          <cell r="BY461">
            <v>-0.1870000000053551</v>
          </cell>
          <cell r="BZ461">
            <v>-1.3319999999948777</v>
          </cell>
          <cell r="CA461">
            <v>-1.694999999999709</v>
          </cell>
          <cell r="CB461">
            <v>-4.6600000000034925</v>
          </cell>
          <cell r="CC461">
            <v>-4.2999999997846317E-2</v>
          </cell>
          <cell r="CD461">
            <v>-1.5999999995983671E-2</v>
          </cell>
          <cell r="CE461">
            <v>95.842000000062399</v>
          </cell>
          <cell r="CF461">
            <v>-0.93000000000029104</v>
          </cell>
          <cell r="CG461">
            <v>-2.8909999999996217</v>
          </cell>
          <cell r="CH461">
            <v>-5.7000000000698492E-2</v>
          </cell>
          <cell r="CI461">
            <v>0</v>
          </cell>
          <cell r="CJ461">
            <v>-20.340000000025611</v>
          </cell>
          <cell r="CK461">
            <v>-17.309999999997672</v>
          </cell>
          <cell r="CL461">
            <v>-0.67100000000209548</v>
          </cell>
          <cell r="CM461">
            <v>-0.99499999999534339</v>
          </cell>
          <cell r="CN461">
            <v>-1.6810000000004948</v>
          </cell>
          <cell r="CO461">
            <v>144.41999999999825</v>
          </cell>
          <cell r="CP461">
            <v>-0.1709999999984575</v>
          </cell>
          <cell r="CQ461">
            <v>-3.5319999999992433</v>
          </cell>
          <cell r="CR461">
            <v>-48.199999999720603</v>
          </cell>
          <cell r="CS461">
            <v>-5.4299999999930151</v>
          </cell>
          <cell r="CT461">
            <v>-1.5119999999988067</v>
          </cell>
          <cell r="CU461">
            <v>-8.4000000002561137E-2</v>
          </cell>
          <cell r="CV461">
            <v>-0.65299999999842839</v>
          </cell>
          <cell r="CW461">
            <v>-22.340000000025611</v>
          </cell>
          <cell r="CX461">
            <v>-4</v>
          </cell>
          <cell r="CY461">
            <v>-0.17899999999644933</v>
          </cell>
          <cell r="CZ461">
            <v>-2.9700000000011642</v>
          </cell>
          <cell r="DA461">
            <v>-1.6749999999992724</v>
          </cell>
          <cell r="DB461">
            <v>-2.4020000000018626</v>
          </cell>
          <cell r="DC461">
            <v>-2.2620000000024447</v>
          </cell>
          <cell r="DD461">
            <v>-4.6929999999993015</v>
          </cell>
          <cell r="DE461">
            <v>1011.5599999997066</v>
          </cell>
          <cell r="DF461">
            <v>-5.1600000000034925</v>
          </cell>
          <cell r="DG461">
            <v>-0.14500000000043656</v>
          </cell>
          <cell r="DH461">
            <v>-8.4000000000742148E-2</v>
          </cell>
          <cell r="DI461">
            <v>-0.43299999999726424</v>
          </cell>
          <cell r="DJ461">
            <v>-27.78000000002794</v>
          </cell>
          <cell r="DK461">
            <v>-1.8700000000244472</v>
          </cell>
          <cell r="DL461">
            <v>-0.19499999999970896</v>
          </cell>
          <cell r="DM461">
            <v>-2.2999999999883585</v>
          </cell>
          <cell r="DN461">
            <v>-1.6680000000014843</v>
          </cell>
          <cell r="DO461">
            <v>1051.2560000000012</v>
          </cell>
          <cell r="DP461">
            <v>-6.1000000001513399E-2</v>
          </cell>
          <cell r="DQ461">
            <v>0</v>
          </cell>
          <cell r="DR461">
            <v>-69.54300000006333</v>
          </cell>
          <cell r="DS461">
            <v>-0.46099999999933061</v>
          </cell>
          <cell r="DT461">
            <v>0</v>
          </cell>
          <cell r="DU461">
            <v>-0.10800000000017462</v>
          </cell>
          <cell r="DV461">
            <v>-3.3960000000079162</v>
          </cell>
          <cell r="DW461">
            <v>-54.809999999997672</v>
          </cell>
          <cell r="DX461">
            <v>-4</v>
          </cell>
          <cell r="DY461">
            <v>-0.17899999999644933</v>
          </cell>
          <cell r="DZ461">
            <v>-1.6330000000016298</v>
          </cell>
          <cell r="EA461">
            <v>-3.2820000000028813</v>
          </cell>
          <cell r="EB461">
            <v>-1.5869999999995343</v>
          </cell>
          <cell r="EC461">
            <v>-8.1000000000130967E-2</v>
          </cell>
          <cell r="ED461">
            <v>-5.9999999975843821E-3</v>
          </cell>
        </row>
        <row r="462">
          <cell r="C462" t="str">
            <v>Mona</v>
          </cell>
          <cell r="F462">
            <v>-219.46197599999869</v>
          </cell>
          <cell r="G462">
            <v>-21.36600000000908</v>
          </cell>
          <cell r="H462">
            <v>-221.30500000000029</v>
          </cell>
          <cell r="I462">
            <v>-108.14999999999418</v>
          </cell>
          <cell r="J462">
            <v>-47.126000000003842</v>
          </cell>
          <cell r="K462">
            <v>-13.958000000002357</v>
          </cell>
          <cell r="L462">
            <v>0</v>
          </cell>
          <cell r="M462">
            <v>0</v>
          </cell>
          <cell r="N462">
            <v>-16.511000000000422</v>
          </cell>
          <cell r="O462">
            <v>-47.961800000000267</v>
          </cell>
          <cell r="P462">
            <v>-181.1160000000018</v>
          </cell>
          <cell r="Q462">
            <v>-186.75800000000163</v>
          </cell>
          <cell r="R462">
            <v>-430.09590499999467</v>
          </cell>
          <cell r="S462">
            <v>-212.22580499999822</v>
          </cell>
          <cell r="T462">
            <v>-1.8580999999999221</v>
          </cell>
          <cell r="U462">
            <v>-5.2950999999998203</v>
          </cell>
          <cell r="V462">
            <v>-175.30999999999767</v>
          </cell>
          <cell r="W462">
            <v>-2.5540000000037253</v>
          </cell>
          <cell r="X462">
            <v>-11.30000000000291</v>
          </cell>
          <cell r="Y462">
            <v>0</v>
          </cell>
          <cell r="Z462">
            <v>0</v>
          </cell>
          <cell r="AA462">
            <v>-6.3900000000103319E-2</v>
          </cell>
          <cell r="AB462">
            <v>-1.9999999999527063E-2</v>
          </cell>
          <cell r="AC462">
            <v>-15.224999999999454</v>
          </cell>
          <cell r="AD462">
            <v>-6.2440000000005966</v>
          </cell>
          <cell r="AE462">
            <v>-234.71069999996689</v>
          </cell>
          <cell r="AF462">
            <v>-3.4067999999997483</v>
          </cell>
          <cell r="AG462">
            <v>-4.4643000000005486</v>
          </cell>
          <cell r="AH462">
            <v>-2.5506000000000313</v>
          </cell>
          <cell r="AI462">
            <v>-0.30299999999988358</v>
          </cell>
          <cell r="AJ462">
            <v>-189.10699999999633</v>
          </cell>
          <cell r="AK462">
            <v>-0.80700000000069849</v>
          </cell>
          <cell r="AL462">
            <v>0</v>
          </cell>
          <cell r="AM462">
            <v>0</v>
          </cell>
          <cell r="AN462">
            <v>-2.3000000001047738E-2</v>
          </cell>
          <cell r="AO462">
            <v>-7.500000000163709E-3</v>
          </cell>
          <cell r="AP462">
            <v>-0.41250000000013642</v>
          </cell>
          <cell r="AQ462">
            <v>-33.629000000000815</v>
          </cell>
          <cell r="AR462">
            <v>-24.870200000004843</v>
          </cell>
          <cell r="AS462">
            <v>-0.47339999999985594</v>
          </cell>
          <cell r="AT462">
            <v>-0.29719999999997526</v>
          </cell>
          <cell r="AU462">
            <v>-2.5107000000000426</v>
          </cell>
          <cell r="AV462">
            <v>-0.14739999999983411</v>
          </cell>
          <cell r="AW462">
            <v>-8.0000000016298145E-3</v>
          </cell>
          <cell r="AX462">
            <v>-0.10800000000017462</v>
          </cell>
          <cell r="AY462">
            <v>0</v>
          </cell>
          <cell r="AZ462">
            <v>0</v>
          </cell>
          <cell r="BA462">
            <v>-2.1000000000640284E-2</v>
          </cell>
          <cell r="BB462">
            <v>-1.8575000000000728</v>
          </cell>
          <cell r="BC462">
            <v>-0.51699999999982538</v>
          </cell>
          <cell r="BD462">
            <v>-18.930000000000291</v>
          </cell>
          <cell r="BE462">
            <v>-8.3026100000133738</v>
          </cell>
          <cell r="BF462">
            <v>-0.70800000000053842</v>
          </cell>
          <cell r="BG462">
            <v>-0.1487000000001899</v>
          </cell>
          <cell r="BH462">
            <v>-1.2492099999999482</v>
          </cell>
          <cell r="BI462">
            <v>-0.29320000000006985</v>
          </cell>
          <cell r="BJ462">
            <v>-0.35800000000017462</v>
          </cell>
          <cell r="BK462">
            <v>-9.0000000000145519E-2</v>
          </cell>
          <cell r="BL462">
            <v>0</v>
          </cell>
          <cell r="BM462">
            <v>0</v>
          </cell>
          <cell r="BN462">
            <v>-2.1600000000034925E-2</v>
          </cell>
          <cell r="BO462">
            <v>-2.9999999997016857E-3</v>
          </cell>
          <cell r="BP462">
            <v>-3.5448999999998705</v>
          </cell>
          <cell r="BQ462">
            <v>-1.886000000000422</v>
          </cell>
          <cell r="BR462">
            <v>-19.379200000003038</v>
          </cell>
          <cell r="BS462">
            <v>-2.185099999999693</v>
          </cell>
          <cell r="BT462">
            <v>-0.14769999999998618</v>
          </cell>
          <cell r="BU462">
            <v>0</v>
          </cell>
          <cell r="BV462">
            <v>0</v>
          </cell>
          <cell r="BW462">
            <v>-1.0000000002037268E-3</v>
          </cell>
          <cell r="BX462">
            <v>-1.8000000000029104E-2</v>
          </cell>
          <cell r="BY462">
            <v>0</v>
          </cell>
          <cell r="BZ462">
            <v>0</v>
          </cell>
          <cell r="CA462">
            <v>-2.4499999999989086E-2</v>
          </cell>
          <cell r="CB462">
            <v>-3.4999999998035491E-3</v>
          </cell>
          <cell r="CC462">
            <v>-0.4293999999999869</v>
          </cell>
          <cell r="CD462">
            <v>-16.569999999999709</v>
          </cell>
          <cell r="CE462">
            <v>86.850460000001476</v>
          </cell>
          <cell r="CF462">
            <v>-0.46560000000044965</v>
          </cell>
          <cell r="CG462">
            <v>-3.0039999999999054</v>
          </cell>
          <cell r="CH462">
            <v>-3.7108000000000629</v>
          </cell>
          <cell r="CI462">
            <v>-0.14553999999998268</v>
          </cell>
          <cell r="CJ462">
            <v>-5.0000000001091394E-3</v>
          </cell>
          <cell r="CK462">
            <v>-0.89399999999977808</v>
          </cell>
          <cell r="CL462">
            <v>0</v>
          </cell>
          <cell r="CM462">
            <v>0</v>
          </cell>
          <cell r="CN462">
            <v>-3.200000000106229E-3</v>
          </cell>
          <cell r="CO462">
            <v>103.15999999999985</v>
          </cell>
          <cell r="CP462">
            <v>-0.83140000000003056</v>
          </cell>
          <cell r="CQ462">
            <v>-7.25</v>
          </cell>
          <cell r="CR462">
            <v>-35.57129999998142</v>
          </cell>
          <cell r="CS462">
            <v>-21.377000000000407</v>
          </cell>
          <cell r="CT462">
            <v>-3.2790000000004511</v>
          </cell>
          <cell r="CU462">
            <v>-3.6903999999999542</v>
          </cell>
          <cell r="CV462">
            <v>0</v>
          </cell>
          <cell r="CW462">
            <v>-1.9999999985884642E-3</v>
          </cell>
          <cell r="CX462">
            <v>-6.5999999997075065E-3</v>
          </cell>
          <cell r="CY462">
            <v>0</v>
          </cell>
          <cell r="CZ462">
            <v>0</v>
          </cell>
          <cell r="DA462">
            <v>-1.0800000000017462E-2</v>
          </cell>
          <cell r="DB462">
            <v>-0.41200000000026193</v>
          </cell>
          <cell r="DC462">
            <v>-0.7625000000007276</v>
          </cell>
          <cell r="DD462">
            <v>-6.0310000000026776</v>
          </cell>
          <cell r="DE462">
            <v>-16.456299999990733</v>
          </cell>
          <cell r="DF462">
            <v>-6.9199999999982538</v>
          </cell>
          <cell r="DG462">
            <v>-2.9736000000002605</v>
          </cell>
          <cell r="DH462">
            <v>-1.2244000000000597</v>
          </cell>
          <cell r="DI462">
            <v>-0.43200000000069849</v>
          </cell>
          <cell r="DJ462">
            <v>-2.0000000004074536E-3</v>
          </cell>
          <cell r="DK462">
            <v>-2.3200000000088039E-2</v>
          </cell>
          <cell r="DL462">
            <v>0</v>
          </cell>
          <cell r="DM462">
            <v>0</v>
          </cell>
          <cell r="DN462">
            <v>-2.1700000000237196E-2</v>
          </cell>
          <cell r="DO462">
            <v>-8.4000000006199116E-3</v>
          </cell>
          <cell r="DP462">
            <v>-1.1790000000000873</v>
          </cell>
          <cell r="DQ462">
            <v>-3.6720000000004802</v>
          </cell>
          <cell r="DR462">
            <v>-38.463199999983772</v>
          </cell>
          <cell r="DS462">
            <v>-4.2839999999996508</v>
          </cell>
          <cell r="DT462">
            <v>-0.43400000000019645</v>
          </cell>
          <cell r="DU462">
            <v>-4.874000000000251</v>
          </cell>
          <cell r="DV462">
            <v>-2.5929999999989377</v>
          </cell>
          <cell r="DW462">
            <v>-13.638999999999214</v>
          </cell>
          <cell r="DX462">
            <v>-1.3500000000021828E-2</v>
          </cell>
          <cell r="DY462">
            <v>0</v>
          </cell>
          <cell r="DZ462">
            <v>0</v>
          </cell>
          <cell r="EA462">
            <v>-4.1999999999461579E-2</v>
          </cell>
          <cell r="EB462">
            <v>-1.4699999999720603E-2</v>
          </cell>
          <cell r="EC462">
            <v>-0.37799999999970169</v>
          </cell>
          <cell r="ED462">
            <v>-12.190999999998894</v>
          </cell>
        </row>
        <row r="463">
          <cell r="C463" t="str">
            <v>Palo Verde</v>
          </cell>
          <cell r="F463">
            <v>-52.938999999999396</v>
          </cell>
          <cell r="G463">
            <v>-51.677999999999884</v>
          </cell>
          <cell r="H463">
            <v>-59.126999999999498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-8.2399999996596307E-4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-8.2400000000149021E-4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C464" t="str">
            <v>SP15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C465" t="str">
            <v>Emergency Purchases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-692.77697599999374</v>
          </cell>
          <cell r="G467">
            <v>-1096.5370000000112</v>
          </cell>
          <cell r="H467">
            <v>-1227.055800000031</v>
          </cell>
          <cell r="I467">
            <v>-997.45030000002589</v>
          </cell>
          <cell r="J467">
            <v>-1505.1119999999646</v>
          </cell>
          <cell r="K467">
            <v>-892.33660000003874</v>
          </cell>
          <cell r="L467">
            <v>-724.86731999996118</v>
          </cell>
          <cell r="M467">
            <v>-656.52220000003581</v>
          </cell>
          <cell r="N467">
            <v>-246.94620000000577</v>
          </cell>
          <cell r="O467">
            <v>-279.71880000000237</v>
          </cell>
          <cell r="P467">
            <v>-311.40577999998641</v>
          </cell>
          <cell r="Q467">
            <v>-314.93100000001141</v>
          </cell>
          <cell r="R467">
            <v>-2729.4543949998915</v>
          </cell>
          <cell r="S467">
            <v>-227.09080499999982</v>
          </cell>
          <cell r="T467">
            <v>-8.1682900000014342</v>
          </cell>
          <cell r="U467">
            <v>-14.451349999995728</v>
          </cell>
          <cell r="V467">
            <v>-337.43539999995846</v>
          </cell>
          <cell r="W467">
            <v>-991.50620000006165</v>
          </cell>
          <cell r="X467">
            <v>-1114.1269999999786</v>
          </cell>
          <cell r="Y467">
            <v>205.24160000000848</v>
          </cell>
          <cell r="Z467">
            <v>-284.52000000001863</v>
          </cell>
          <cell r="AA467">
            <v>107.69735000000946</v>
          </cell>
          <cell r="AB467">
            <v>-37.0853000000061</v>
          </cell>
          <cell r="AC467">
            <v>-15.724999999998545</v>
          </cell>
          <cell r="AD467">
            <v>-12.283999999999651</v>
          </cell>
          <cell r="AE467">
            <v>-511.06490000011399</v>
          </cell>
          <cell r="AF467">
            <v>-3.8816999999980908</v>
          </cell>
          <cell r="AG467">
            <v>-12.326600000000326</v>
          </cell>
          <cell r="AH467">
            <v>-2.6625999999996566</v>
          </cell>
          <cell r="AI467">
            <v>-1.2149999999965075</v>
          </cell>
          <cell r="AJ467">
            <v>-368.13420000002952</v>
          </cell>
          <cell r="AK467">
            <v>-112.76610000006622</v>
          </cell>
          <cell r="AL467">
            <v>-6.3415400000230875</v>
          </cell>
          <cell r="AM467">
            <v>-3.0350000000034925</v>
          </cell>
          <cell r="AN467">
            <v>-1.7909999999974389</v>
          </cell>
          <cell r="AO467">
            <v>65.16649999999936</v>
          </cell>
          <cell r="AP467">
            <v>-0.4006599999993341</v>
          </cell>
          <cell r="AQ467">
            <v>-63.676999999996042</v>
          </cell>
          <cell r="AR467">
            <v>-115.37494000024162</v>
          </cell>
          <cell r="AS467">
            <v>-7.3370999999897322</v>
          </cell>
          <cell r="AT467">
            <v>-0.59470000000146683</v>
          </cell>
          <cell r="AU467">
            <v>-3.877039999999397</v>
          </cell>
          <cell r="AV467">
            <v>-0.60340000000724103</v>
          </cell>
          <cell r="AW467">
            <v>-9.5922000000136904</v>
          </cell>
          <cell r="AX467">
            <v>-6.1529999999911524</v>
          </cell>
          <cell r="AY467">
            <v>-1.2430000000022119</v>
          </cell>
          <cell r="AZ467">
            <v>-2.6999999999970896</v>
          </cell>
          <cell r="BA467">
            <v>-1.7349999999860302</v>
          </cell>
          <cell r="BB467">
            <v>-12.084500000004482</v>
          </cell>
          <cell r="BC467">
            <v>-1.8550000000104774</v>
          </cell>
          <cell r="BD467">
            <v>-67.600000000034925</v>
          </cell>
          <cell r="BE467">
            <v>-55.147249999921769</v>
          </cell>
          <cell r="BF467">
            <v>-5.0288000000000466</v>
          </cell>
          <cell r="BG467">
            <v>-5.1989700000049197</v>
          </cell>
          <cell r="BH467">
            <v>-1.3612099999954808</v>
          </cell>
          <cell r="BI467">
            <v>-0.74020000000018626</v>
          </cell>
          <cell r="BJ467">
            <v>-11.600169999990612</v>
          </cell>
          <cell r="BK467">
            <v>-5.3062999999383464</v>
          </cell>
          <cell r="BL467">
            <v>-0.17379999999684514</v>
          </cell>
          <cell r="BM467">
            <v>-2.6763999999966472</v>
          </cell>
          <cell r="BN467">
            <v>-4.7600000001693843E-2</v>
          </cell>
          <cell r="BO467">
            <v>-9.7669999999925494</v>
          </cell>
          <cell r="BP467">
            <v>-4.0378000000018801</v>
          </cell>
          <cell r="BQ467">
            <v>-9.2089999999880092</v>
          </cell>
          <cell r="BR467">
            <v>-74.761895000003278</v>
          </cell>
          <cell r="BS467">
            <v>-10.457999999998719</v>
          </cell>
          <cell r="BT467">
            <v>-2.4127000000007683</v>
          </cell>
          <cell r="BU467">
            <v>-8.4000000002561137E-2</v>
          </cell>
          <cell r="BV467">
            <v>-0.89272499999788124</v>
          </cell>
          <cell r="BW467">
            <v>-8.7820000000065193</v>
          </cell>
          <cell r="BX467">
            <v>-9.518000000010943</v>
          </cell>
          <cell r="BY467">
            <v>-0.73297000000457047</v>
          </cell>
          <cell r="BZ467">
            <v>-1.3319999999948777</v>
          </cell>
          <cell r="CA467">
            <v>-1.7330999999976484</v>
          </cell>
          <cell r="CB467">
            <v>-10.139999999999418</v>
          </cell>
          <cell r="CC467">
            <v>-1.2603999999992084</v>
          </cell>
          <cell r="CD467">
            <v>-27.415999999997439</v>
          </cell>
          <cell r="CE467">
            <v>136.64413599995896</v>
          </cell>
          <cell r="CF467">
            <v>-9.3920000000071013</v>
          </cell>
          <cell r="CG467">
            <v>-9.3384000000005472</v>
          </cell>
          <cell r="CH467">
            <v>-5.0047000000013213</v>
          </cell>
          <cell r="CI467">
            <v>-2.2499399999942398</v>
          </cell>
          <cell r="CJ467">
            <v>-26.480324000003748</v>
          </cell>
          <cell r="CK467">
            <v>-18.594700000016019</v>
          </cell>
          <cell r="CL467">
            <v>-4.4757000000026892</v>
          </cell>
          <cell r="CM467">
            <v>-1.9909000000043306</v>
          </cell>
          <cell r="CN467">
            <v>-1.7008999999961816</v>
          </cell>
          <cell r="CO467">
            <v>235.46400000000722</v>
          </cell>
          <cell r="CP467">
            <v>-1.3858999999938533</v>
          </cell>
          <cell r="CQ467">
            <v>-18.206399999995483</v>
          </cell>
          <cell r="CR467">
            <v>-113.35910000023432</v>
          </cell>
          <cell r="CS467">
            <v>-36.695100000011735</v>
          </cell>
          <cell r="CT467">
            <v>-5.5183000000033644</v>
          </cell>
          <cell r="CU467">
            <v>-3.7744000000020606</v>
          </cell>
          <cell r="CV467">
            <v>-1.2314000000042142</v>
          </cell>
          <cell r="CW467">
            <v>-23.355000000039581</v>
          </cell>
          <cell r="CX467">
            <v>-4.9265999999479391</v>
          </cell>
          <cell r="CY467">
            <v>-1.2523999999975786</v>
          </cell>
          <cell r="CZ467">
            <v>-3.9602000000013504</v>
          </cell>
          <cell r="DA467">
            <v>-1.6998999999996158</v>
          </cell>
          <cell r="DB467">
            <v>-9.4369999999908032</v>
          </cell>
          <cell r="DC467">
            <v>-3.4057999999931781</v>
          </cell>
          <cell r="DD467">
            <v>-18.103000000002794</v>
          </cell>
          <cell r="DE467">
            <v>1189.9594999998808</v>
          </cell>
          <cell r="DF467">
            <v>-32.46929999999702</v>
          </cell>
          <cell r="DG467">
            <v>-3.9923000000017055</v>
          </cell>
          <cell r="DH467">
            <v>-1.3084000000017113</v>
          </cell>
          <cell r="DI467">
            <v>-1.1520999999920605</v>
          </cell>
          <cell r="DJ467">
            <v>-28.788000000000466</v>
          </cell>
          <cell r="DK467">
            <v>-1.906200000026729</v>
          </cell>
          <cell r="DL467">
            <v>-1.2528000000020256</v>
          </cell>
          <cell r="DM467">
            <v>-3.2841999999800464</v>
          </cell>
          <cell r="DN467">
            <v>-1.7026999999943655</v>
          </cell>
          <cell r="DO467">
            <v>1272.6026000000129</v>
          </cell>
          <cell r="DP467">
            <v>-1.2809999999954016</v>
          </cell>
          <cell r="DQ467">
            <v>-5.5060999999986961</v>
          </cell>
          <cell r="DR467">
            <v>-132.73395999963395</v>
          </cell>
          <cell r="DS467">
            <v>-6.656699999999546</v>
          </cell>
          <cell r="DT467">
            <v>-1.1573000000025786</v>
          </cell>
          <cell r="DU467">
            <v>-7.4186000000008789</v>
          </cell>
          <cell r="DV467">
            <v>-8.2581000000063796</v>
          </cell>
          <cell r="DW467">
            <v>-71.630699999979697</v>
          </cell>
          <cell r="DX467">
            <v>-4.4043999999994412</v>
          </cell>
          <cell r="DY467">
            <v>-1.7575599999981932</v>
          </cell>
          <cell r="DZ467">
            <v>-2.2856000000028871</v>
          </cell>
          <cell r="EA467">
            <v>-3.3407000000079279</v>
          </cell>
          <cell r="EB467">
            <v>-8.9472999999998137</v>
          </cell>
          <cell r="EC467">
            <v>-0.51999999999679858</v>
          </cell>
          <cell r="ED467">
            <v>-16.356999999989057</v>
          </cell>
        </row>
        <row r="469">
          <cell r="A469" t="str">
            <v xml:space="preserve">Total Purchased Power &amp; Net Interchange </v>
          </cell>
          <cell r="F469">
            <v>849.47302399994805</v>
          </cell>
          <cell r="G469">
            <v>413.05500000016764</v>
          </cell>
          <cell r="H469">
            <v>818.01419999985956</v>
          </cell>
          <cell r="I469">
            <v>1115.6596999997273</v>
          </cell>
          <cell r="J469">
            <v>766.10299999988638</v>
          </cell>
          <cell r="K469">
            <v>1376.4734000000171</v>
          </cell>
          <cell r="L469">
            <v>1413.7296800001059</v>
          </cell>
          <cell r="M469">
            <v>1600.7117999999318</v>
          </cell>
          <cell r="N469">
            <v>1949.8037999998778</v>
          </cell>
          <cell r="O469">
            <v>1816.1912000000011</v>
          </cell>
          <cell r="P469">
            <v>1355.8742199999979</v>
          </cell>
          <cell r="Q469">
            <v>1093.5849999999627</v>
          </cell>
          <cell r="R469">
            <v>20667.312605002895</v>
          </cell>
          <cell r="S469">
            <v>1307.471194999991</v>
          </cell>
          <cell r="T469">
            <v>1493.8357100000139</v>
          </cell>
          <cell r="U469">
            <v>2020.3886500000954</v>
          </cell>
          <cell r="V469">
            <v>1765.1445999999996</v>
          </cell>
          <cell r="W469">
            <v>1268.3007999998517</v>
          </cell>
          <cell r="X469">
            <v>1143.3129999998491</v>
          </cell>
          <cell r="Y469">
            <v>2333.1746000002604</v>
          </cell>
          <cell r="Z469">
            <v>1961.4610000001267</v>
          </cell>
          <cell r="AA469">
            <v>2293.437350000022</v>
          </cell>
          <cell r="AB469">
            <v>2048.3466999999946</v>
          </cell>
          <cell r="AC469">
            <v>1643.2750000000233</v>
          </cell>
          <cell r="AD469">
            <v>1389.1640000001062</v>
          </cell>
          <cell r="AE469">
            <v>22821.74809999764</v>
          </cell>
          <cell r="AF469">
            <v>1522.9612999998499</v>
          </cell>
          <cell r="AG469">
            <v>1535.5483999999706</v>
          </cell>
          <cell r="AH469">
            <v>2021.8854000000283</v>
          </cell>
          <cell r="AI469">
            <v>2090.7749999999069</v>
          </cell>
          <cell r="AJ469">
            <v>1880.3887999998406</v>
          </cell>
          <cell r="AK469">
            <v>2133.3638999999966</v>
          </cell>
          <cell r="AL469">
            <v>2110.9274599996861</v>
          </cell>
          <cell r="AM469">
            <v>2231.693000000203</v>
          </cell>
          <cell r="AN469">
            <v>2173.0590000001248</v>
          </cell>
          <cell r="AO469">
            <v>2140.1514999999199</v>
          </cell>
          <cell r="AP469">
            <v>1650.2293399998453</v>
          </cell>
          <cell r="AQ469">
            <v>1330.7650000001304</v>
          </cell>
          <cell r="AR469">
            <v>23048.1070600003</v>
          </cell>
          <cell r="AS469">
            <v>1511.9109000000171</v>
          </cell>
          <cell r="AT469">
            <v>1486.4293000001926</v>
          </cell>
          <cell r="AU469">
            <v>2010.5959600000642</v>
          </cell>
          <cell r="AV469">
            <v>2081.0365999999922</v>
          </cell>
          <cell r="AW469">
            <v>2227.7397999998648</v>
          </cell>
          <cell r="AX469">
            <v>2228.8170000000391</v>
          </cell>
          <cell r="AY469">
            <v>2105.4549999998417</v>
          </cell>
          <cell r="AZ469">
            <v>2220.9299999999348</v>
          </cell>
          <cell r="BA469">
            <v>2162.2250000000931</v>
          </cell>
          <cell r="BB469">
            <v>2052.5464999997057</v>
          </cell>
          <cell r="BC469">
            <v>1640.5850000001956</v>
          </cell>
          <cell r="BD469">
            <v>1319.8360000001267</v>
          </cell>
          <cell r="BE469">
            <v>22992.498749999329</v>
          </cell>
          <cell r="BF469">
            <v>1506.6551999998046</v>
          </cell>
          <cell r="BG469">
            <v>1474.4050300000235</v>
          </cell>
          <cell r="BH469">
            <v>2003.09878999996</v>
          </cell>
          <cell r="BI469">
            <v>2070.4598000003025</v>
          </cell>
          <cell r="BJ469">
            <v>2214.47882999992</v>
          </cell>
          <cell r="BK469">
            <v>2218.4736999997403</v>
          </cell>
          <cell r="BL469">
            <v>2095.9841999998316</v>
          </cell>
          <cell r="BM469">
            <v>2209.7935999999754</v>
          </cell>
          <cell r="BN469">
            <v>2153.1424000000115</v>
          </cell>
          <cell r="BO469">
            <v>2044.5100000000093</v>
          </cell>
          <cell r="BP469">
            <v>1630.1522000000114</v>
          </cell>
          <cell r="BQ469">
            <v>1371.3449999999721</v>
          </cell>
          <cell r="BR469">
            <v>22857.446104999632</v>
          </cell>
          <cell r="BS469">
            <v>1493.6309999999357</v>
          </cell>
          <cell r="BT469">
            <v>1469.7713000000222</v>
          </cell>
          <cell r="BU469">
            <v>1994.3009999997448</v>
          </cell>
          <cell r="BV469">
            <v>2059.8972750001121</v>
          </cell>
          <cell r="BW469">
            <v>2206.1989999997895</v>
          </cell>
          <cell r="BX469">
            <v>2203.1320000002161</v>
          </cell>
          <cell r="BY469">
            <v>2084.9160299997311</v>
          </cell>
          <cell r="BZ469">
            <v>2200.0709999999963</v>
          </cell>
          <cell r="CA469">
            <v>2140.6569000002928</v>
          </cell>
          <cell r="CB469">
            <v>2033.9070000001229</v>
          </cell>
          <cell r="CC469">
            <v>1624.7695999997668</v>
          </cell>
          <cell r="CD469">
            <v>1346.1940000001341</v>
          </cell>
          <cell r="CE469">
            <v>23006.611136004329</v>
          </cell>
          <cell r="CF469">
            <v>1487.1639999998733</v>
          </cell>
          <cell r="CG469">
            <v>1507.7966000000015</v>
          </cell>
          <cell r="CH469">
            <v>1979.4602999999188</v>
          </cell>
          <cell r="CI469">
            <v>2048.2800600000191</v>
          </cell>
          <cell r="CJ469">
            <v>2177.371676000068</v>
          </cell>
          <cell r="CK469">
            <v>2182.9553000000305</v>
          </cell>
          <cell r="CL469">
            <v>2070.7572999999393</v>
          </cell>
          <cell r="CM469">
            <v>2188.4380999999121</v>
          </cell>
          <cell r="CN469">
            <v>2130.0090999999084</v>
          </cell>
          <cell r="CO469">
            <v>2269.2809999997262</v>
          </cell>
          <cell r="CP469">
            <v>1616.514099999913</v>
          </cell>
          <cell r="CQ469">
            <v>1348.5836000000127</v>
          </cell>
          <cell r="CR469">
            <v>22590.128900004551</v>
          </cell>
          <cell r="CS469">
            <v>1452.358899999992</v>
          </cell>
          <cell r="CT469">
            <v>1451.9937000001082</v>
          </cell>
          <cell r="CU469">
            <v>1970.7706000001635</v>
          </cell>
          <cell r="CV469">
            <v>2039.0086000000592</v>
          </cell>
          <cell r="CW469">
            <v>2169.5230000000447</v>
          </cell>
          <cell r="CX469">
            <v>2185.6133999999147</v>
          </cell>
          <cell r="CY469">
            <v>2063.595600000117</v>
          </cell>
          <cell r="CZ469">
            <v>2175.432799999835</v>
          </cell>
          <cell r="DA469">
            <v>2119.3900999999605</v>
          </cell>
          <cell r="DB469">
            <v>2014.2120000002906</v>
          </cell>
          <cell r="DC469">
            <v>1606.394200000097</v>
          </cell>
          <cell r="DD469">
            <v>1341.8360000000102</v>
          </cell>
          <cell r="DE469">
            <v>23780.077499998733</v>
          </cell>
          <cell r="DF469">
            <v>1449.1757000000216</v>
          </cell>
          <cell r="DG469">
            <v>1446.2397000001511</v>
          </cell>
          <cell r="DH469">
            <v>1963.3785999999382</v>
          </cell>
          <cell r="DI469">
            <v>2028.9179000000004</v>
          </cell>
          <cell r="DJ469">
            <v>2153.1160000001546</v>
          </cell>
          <cell r="DK469">
            <v>2177.7138000000268</v>
          </cell>
          <cell r="DL469">
            <v>2053.3031999999657</v>
          </cell>
          <cell r="DM469">
            <v>2165.2277999999933</v>
          </cell>
          <cell r="DN469">
            <v>2108.7672999999486</v>
          </cell>
          <cell r="DO469">
            <v>3286.1145999999717</v>
          </cell>
          <cell r="DP469">
            <v>1600.4790000000503</v>
          </cell>
          <cell r="DQ469">
            <v>1347.643900000141</v>
          </cell>
          <cell r="DR469">
            <v>22344.314039997756</v>
          </cell>
          <cell r="DS469">
            <v>1467.6103000001749</v>
          </cell>
          <cell r="DT469">
            <v>1441.8507000000682</v>
          </cell>
          <cell r="DU469">
            <v>1947.3793999999762</v>
          </cell>
          <cell r="DV469">
            <v>2011.6718999999575</v>
          </cell>
          <cell r="DW469">
            <v>2099.3613000002224</v>
          </cell>
          <cell r="DX469">
            <v>2164.2955999998376</v>
          </cell>
          <cell r="DY469">
            <v>2042.5064399999101</v>
          </cell>
          <cell r="DZ469">
            <v>2155.4074000001419</v>
          </cell>
          <cell r="EA469">
            <v>2096.539300000295</v>
          </cell>
          <cell r="EB469">
            <v>1994.4587000000756</v>
          </cell>
          <cell r="EC469">
            <v>1593.2600000001257</v>
          </cell>
          <cell r="ED469">
            <v>1329.9729999997653</v>
          </cell>
        </row>
        <row r="471">
          <cell r="A471" t="str">
            <v>Coal Generation</v>
          </cell>
        </row>
        <row r="472">
          <cell r="C472" t="str">
            <v>Cholla</v>
          </cell>
          <cell r="F472">
            <v>-63.034038999991026</v>
          </cell>
          <cell r="G472">
            <v>-21.928575999976601</v>
          </cell>
          <cell r="H472">
            <v>-45.525729999993928</v>
          </cell>
          <cell r="I472">
            <v>0</v>
          </cell>
          <cell r="J472">
            <v>-2.3712800000066636</v>
          </cell>
          <cell r="K472">
            <v>-8.9779899999994086</v>
          </cell>
          <cell r="L472">
            <v>-16.60366999998223</v>
          </cell>
          <cell r="M472">
            <v>-26.448680000001332</v>
          </cell>
          <cell r="N472">
            <v>-5.5664899999974295</v>
          </cell>
          <cell r="O472">
            <v>-47.117119999995339</v>
          </cell>
          <cell r="P472">
            <v>-96.938893999991706</v>
          </cell>
          <cell r="Q472">
            <v>-55.455289999983506</v>
          </cell>
          <cell r="R472">
            <v>-344.92663000011817</v>
          </cell>
          <cell r="S472">
            <v>-35.553680000011809</v>
          </cell>
          <cell r="T472">
            <v>-102.04253999999491</v>
          </cell>
          <cell r="U472">
            <v>-92.231450000021141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-8.4776600000041071</v>
          </cell>
          <cell r="AB472">
            <v>-51.757790000003297</v>
          </cell>
          <cell r="AC472">
            <v>-25.743549999999232</v>
          </cell>
          <cell r="AD472">
            <v>-29.119959999996354</v>
          </cell>
          <cell r="AE472">
            <v>-69.99676000000909</v>
          </cell>
          <cell r="AF472">
            <v>-5.7612599999993108</v>
          </cell>
          <cell r="AG472">
            <v>-0.47142000001622364</v>
          </cell>
          <cell r="AH472">
            <v>-6.6431199999933597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-4.5199999876786023E-3</v>
          </cell>
          <cell r="AP472">
            <v>-0.49338999998872168</v>
          </cell>
          <cell r="AQ472">
            <v>-56.623050000023795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Colstrip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-20.011965000070632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-2.6289059999980964</v>
          </cell>
          <cell r="X473">
            <v>0</v>
          </cell>
          <cell r="Y473">
            <v>0</v>
          </cell>
          <cell r="Z473">
            <v>0</v>
          </cell>
          <cell r="AA473">
            <v>-17.383059000014327</v>
          </cell>
          <cell r="AB473">
            <v>0</v>
          </cell>
          <cell r="AC473">
            <v>0</v>
          </cell>
          <cell r="AD473">
            <v>0</v>
          </cell>
          <cell r="AE473">
            <v>-655.21526500000618</v>
          </cell>
          <cell r="AF473">
            <v>-5.5791100000060396</v>
          </cell>
          <cell r="AG473">
            <v>0</v>
          </cell>
          <cell r="AH473">
            <v>-99.742008000001078</v>
          </cell>
          <cell r="AI473">
            <v>-10.93506100000377</v>
          </cell>
          <cell r="AJ473">
            <v>-63.878569000000425</v>
          </cell>
          <cell r="AK473">
            <v>-103.30383299999812</v>
          </cell>
          <cell r="AL473">
            <v>-57.312986000004457</v>
          </cell>
          <cell r="AM473">
            <v>-135.87452100000519</v>
          </cell>
          <cell r="AN473">
            <v>-134.13579400000162</v>
          </cell>
          <cell r="AO473">
            <v>-44.453383000000031</v>
          </cell>
          <cell r="AP473">
            <v>0</v>
          </cell>
          <cell r="AQ473">
            <v>0</v>
          </cell>
          <cell r="AR473">
            <v>-629.72082899988163</v>
          </cell>
          <cell r="AS473">
            <v>-31.296148000008543</v>
          </cell>
          <cell r="AT473">
            <v>-80.18570699999691</v>
          </cell>
          <cell r="AU473">
            <v>-77.283414999983506</v>
          </cell>
          <cell r="AV473">
            <v>-6.0820310000017344</v>
          </cell>
          <cell r="AW473">
            <v>-3.9951189999992494</v>
          </cell>
          <cell r="AX473">
            <v>-2.7910160000028554</v>
          </cell>
          <cell r="AY473">
            <v>-90.382763999994495</v>
          </cell>
          <cell r="AZ473">
            <v>-67.778045999992173</v>
          </cell>
          <cell r="BA473">
            <v>-88.665296999999555</v>
          </cell>
          <cell r="BB473">
            <v>-100.35723999999755</v>
          </cell>
          <cell r="BC473">
            <v>-56.595214000000851</v>
          </cell>
          <cell r="BD473">
            <v>-24.308831999995164</v>
          </cell>
          <cell r="BE473">
            <v>-764.00555899995379</v>
          </cell>
          <cell r="BF473">
            <v>-33.069329999998445</v>
          </cell>
          <cell r="BG473">
            <v>-66.547976000001654</v>
          </cell>
          <cell r="BH473">
            <v>-65.656260999996448</v>
          </cell>
          <cell r="BI473">
            <v>-6.1650399999998626</v>
          </cell>
          <cell r="BJ473">
            <v>-7.745111000003817</v>
          </cell>
          <cell r="BK473">
            <v>-14.984862000004796</v>
          </cell>
          <cell r="BL473">
            <v>-97.236849999986589</v>
          </cell>
          <cell r="BM473">
            <v>-131.49201100000937</v>
          </cell>
          <cell r="BN473">
            <v>-91.032757999986643</v>
          </cell>
          <cell r="BO473">
            <v>-155.29086399999505</v>
          </cell>
          <cell r="BP473">
            <v>-64.313551999992342</v>
          </cell>
          <cell r="BQ473">
            <v>-30.4709440000006</v>
          </cell>
          <cell r="BR473">
            <v>-833.27468700008467</v>
          </cell>
          <cell r="BS473">
            <v>-82.535776999997324</v>
          </cell>
          <cell r="BT473">
            <v>-85.901234000004479</v>
          </cell>
          <cell r="BU473">
            <v>-93.852726999990409</v>
          </cell>
          <cell r="BV473">
            <v>-6.0200179999992542</v>
          </cell>
          <cell r="BW473">
            <v>-80.541260999998485</v>
          </cell>
          <cell r="BX473">
            <v>-50.858313999997335</v>
          </cell>
          <cell r="BY473">
            <v>-66.503811000002315</v>
          </cell>
          <cell r="BZ473">
            <v>-156.91601500000979</v>
          </cell>
          <cell r="CA473">
            <v>-77.073405999995884</v>
          </cell>
          <cell r="CB473">
            <v>-41.464084999999614</v>
          </cell>
          <cell r="CC473">
            <v>-63.612183999997796</v>
          </cell>
          <cell r="CD473">
            <v>-27.995854999986477</v>
          </cell>
          <cell r="CE473">
            <v>-895.7444629999809</v>
          </cell>
          <cell r="CF473">
            <v>-45.662103000009665</v>
          </cell>
          <cell r="CG473">
            <v>-103.27653899999859</v>
          </cell>
          <cell r="CH473">
            <v>-69.834823999990476</v>
          </cell>
          <cell r="CI473">
            <v>-4.274119999994582</v>
          </cell>
          <cell r="CJ473">
            <v>-44.084857999994711</v>
          </cell>
          <cell r="CK473">
            <v>-83.635049999997136</v>
          </cell>
          <cell r="CL473">
            <v>-139.22015500000271</v>
          </cell>
          <cell r="CM473">
            <v>-70.208018000004813</v>
          </cell>
          <cell r="CN473">
            <v>-109.5088689999975</v>
          </cell>
          <cell r="CO473">
            <v>-104.98269900000014</v>
          </cell>
          <cell r="CP473">
            <v>-79.505936999994447</v>
          </cell>
          <cell r="CQ473">
            <v>-41.551290999996127</v>
          </cell>
          <cell r="CR473">
            <v>-956.65371999994386</v>
          </cell>
          <cell r="CS473">
            <v>-16.219879999989644</v>
          </cell>
          <cell r="CT473">
            <v>-144.27368899999419</v>
          </cell>
          <cell r="CU473">
            <v>-131.46342299999378</v>
          </cell>
          <cell r="CV473">
            <v>-40.969500999999582</v>
          </cell>
          <cell r="CW473">
            <v>-103.41570199999842</v>
          </cell>
          <cell r="CX473">
            <v>-94.887780000004568</v>
          </cell>
          <cell r="CY473">
            <v>-68.308280000012019</v>
          </cell>
          <cell r="CZ473">
            <v>-91.726954999990994</v>
          </cell>
          <cell r="DA473">
            <v>-102.70931199999177</v>
          </cell>
          <cell r="DB473">
            <v>-114.79048100000364</v>
          </cell>
          <cell r="DC473">
            <v>-37.580855000000156</v>
          </cell>
          <cell r="DD473">
            <v>-10.307862000001478</v>
          </cell>
          <cell r="DE473">
            <v>-975.80587500007823</v>
          </cell>
          <cell r="DF473">
            <v>-38.548580000002403</v>
          </cell>
          <cell r="DG473">
            <v>-108.39584800001467</v>
          </cell>
          <cell r="DH473">
            <v>-92.906492000009166</v>
          </cell>
          <cell r="DI473">
            <v>-44.622871999999916</v>
          </cell>
          <cell r="DJ473">
            <v>-118.01263900000049</v>
          </cell>
          <cell r="DK473">
            <v>-86.780910000001313</v>
          </cell>
          <cell r="DL473">
            <v>-89.398925000001327</v>
          </cell>
          <cell r="DM473">
            <v>-32.675130999996327</v>
          </cell>
          <cell r="DN473">
            <v>-171.07453199999873</v>
          </cell>
          <cell r="DO473">
            <v>-82.200114000006579</v>
          </cell>
          <cell r="DP473">
            <v>-80.447149000006902</v>
          </cell>
          <cell r="DQ473">
            <v>-30.742682999989484</v>
          </cell>
          <cell r="DR473">
            <v>-975.49116500036325</v>
          </cell>
          <cell r="DS473">
            <v>-37.524420000001555</v>
          </cell>
          <cell r="DT473">
            <v>-134.67148699999962</v>
          </cell>
          <cell r="DU473">
            <v>-66.133683000007295</v>
          </cell>
          <cell r="DV473">
            <v>-53.763397000002442</v>
          </cell>
          <cell r="DW473">
            <v>-69.989532999999938</v>
          </cell>
          <cell r="DX473">
            <v>-79.052945000003092</v>
          </cell>
          <cell r="DY473">
            <v>-150.30776500000502</v>
          </cell>
          <cell r="DZ473">
            <v>-128.39792300001136</v>
          </cell>
          <cell r="EA473">
            <v>-86.760783000005176</v>
          </cell>
          <cell r="EB473">
            <v>-77.192441999999573</v>
          </cell>
          <cell r="EC473">
            <v>-64.188486000006378</v>
          </cell>
          <cell r="ED473">
            <v>-27.508301000008942</v>
          </cell>
        </row>
        <row r="474">
          <cell r="C474" t="str">
            <v>Craig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-20.386143999872729</v>
          </cell>
          <cell r="AF474">
            <v>-6.0549299999984214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-2.50867000001017</v>
          </cell>
          <cell r="AL474">
            <v>-8.6918940000032308</v>
          </cell>
          <cell r="AM474">
            <v>0</v>
          </cell>
          <cell r="AN474">
            <v>0</v>
          </cell>
          <cell r="AO474">
            <v>-3.1306499999918742</v>
          </cell>
          <cell r="AP474">
            <v>0</v>
          </cell>
          <cell r="AQ474">
            <v>0</v>
          </cell>
          <cell r="AR474">
            <v>-313.12617400009185</v>
          </cell>
          <cell r="AS474">
            <v>-40.753736999991816</v>
          </cell>
          <cell r="AT474">
            <v>-51.285222000005888</v>
          </cell>
          <cell r="AU474">
            <v>-30.299152999999933</v>
          </cell>
          <cell r="AV474">
            <v>0</v>
          </cell>
          <cell r="AW474">
            <v>0</v>
          </cell>
          <cell r="AX474">
            <v>-10.101320000001579</v>
          </cell>
          <cell r="AY474">
            <v>-63.148731000008411</v>
          </cell>
          <cell r="AZ474">
            <v>-14.25386100000469</v>
          </cell>
          <cell r="BA474">
            <v>-32.818538999999873</v>
          </cell>
          <cell r="BB474">
            <v>-39.865799999999581</v>
          </cell>
          <cell r="BC474">
            <v>-30.599811000007321</v>
          </cell>
          <cell r="BD474">
            <v>0</v>
          </cell>
          <cell r="BE474">
            <v>-366.11829499946907</v>
          </cell>
          <cell r="BF474">
            <v>-23.14380199999141</v>
          </cell>
          <cell r="BG474">
            <v>-49.715405000009923</v>
          </cell>
          <cell r="BH474">
            <v>-14.070659000004525</v>
          </cell>
          <cell r="BI474">
            <v>0</v>
          </cell>
          <cell r="BJ474">
            <v>-2.5900850000034552</v>
          </cell>
          <cell r="BK474">
            <v>-26.335690000007162</v>
          </cell>
          <cell r="BL474">
            <v>-74.167442000005394</v>
          </cell>
          <cell r="BM474">
            <v>-46.158655000006547</v>
          </cell>
          <cell r="BN474">
            <v>-31.235955999989528</v>
          </cell>
          <cell r="BO474">
            <v>-43.484490999995614</v>
          </cell>
          <cell r="BP474">
            <v>-40.573720000014873</v>
          </cell>
          <cell r="BQ474">
            <v>-14.642390000008163</v>
          </cell>
          <cell r="BR474">
            <v>-433.43130300007761</v>
          </cell>
          <cell r="BS474">
            <v>-65.989640999992844</v>
          </cell>
          <cell r="BT474">
            <v>-27.808581000004779</v>
          </cell>
          <cell r="BU474">
            <v>-26.164744000001519</v>
          </cell>
          <cell r="BV474">
            <v>-3.1294019999913871</v>
          </cell>
          <cell r="BW474">
            <v>-0.35009700000227895</v>
          </cell>
          <cell r="BX474">
            <v>-27.021331999996619</v>
          </cell>
          <cell r="BY474">
            <v>-55.546923000001698</v>
          </cell>
          <cell r="BZ474">
            <v>-71.122064999988652</v>
          </cell>
          <cell r="CA474">
            <v>3.6893829999899026</v>
          </cell>
          <cell r="CB474">
            <v>-97.986251000009361</v>
          </cell>
          <cell r="CC474">
            <v>-62.001650000005611</v>
          </cell>
          <cell r="CD474">
            <v>0</v>
          </cell>
          <cell r="CE474">
            <v>-479.62726300011855</v>
          </cell>
          <cell r="CF474">
            <v>-26.101543999990099</v>
          </cell>
          <cell r="CG474">
            <v>-56.487948000009055</v>
          </cell>
          <cell r="CH474">
            <v>-12.217789000002085</v>
          </cell>
          <cell r="CI474">
            <v>-6.2399990000049002</v>
          </cell>
          <cell r="CJ474">
            <v>-45.201307000002998</v>
          </cell>
          <cell r="CK474">
            <v>-67.168079999995825</v>
          </cell>
          <cell r="CL474">
            <v>-34.650889000011375</v>
          </cell>
          <cell r="CM474">
            <v>-41.77233900000283</v>
          </cell>
          <cell r="CN474">
            <v>-8.9649850000132574</v>
          </cell>
          <cell r="CO474">
            <v>-89.958394999994198</v>
          </cell>
          <cell r="CP474">
            <v>-75.836913999984972</v>
          </cell>
          <cell r="CQ474">
            <v>-15.027074000012362</v>
          </cell>
          <cell r="CR474">
            <v>-440.66050200001337</v>
          </cell>
          <cell r="CS474">
            <v>-6.513913999995566</v>
          </cell>
          <cell r="CT474">
            <v>-67.923116999998456</v>
          </cell>
          <cell r="CU474">
            <v>-23.129063000000315</v>
          </cell>
          <cell r="CV474">
            <v>-48.60032499999943</v>
          </cell>
          <cell r="CW474">
            <v>-44.143395000006421</v>
          </cell>
          <cell r="CX474">
            <v>-51.054197000004933</v>
          </cell>
          <cell r="CY474">
            <v>-50.382975999993505</v>
          </cell>
          <cell r="CZ474">
            <v>-20.694575999994413</v>
          </cell>
          <cell r="DA474">
            <v>-32.763659000003827</v>
          </cell>
          <cell r="DB474">
            <v>-55.988502000007429</v>
          </cell>
          <cell r="DC474">
            <v>-39.466778000001796</v>
          </cell>
          <cell r="DD474">
            <v>0</v>
          </cell>
          <cell r="DE474">
            <v>-574.05508399987593</v>
          </cell>
          <cell r="DF474">
            <v>-20.267971000001126</v>
          </cell>
          <cell r="DG474">
            <v>-35.91712600000028</v>
          </cell>
          <cell r="DH474">
            <v>-42.6472830000057</v>
          </cell>
          <cell r="DI474">
            <v>-20.134033000002091</v>
          </cell>
          <cell r="DJ474">
            <v>-31.208788000001732</v>
          </cell>
          <cell r="DK474">
            <v>-76.273710000001302</v>
          </cell>
          <cell r="DL474">
            <v>-48.840999000000011</v>
          </cell>
          <cell r="DM474">
            <v>-69.012403000000631</v>
          </cell>
          <cell r="DN474">
            <v>-79.126420000000508</v>
          </cell>
          <cell r="DO474">
            <v>-59.417540999995254</v>
          </cell>
          <cell r="DP474">
            <v>-54.368469000000914</v>
          </cell>
          <cell r="DQ474">
            <v>-36.840340999995533</v>
          </cell>
          <cell r="DR474">
            <v>-251.54900600004476</v>
          </cell>
          <cell r="DS474">
            <v>-53.566592999995919</v>
          </cell>
          <cell r="DT474">
            <v>-17.27331000000413</v>
          </cell>
          <cell r="DU474">
            <v>-2.5380860000004759</v>
          </cell>
          <cell r="DV474">
            <v>-2.0217279999997118</v>
          </cell>
          <cell r="DW474">
            <v>-9.7599999935482629E-4</v>
          </cell>
          <cell r="DX474">
            <v>-3.4695690000007744</v>
          </cell>
          <cell r="DY474">
            <v>-24.17403600000398</v>
          </cell>
          <cell r="DZ474">
            <v>-30.338288999999349</v>
          </cell>
          <cell r="EA474">
            <v>-8.3520529999950668</v>
          </cell>
          <cell r="EB474">
            <v>-33.54222600000503</v>
          </cell>
          <cell r="EC474">
            <v>-11.227383999997983</v>
          </cell>
          <cell r="ED474">
            <v>-65.044755999995687</v>
          </cell>
        </row>
        <row r="475">
          <cell r="C475" t="str">
            <v>Dave Johnston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-5.3320349999703467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-207.1304999999702</v>
          </cell>
          <cell r="S475">
            <v>0</v>
          </cell>
          <cell r="T475">
            <v>0</v>
          </cell>
          <cell r="U475">
            <v>0</v>
          </cell>
          <cell r="V475">
            <v>-87.655893000017386</v>
          </cell>
          <cell r="W475">
            <v>-79.519873000041116</v>
          </cell>
          <cell r="X475">
            <v>-29.526759000029415</v>
          </cell>
          <cell r="Y475">
            <v>-4.8059049999574199</v>
          </cell>
          <cell r="Z475">
            <v>0</v>
          </cell>
          <cell r="AA475">
            <v>-5.6220699999830686</v>
          </cell>
          <cell r="AB475">
            <v>0</v>
          </cell>
          <cell r="AC475">
            <v>0</v>
          </cell>
          <cell r="AD475">
            <v>0</v>
          </cell>
          <cell r="AE475">
            <v>-863.07011600024998</v>
          </cell>
          <cell r="AF475">
            <v>0</v>
          </cell>
          <cell r="AG475">
            <v>-13.576910000061616</v>
          </cell>
          <cell r="AH475">
            <v>-81.83599900000263</v>
          </cell>
          <cell r="AI475">
            <v>-4.4582439999794587</v>
          </cell>
          <cell r="AJ475">
            <v>-49.582104000030085</v>
          </cell>
          <cell r="AK475">
            <v>-62.59712800005218</v>
          </cell>
          <cell r="AL475">
            <v>-212.5885390000185</v>
          </cell>
          <cell r="AM475">
            <v>-160.37775500002317</v>
          </cell>
          <cell r="AN475">
            <v>-88.015194999985397</v>
          </cell>
          <cell r="AO475">
            <v>-183.1477259999956</v>
          </cell>
          <cell r="AP475">
            <v>-6.8905159999849275</v>
          </cell>
          <cell r="AQ475">
            <v>0</v>
          </cell>
          <cell r="AR475">
            <v>-1230.6348739992827</v>
          </cell>
          <cell r="AS475">
            <v>-41.149259999976493</v>
          </cell>
          <cell r="AT475">
            <v>-188.95317399996566</v>
          </cell>
          <cell r="AU475">
            <v>-125.17712300003041</v>
          </cell>
          <cell r="AV475">
            <v>-9.0280890000285581</v>
          </cell>
          <cell r="AW475">
            <v>-5.8789059999980964</v>
          </cell>
          <cell r="AX475">
            <v>-15.155759999994189</v>
          </cell>
          <cell r="AY475">
            <v>-132.60680100001628</v>
          </cell>
          <cell r="AZ475">
            <v>-191.65466800000286</v>
          </cell>
          <cell r="BA475">
            <v>-60.590099000022747</v>
          </cell>
          <cell r="BB475">
            <v>-254.57080600003246</v>
          </cell>
          <cell r="BC475">
            <v>-205.87018799997168</v>
          </cell>
          <cell r="BD475">
            <v>0</v>
          </cell>
          <cell r="BE475">
            <v>-1263.0842910008505</v>
          </cell>
          <cell r="BF475">
            <v>-39.767114999995101</v>
          </cell>
          <cell r="BG475">
            <v>-121.0683339999523</v>
          </cell>
          <cell r="BH475">
            <v>-119.32199999992736</v>
          </cell>
          <cell r="BI475">
            <v>-18.759985999960918</v>
          </cell>
          <cell r="BJ475">
            <v>-15.347156999981962</v>
          </cell>
          <cell r="BK475">
            <v>-13.521660000027623</v>
          </cell>
          <cell r="BL475">
            <v>-184.61871599993901</v>
          </cell>
          <cell r="BM475">
            <v>-229.37149599997792</v>
          </cell>
          <cell r="BN475">
            <v>-87.383035999955609</v>
          </cell>
          <cell r="BO475">
            <v>-276.86578599992208</v>
          </cell>
          <cell r="BP475">
            <v>-135.66791400004877</v>
          </cell>
          <cell r="BQ475">
            <v>-21.391090999997687</v>
          </cell>
          <cell r="BR475">
            <v>-1499.860411000438</v>
          </cell>
          <cell r="BS475">
            <v>-45.685766000009608</v>
          </cell>
          <cell r="BT475">
            <v>-167.77804100001231</v>
          </cell>
          <cell r="BU475">
            <v>-107.78691199998138</v>
          </cell>
          <cell r="BV475">
            <v>-14.179951000027359</v>
          </cell>
          <cell r="BW475">
            <v>-111.92041000002064</v>
          </cell>
          <cell r="BX475">
            <v>-227.28877400001511</v>
          </cell>
          <cell r="BY475">
            <v>-303.23399600002449</v>
          </cell>
          <cell r="BZ475">
            <v>-266.02054599998519</v>
          </cell>
          <cell r="CA475">
            <v>44.72425100003602</v>
          </cell>
          <cell r="CB475">
            <v>-211.77843399997801</v>
          </cell>
          <cell r="CC475">
            <v>-79.195542000001296</v>
          </cell>
          <cell r="CD475">
            <v>-9.7162900000112131</v>
          </cell>
          <cell r="CE475">
            <v>-2576.5119719998911</v>
          </cell>
          <cell r="CF475">
            <v>-38.208010000002105</v>
          </cell>
          <cell r="CG475">
            <v>-142.97206200001528</v>
          </cell>
          <cell r="CH475">
            <v>-80.931906999961939</v>
          </cell>
          <cell r="CI475">
            <v>-36.972660000028554</v>
          </cell>
          <cell r="CJ475">
            <v>-378.41191600001184</v>
          </cell>
          <cell r="CK475">
            <v>-279.36785300000338</v>
          </cell>
          <cell r="CL475">
            <v>-308.0330880000256</v>
          </cell>
          <cell r="CM475">
            <v>-263.08471399993869</v>
          </cell>
          <cell r="CN475">
            <v>-140.15305399999488</v>
          </cell>
          <cell r="CO475">
            <v>-704.59275999997044</v>
          </cell>
          <cell r="CP475">
            <v>-203.7839479999966</v>
          </cell>
          <cell r="CQ475">
            <v>0</v>
          </cell>
          <cell r="CR475">
            <v>-1955.6664849994704</v>
          </cell>
          <cell r="CS475">
            <v>-5.4409149999846704</v>
          </cell>
          <cell r="CT475">
            <v>-114.65370999998413</v>
          </cell>
          <cell r="CU475">
            <v>-160.16940800001612</v>
          </cell>
          <cell r="CV475">
            <v>-92.427229999972042</v>
          </cell>
          <cell r="CW475">
            <v>-267.15697800001362</v>
          </cell>
          <cell r="CX475">
            <v>-250.46450400003232</v>
          </cell>
          <cell r="CY475">
            <v>-229.96506399998907</v>
          </cell>
          <cell r="CZ475">
            <v>-246.17496700002812</v>
          </cell>
          <cell r="DA475">
            <v>-233.42110300000058</v>
          </cell>
          <cell r="DB475">
            <v>-275.65421599999536</v>
          </cell>
          <cell r="DC475">
            <v>-80.138390000036452</v>
          </cell>
          <cell r="DD475">
            <v>0</v>
          </cell>
          <cell r="DE475">
            <v>-2439.2351069990546</v>
          </cell>
          <cell r="DF475">
            <v>-24.336435000004712</v>
          </cell>
          <cell r="DG475">
            <v>-140.18617899995297</v>
          </cell>
          <cell r="DH475">
            <v>-115.45456799998647</v>
          </cell>
          <cell r="DI475">
            <v>-97.102513000019826</v>
          </cell>
          <cell r="DJ475">
            <v>-260.00628200004576</v>
          </cell>
          <cell r="DK475">
            <v>-264.75886600004742</v>
          </cell>
          <cell r="DL475">
            <v>-272.61265399999684</v>
          </cell>
          <cell r="DM475">
            <v>-234.40452499996172</v>
          </cell>
          <cell r="DN475">
            <v>-209.49460800003726</v>
          </cell>
          <cell r="DO475">
            <v>-608.52024699997855</v>
          </cell>
          <cell r="DP475">
            <v>-160.19418500002939</v>
          </cell>
          <cell r="DQ475">
            <v>-52.164044999924954</v>
          </cell>
          <cell r="DR475">
            <v>-2330.4736670004204</v>
          </cell>
          <cell r="DS475">
            <v>-6.729010000010021</v>
          </cell>
          <cell r="DT475">
            <v>-86.3031089999713</v>
          </cell>
          <cell r="DU475">
            <v>-175.18200400000205</v>
          </cell>
          <cell r="DV475">
            <v>-169.617825000023</v>
          </cell>
          <cell r="DW475">
            <v>-458.8128630000283</v>
          </cell>
          <cell r="DX475">
            <v>-292.70929100003559</v>
          </cell>
          <cell r="DY475">
            <v>-267.41467699996429</v>
          </cell>
          <cell r="DZ475">
            <v>-228.4302730000345</v>
          </cell>
          <cell r="EA475">
            <v>-213.07960100006312</v>
          </cell>
          <cell r="EB475">
            <v>-243.40433300007135</v>
          </cell>
          <cell r="EC475">
            <v>-188.79068099998403</v>
          </cell>
          <cell r="ED475">
            <v>0</v>
          </cell>
        </row>
        <row r="476">
          <cell r="C476" t="str">
            <v>Hayden</v>
          </cell>
          <cell r="F476">
            <v>-28.670536999998149</v>
          </cell>
          <cell r="G476">
            <v>-9.4962090000044554</v>
          </cell>
          <cell r="H476">
            <v>-12.427937000000384</v>
          </cell>
          <cell r="I476">
            <v>0</v>
          </cell>
          <cell r="J476">
            <v>0</v>
          </cell>
          <cell r="K476">
            <v>0</v>
          </cell>
          <cell r="L476">
            <v>-18.359697000007145</v>
          </cell>
          <cell r="M476">
            <v>-8.2131800000061048</v>
          </cell>
          <cell r="N476">
            <v>-8.2362970000031055</v>
          </cell>
          <cell r="O476">
            <v>0</v>
          </cell>
          <cell r="P476">
            <v>-11.821868000002723</v>
          </cell>
          <cell r="Q476">
            <v>-35.67427399999724</v>
          </cell>
          <cell r="R476">
            <v>-107.4265009999508</v>
          </cell>
          <cell r="S476">
            <v>-16.435997000007774</v>
          </cell>
          <cell r="T476">
            <v>-11.317564999997558</v>
          </cell>
          <cell r="U476">
            <v>-28.76604899999802</v>
          </cell>
          <cell r="V476">
            <v>-0.86540799999784213</v>
          </cell>
          <cell r="W476">
            <v>-1.2209999986225739E-3</v>
          </cell>
          <cell r="X476">
            <v>-4.065984999993816</v>
          </cell>
          <cell r="Y476">
            <v>-19.578005000003031</v>
          </cell>
          <cell r="Z476">
            <v>0</v>
          </cell>
          <cell r="AA476">
            <v>0</v>
          </cell>
          <cell r="AB476">
            <v>-10.478264000004856</v>
          </cell>
          <cell r="AC476">
            <v>-1.8282160000017029</v>
          </cell>
          <cell r="AD476">
            <v>-14.089790999998513</v>
          </cell>
          <cell r="AE476">
            <v>-8.9990330000291578</v>
          </cell>
          <cell r="AF476">
            <v>-0.23800599999958649</v>
          </cell>
          <cell r="AG476">
            <v>0</v>
          </cell>
          <cell r="AH476">
            <v>1.7099999968195334E-3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-3.0210000004444737E-3</v>
          </cell>
          <cell r="AO476">
            <v>1.8400000044493936E-4</v>
          </cell>
          <cell r="AP476">
            <v>0</v>
          </cell>
          <cell r="AQ476">
            <v>-8.7598999999900116</v>
          </cell>
          <cell r="AR476">
            <v>-22.298958999919705</v>
          </cell>
          <cell r="AS476">
            <v>-4.0192969999952766</v>
          </cell>
          <cell r="AT476">
            <v>-2.9001459999999497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-0.40771499999755179</v>
          </cell>
          <cell r="BC476">
            <v>-5.7183840000034252</v>
          </cell>
          <cell r="BD476">
            <v>-9.2534169999998994</v>
          </cell>
          <cell r="BE476">
            <v>-5.2851980000268668</v>
          </cell>
          <cell r="BF476">
            <v>-4.15646199999901</v>
          </cell>
          <cell r="BG476">
            <v>0</v>
          </cell>
          <cell r="BH476">
            <v>-0.58598100000017439</v>
          </cell>
          <cell r="BI476">
            <v>0</v>
          </cell>
          <cell r="BJ476">
            <v>0</v>
          </cell>
          <cell r="BK476">
            <v>0</v>
          </cell>
          <cell r="BL476">
            <v>-0.53985599999577971</v>
          </cell>
          <cell r="BM476">
            <v>0</v>
          </cell>
          <cell r="BN476">
            <v>0</v>
          </cell>
          <cell r="BO476">
            <v>-2.8989999991608784E-3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-0.14456200000131503</v>
          </cell>
          <cell r="CS476">
            <v>0</v>
          </cell>
          <cell r="CT476">
            <v>0</v>
          </cell>
          <cell r="CU476">
            <v>0</v>
          </cell>
          <cell r="CV476">
            <v>-0.14456199999767705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26.078597000043374</v>
          </cell>
          <cell r="DF476">
            <v>0</v>
          </cell>
          <cell r="DG476">
            <v>-0.14553799999703187</v>
          </cell>
          <cell r="DH476">
            <v>-2.8136999997514067E-2</v>
          </cell>
          <cell r="DI476">
            <v>-6.4078000003064517E-2</v>
          </cell>
          <cell r="DJ476">
            <v>-0.4910280000003695</v>
          </cell>
          <cell r="DK476">
            <v>0</v>
          </cell>
          <cell r="DL476">
            <v>-2.1806949999991048</v>
          </cell>
          <cell r="DM476">
            <v>0</v>
          </cell>
          <cell r="DN476">
            <v>-1.385400000071968E-2</v>
          </cell>
          <cell r="DO476">
            <v>29.00192700000116</v>
          </cell>
          <cell r="DP476">
            <v>0</v>
          </cell>
          <cell r="DQ476">
            <v>0</v>
          </cell>
          <cell r="DR476">
            <v>-10.015997999988031</v>
          </cell>
          <cell r="DS476">
            <v>0</v>
          </cell>
          <cell r="DT476">
            <v>0</v>
          </cell>
          <cell r="DU476">
            <v>0</v>
          </cell>
          <cell r="DV476">
            <v>-0.96129999999902793</v>
          </cell>
          <cell r="DW476">
            <v>-3.721294000002672</v>
          </cell>
          <cell r="DX476">
            <v>0</v>
          </cell>
          <cell r="DY476">
            <v>0</v>
          </cell>
          <cell r="DZ476">
            <v>-0.1942300000009709</v>
          </cell>
          <cell r="EA476">
            <v>-1.0711000002629589E-2</v>
          </cell>
          <cell r="EB476">
            <v>-1.2095179999996617</v>
          </cell>
          <cell r="EC476">
            <v>0</v>
          </cell>
          <cell r="ED476">
            <v>-3.9189450000012584</v>
          </cell>
        </row>
        <row r="477">
          <cell r="C477" t="str">
            <v>Hunter</v>
          </cell>
          <cell r="F477">
            <v>-8.1822099999990314</v>
          </cell>
          <cell r="G477">
            <v>-8.8278200001223013</v>
          </cell>
          <cell r="H477">
            <v>-47.6353100000415</v>
          </cell>
          <cell r="I477">
            <v>-208.04024999996182</v>
          </cell>
          <cell r="J477">
            <v>-232.9995849999832</v>
          </cell>
          <cell r="K477">
            <v>-335.05113999999594</v>
          </cell>
          <cell r="L477">
            <v>-174.81400000001304</v>
          </cell>
          <cell r="M477">
            <v>-227.52024999994319</v>
          </cell>
          <cell r="N477">
            <v>-521.09497499989811</v>
          </cell>
          <cell r="O477">
            <v>-162.11314999999013</v>
          </cell>
          <cell r="P477">
            <v>-32.367519999970682</v>
          </cell>
          <cell r="Q477">
            <v>-115.44849000009708</v>
          </cell>
          <cell r="R477">
            <v>-5215.5792230004445</v>
          </cell>
          <cell r="S477">
            <v>-14.736360000097193</v>
          </cell>
          <cell r="T477">
            <v>-309.58277999993879</v>
          </cell>
          <cell r="U477">
            <v>-409.20305400004145</v>
          </cell>
          <cell r="V477">
            <v>-298.76186200004304</v>
          </cell>
          <cell r="W477">
            <v>-447.5613289999892</v>
          </cell>
          <cell r="X477">
            <v>-308.28404500003671</v>
          </cell>
          <cell r="Y477">
            <v>-432.01624999986961</v>
          </cell>
          <cell r="Z477">
            <v>-583.32514999993145</v>
          </cell>
          <cell r="AA477">
            <v>-737.78659799997695</v>
          </cell>
          <cell r="AB477">
            <v>-702.31218999996781</v>
          </cell>
          <cell r="AC477">
            <v>-642.99277500004973</v>
          </cell>
          <cell r="AD477">
            <v>-329.01683000009507</v>
          </cell>
          <cell r="AE477">
            <v>-2929.2313419999555</v>
          </cell>
          <cell r="AF477">
            <v>-399.50181499996688</v>
          </cell>
          <cell r="AG477">
            <v>-442.71973999997135</v>
          </cell>
          <cell r="AH477">
            <v>-283.33727999997791</v>
          </cell>
          <cell r="AI477">
            <v>-7.3374499999918044</v>
          </cell>
          <cell r="AJ477">
            <v>-23.824436000024434</v>
          </cell>
          <cell r="AK477">
            <v>-51.924781000008807</v>
          </cell>
          <cell r="AL477">
            <v>-321.23500999994576</v>
          </cell>
          <cell r="AM477">
            <v>-295.90190500009339</v>
          </cell>
          <cell r="AN477">
            <v>-85.612169999978505</v>
          </cell>
          <cell r="AO477">
            <v>-530.06150599999819</v>
          </cell>
          <cell r="AP477">
            <v>-294.63862899993546</v>
          </cell>
          <cell r="AQ477">
            <v>-193.13662000000477</v>
          </cell>
          <cell r="AR477">
            <v>-1881.6683759987354</v>
          </cell>
          <cell r="AS477">
            <v>-530.76907499996014</v>
          </cell>
          <cell r="AT477">
            <v>-126.97083999996539</v>
          </cell>
          <cell r="AU477">
            <v>-49.106748999969568</v>
          </cell>
          <cell r="AV477">
            <v>-4.6194399999803863</v>
          </cell>
          <cell r="AW477">
            <v>-0.52331999997841194</v>
          </cell>
          <cell r="AX477">
            <v>-0.99187999998684973</v>
          </cell>
          <cell r="AY477">
            <v>-116.9953960001003</v>
          </cell>
          <cell r="AZ477">
            <v>-114.84540999995079</v>
          </cell>
          <cell r="BA477">
            <v>-17.446799999976065</v>
          </cell>
          <cell r="BB477">
            <v>-101.31457000004593</v>
          </cell>
          <cell r="BC477">
            <v>-423.76756999990903</v>
          </cell>
          <cell r="BD477">
            <v>-394.31732600007672</v>
          </cell>
          <cell r="BE477">
            <v>-2269.1392120011151</v>
          </cell>
          <cell r="BF477">
            <v>-462.78709299990442</v>
          </cell>
          <cell r="BG477">
            <v>-289.72331999999005</v>
          </cell>
          <cell r="BH477">
            <v>-55.676655999966897</v>
          </cell>
          <cell r="BI477">
            <v>-4.1549489999888465</v>
          </cell>
          <cell r="BJ477">
            <v>-2.5843800000147894</v>
          </cell>
          <cell r="BK477">
            <v>-5.1251760000013746</v>
          </cell>
          <cell r="BL477">
            <v>-229.90976299997419</v>
          </cell>
          <cell r="BM477">
            <v>-205.26037800009362</v>
          </cell>
          <cell r="BN477">
            <v>-56.538400000077672</v>
          </cell>
          <cell r="BO477">
            <v>-209.36072600004263</v>
          </cell>
          <cell r="BP477">
            <v>-285.45302099990658</v>
          </cell>
          <cell r="BQ477">
            <v>-462.56535000004806</v>
          </cell>
          <cell r="BR477">
            <v>-2147.2787019992247</v>
          </cell>
          <cell r="BS477">
            <v>-424.70008500001859</v>
          </cell>
          <cell r="BT477">
            <v>-138.30400000006193</v>
          </cell>
          <cell r="BU477">
            <v>-35.328100000042468</v>
          </cell>
          <cell r="BV477">
            <v>-0.47415000002365559</v>
          </cell>
          <cell r="BW477">
            <v>-5.8220999999903142</v>
          </cell>
          <cell r="BX477">
            <v>-14.57668499997817</v>
          </cell>
          <cell r="BY477">
            <v>-161.16661600000225</v>
          </cell>
          <cell r="BZ477">
            <v>-225.99290999991354</v>
          </cell>
          <cell r="CA477">
            <v>-97.885545999975875</v>
          </cell>
          <cell r="CB477">
            <v>-240.12666999991052</v>
          </cell>
          <cell r="CC477">
            <v>-323.65900999982841</v>
          </cell>
          <cell r="CD477">
            <v>-479.24283000000287</v>
          </cell>
          <cell r="CE477">
            <v>-3339.0097030010074</v>
          </cell>
          <cell r="CF477">
            <v>-483.41552100004628</v>
          </cell>
          <cell r="CG477">
            <v>-152.67132999998285</v>
          </cell>
          <cell r="CH477">
            <v>-48.32774999999674</v>
          </cell>
          <cell r="CI477">
            <v>-3.700940000009723</v>
          </cell>
          <cell r="CJ477">
            <v>-126.44863499992061</v>
          </cell>
          <cell r="CK477">
            <v>-201.15467000007629</v>
          </cell>
          <cell r="CL477">
            <v>-382.59973899996839</v>
          </cell>
          <cell r="CM477">
            <v>-432.90161200007424</v>
          </cell>
          <cell r="CN477">
            <v>-332.75330999994185</v>
          </cell>
          <cell r="CO477">
            <v>-341.39209600002505</v>
          </cell>
          <cell r="CP477">
            <v>-301.79885400005151</v>
          </cell>
          <cell r="CQ477">
            <v>-531.84524599986617</v>
          </cell>
          <cell r="CR477">
            <v>-3372.262216001749</v>
          </cell>
          <cell r="CS477">
            <v>-446.66763500007801</v>
          </cell>
          <cell r="CT477">
            <v>-188.0025499999756</v>
          </cell>
          <cell r="CU477">
            <v>-64.5458000000217</v>
          </cell>
          <cell r="CV477">
            <v>-61.996204999973997</v>
          </cell>
          <cell r="CW477">
            <v>-87.975213999976404</v>
          </cell>
          <cell r="CX477">
            <v>-152.81703000003472</v>
          </cell>
          <cell r="CY477">
            <v>-424.73993000003975</v>
          </cell>
          <cell r="CZ477">
            <v>-527.63794099993538</v>
          </cell>
          <cell r="DA477">
            <v>-230.7208849999588</v>
          </cell>
          <cell r="DB477">
            <v>-272.58443399996031</v>
          </cell>
          <cell r="DC477">
            <v>-429.63192399998661</v>
          </cell>
          <cell r="DD477">
            <v>-484.94266800011974</v>
          </cell>
          <cell r="DE477">
            <v>-3089.7485740007833</v>
          </cell>
          <cell r="DF477">
            <v>-444.45230000000447</v>
          </cell>
          <cell r="DG477">
            <v>-144.54720500000985</v>
          </cell>
          <cell r="DH477">
            <v>-73.403689999948256</v>
          </cell>
          <cell r="DI477">
            <v>-28.620170000009239</v>
          </cell>
          <cell r="DJ477">
            <v>-111.38121000002138</v>
          </cell>
          <cell r="DK477">
            <v>-109.65121000004001</v>
          </cell>
          <cell r="DL477">
            <v>-460.71956000011414</v>
          </cell>
          <cell r="DM477">
            <v>-401.01945600006729</v>
          </cell>
          <cell r="DN477">
            <v>-246.67523000016809</v>
          </cell>
          <cell r="DO477">
            <v>-290.23338800005149</v>
          </cell>
          <cell r="DP477">
            <v>-305.78403500001878</v>
          </cell>
          <cell r="DQ477">
            <v>-473.26112000015564</v>
          </cell>
          <cell r="DR477">
            <v>-2329.4261020002887</v>
          </cell>
          <cell r="DS477">
            <v>-443.55857600003947</v>
          </cell>
          <cell r="DT477">
            <v>-120.43202000006568</v>
          </cell>
          <cell r="DU477">
            <v>-59.355835000053048</v>
          </cell>
          <cell r="DV477">
            <v>-11.377616000012495</v>
          </cell>
          <cell r="DW477">
            <v>-16.619469999975991</v>
          </cell>
          <cell r="DX477">
            <v>-16.881374999997206</v>
          </cell>
          <cell r="DY477">
            <v>-337.89645999995992</v>
          </cell>
          <cell r="DZ477">
            <v>-233.45692999998573</v>
          </cell>
          <cell r="EA477">
            <v>-134.07363999995869</v>
          </cell>
          <cell r="EB477">
            <v>-258.85254999995232</v>
          </cell>
          <cell r="EC477">
            <v>-267.3077199999243</v>
          </cell>
          <cell r="ED477">
            <v>-429.61390999995638</v>
          </cell>
        </row>
        <row r="478">
          <cell r="C478" t="str">
            <v>Huntington</v>
          </cell>
          <cell r="F478">
            <v>-25.090390000026673</v>
          </cell>
          <cell r="G478">
            <v>-32.327169999945909</v>
          </cell>
          <cell r="H478">
            <v>-100.06484000000637</v>
          </cell>
          <cell r="I478">
            <v>-247.71761999995215</v>
          </cell>
          <cell r="J478">
            <v>-166.22862000000896</v>
          </cell>
          <cell r="K478">
            <v>-206.61722000001464</v>
          </cell>
          <cell r="L478">
            <v>-309.89895000000251</v>
          </cell>
          <cell r="M478">
            <v>-453.24851999996463</v>
          </cell>
          <cell r="N478">
            <v>-456.02339599997504</v>
          </cell>
          <cell r="O478">
            <v>-455.71692499995697</v>
          </cell>
          <cell r="P478">
            <v>-224.03295999998227</v>
          </cell>
          <cell r="Q478">
            <v>-179.692095000064</v>
          </cell>
          <cell r="R478">
            <v>-5135.4648210005835</v>
          </cell>
          <cell r="S478">
            <v>-102.41509999986738</v>
          </cell>
          <cell r="T478">
            <v>-281.04360500001349</v>
          </cell>
          <cell r="U478">
            <v>-584.3629699999583</v>
          </cell>
          <cell r="V478">
            <v>-411.569571</v>
          </cell>
          <cell r="W478">
            <v>-523.5857599999872</v>
          </cell>
          <cell r="X478">
            <v>-313.18021800002316</v>
          </cell>
          <cell r="Y478">
            <v>-320.51142100000288</v>
          </cell>
          <cell r="Z478">
            <v>-568.12286999996286</v>
          </cell>
          <cell r="AA478">
            <v>-444.41505000006873</v>
          </cell>
          <cell r="AB478">
            <v>-605.02522599999793</v>
          </cell>
          <cell r="AC478">
            <v>-610.68390000000363</v>
          </cell>
          <cell r="AD478">
            <v>-370.54913000005763</v>
          </cell>
          <cell r="AE478">
            <v>-2066.036536000669</v>
          </cell>
          <cell r="AF478">
            <v>-69.248063999926671</v>
          </cell>
          <cell r="AG478">
            <v>-125.99148999998579</v>
          </cell>
          <cell r="AH478">
            <v>-398.93723599996883</v>
          </cell>
          <cell r="AI478">
            <v>-17.734629999991739</v>
          </cell>
          <cell r="AJ478">
            <v>-39.636369999992894</v>
          </cell>
          <cell r="AK478">
            <v>-71.282105999998748</v>
          </cell>
          <cell r="AL478">
            <v>-252.3387099999818</v>
          </cell>
          <cell r="AM478">
            <v>-222.40763000003062</v>
          </cell>
          <cell r="AN478">
            <v>-107.69469000003301</v>
          </cell>
          <cell r="AO478">
            <v>55.705056000035256</v>
          </cell>
          <cell r="AP478">
            <v>-481.4492559999926</v>
          </cell>
          <cell r="AQ478">
            <v>-335.02140999992844</v>
          </cell>
          <cell r="AR478">
            <v>-1869.534197000321</v>
          </cell>
          <cell r="AS478">
            <v>-296.17232499999227</v>
          </cell>
          <cell r="AT478">
            <v>-257.95929400000023</v>
          </cell>
          <cell r="AU478">
            <v>-100.51290999999037</v>
          </cell>
          <cell r="AV478">
            <v>-0.89615000001504086</v>
          </cell>
          <cell r="AW478">
            <v>-1.5784200000052806</v>
          </cell>
          <cell r="AX478">
            <v>-3.2549450000224169</v>
          </cell>
          <cell r="AY478">
            <v>-217.51684499997646</v>
          </cell>
          <cell r="AZ478">
            <v>-235.31302500003949</v>
          </cell>
          <cell r="BA478">
            <v>-21.455150000052527</v>
          </cell>
          <cell r="BB478">
            <v>-43.442243999917991</v>
          </cell>
          <cell r="BC478">
            <v>-432.39134999993257</v>
          </cell>
          <cell r="BD478">
            <v>-259.04153899999801</v>
          </cell>
          <cell r="BE478">
            <v>-1826.700701999478</v>
          </cell>
          <cell r="BF478">
            <v>-434.04660799994599</v>
          </cell>
          <cell r="BG478">
            <v>-260.43518400000175</v>
          </cell>
          <cell r="BH478">
            <v>-42.116475000046194</v>
          </cell>
          <cell r="BI478">
            <v>-0.74310000002151355</v>
          </cell>
          <cell r="BJ478">
            <v>-3.7629999977070838E-2</v>
          </cell>
          <cell r="BK478">
            <v>-2.7309999999997672</v>
          </cell>
          <cell r="BL478">
            <v>-166.51824000000488</v>
          </cell>
          <cell r="BM478">
            <v>-187.84744000004139</v>
          </cell>
          <cell r="BN478">
            <v>-27.27337999996962</v>
          </cell>
          <cell r="BO478">
            <v>-44.043959999980871</v>
          </cell>
          <cell r="BP478">
            <v>-269.44434499996714</v>
          </cell>
          <cell r="BQ478">
            <v>-391.46333999995841</v>
          </cell>
          <cell r="BR478">
            <v>-2475.3015859997831</v>
          </cell>
          <cell r="BS478">
            <v>-371.13082000007853</v>
          </cell>
          <cell r="BT478">
            <v>-342.74834400002146</v>
          </cell>
          <cell r="BU478">
            <v>-90.282714999979362</v>
          </cell>
          <cell r="BV478">
            <v>-2.8708800000022165</v>
          </cell>
          <cell r="BW478">
            <v>-20.826860000001034</v>
          </cell>
          <cell r="BX478">
            <v>-39.545970000006491</v>
          </cell>
          <cell r="BY478">
            <v>-257.15487500000745</v>
          </cell>
          <cell r="BZ478">
            <v>-336.63838400004897</v>
          </cell>
          <cell r="CA478">
            <v>-85.121309999958612</v>
          </cell>
          <cell r="CB478">
            <v>-232.2820650000358</v>
          </cell>
          <cell r="CC478">
            <v>-437.20938600000227</v>
          </cell>
          <cell r="CD478">
            <v>-259.48997700004838</v>
          </cell>
          <cell r="CE478">
            <v>-3315.0471000010148</v>
          </cell>
          <cell r="CF478">
            <v>-303.2210700000287</v>
          </cell>
          <cell r="CG478">
            <v>-245.34142599999905</v>
          </cell>
          <cell r="CH478">
            <v>-92.867700000060722</v>
          </cell>
          <cell r="CI478">
            <v>-9.8925499999895692</v>
          </cell>
          <cell r="CJ478">
            <v>-290.04469000000972</v>
          </cell>
          <cell r="CK478">
            <v>-214.03914499998791</v>
          </cell>
          <cell r="CL478">
            <v>-375.11969999998109</v>
          </cell>
          <cell r="CM478">
            <v>-302.77222399995662</v>
          </cell>
          <cell r="CN478">
            <v>-139.56978000001982</v>
          </cell>
          <cell r="CO478">
            <v>-673.86590999993496</v>
          </cell>
          <cell r="CP478">
            <v>-452.53738499997417</v>
          </cell>
          <cell r="CQ478">
            <v>-215.7755200000247</v>
          </cell>
          <cell r="CR478">
            <v>-3499.0041800010949</v>
          </cell>
          <cell r="CS478">
            <v>-267.8723249999457</v>
          </cell>
          <cell r="CT478">
            <v>-310.67043000005651</v>
          </cell>
          <cell r="CU478">
            <v>-138.3641480000224</v>
          </cell>
          <cell r="CV478">
            <v>-47.528859999962151</v>
          </cell>
          <cell r="CW478">
            <v>-285.69838000001619</v>
          </cell>
          <cell r="CX478">
            <v>-244.89830499998061</v>
          </cell>
          <cell r="CY478">
            <v>-509.20275799999945</v>
          </cell>
          <cell r="CZ478">
            <v>-412.00549000012688</v>
          </cell>
          <cell r="DA478">
            <v>-138.45186999998987</v>
          </cell>
          <cell r="DB478">
            <v>-335.86976999999024</v>
          </cell>
          <cell r="DC478">
            <v>-513.54866599995876</v>
          </cell>
          <cell r="DD478">
            <v>-294.89317800011486</v>
          </cell>
          <cell r="DE478">
            <v>-2584.9765039999038</v>
          </cell>
          <cell r="DF478">
            <v>-247.59120400005486</v>
          </cell>
          <cell r="DG478">
            <v>-319.80494999996154</v>
          </cell>
          <cell r="DH478">
            <v>-125.65220499999123</v>
          </cell>
          <cell r="DI478">
            <v>-48.521420000004582</v>
          </cell>
          <cell r="DJ478">
            <v>-163.66216000000713</v>
          </cell>
          <cell r="DK478">
            <v>-151.14011999999639</v>
          </cell>
          <cell r="DL478">
            <v>-377.5626700000139</v>
          </cell>
          <cell r="DM478">
            <v>-417.78763999999501</v>
          </cell>
          <cell r="DN478">
            <v>-189.96147000003839</v>
          </cell>
          <cell r="DO478">
            <v>197.38583400001517</v>
          </cell>
          <cell r="DP478">
            <v>-378.80959899997106</v>
          </cell>
          <cell r="DQ478">
            <v>-361.8689000000013</v>
          </cell>
          <cell r="DR478">
            <v>-5094.7093290006742</v>
          </cell>
          <cell r="DS478">
            <v>-582.5908000000054</v>
          </cell>
          <cell r="DT478">
            <v>-499.97654999996303</v>
          </cell>
          <cell r="DU478">
            <v>-230.98142999998527</v>
          </cell>
          <cell r="DV478">
            <v>-136.40268399997149</v>
          </cell>
          <cell r="DW478">
            <v>-410.81466999999247</v>
          </cell>
          <cell r="DX478">
            <v>-365.16983999998774</v>
          </cell>
          <cell r="DY478">
            <v>-505.87948000000324</v>
          </cell>
          <cell r="DZ478">
            <v>-528.46872100001201</v>
          </cell>
          <cell r="EA478">
            <v>-263.96515000006184</v>
          </cell>
          <cell r="EB478">
            <v>-518.7287639999995</v>
          </cell>
          <cell r="EC478">
            <v>-624.074329999974</v>
          </cell>
          <cell r="ED478">
            <v>-427.65690999990329</v>
          </cell>
        </row>
        <row r="479">
          <cell r="C479" t="str">
            <v>Jim Bridger</v>
          </cell>
          <cell r="F479">
            <v>0</v>
          </cell>
          <cell r="G479">
            <v>0</v>
          </cell>
          <cell r="H479">
            <v>-47.884680000017397</v>
          </cell>
          <cell r="I479">
            <v>-401.79378999990877</v>
          </cell>
          <cell r="J479">
            <v>-238.04453699995065</v>
          </cell>
          <cell r="K479">
            <v>-506.94862200005446</v>
          </cell>
          <cell r="L479">
            <v>-296.92602700006682</v>
          </cell>
          <cell r="M479">
            <v>-802.86673600005452</v>
          </cell>
          <cell r="N479">
            <v>-821.69945600011852</v>
          </cell>
          <cell r="O479">
            <v>-759.75463700003456</v>
          </cell>
          <cell r="P479">
            <v>-446.71260099997744</v>
          </cell>
          <cell r="Q479">
            <v>-115.82062999997288</v>
          </cell>
          <cell r="R479">
            <v>-3484.2655779998749</v>
          </cell>
          <cell r="S479">
            <v>-740.77956599998288</v>
          </cell>
          <cell r="T479">
            <v>-317.61749400006374</v>
          </cell>
          <cell r="U479">
            <v>-170.29072400002042</v>
          </cell>
          <cell r="V479">
            <v>-3.9010000000125729</v>
          </cell>
          <cell r="W479">
            <v>-0.35052999999606982</v>
          </cell>
          <cell r="X479">
            <v>-98.028275999997277</v>
          </cell>
          <cell r="Y479">
            <v>-642.99628100002883</v>
          </cell>
          <cell r="Z479">
            <v>-528.5531600000686</v>
          </cell>
          <cell r="AA479">
            <v>-223.9864209999796</v>
          </cell>
          <cell r="AB479">
            <v>-315.50642299989704</v>
          </cell>
          <cell r="AC479">
            <v>-241.51719699997921</v>
          </cell>
          <cell r="AD479">
            <v>-200.73850599996513</v>
          </cell>
          <cell r="AE479">
            <v>-2980.2648990005255</v>
          </cell>
          <cell r="AF479">
            <v>-728.61958000005689</v>
          </cell>
          <cell r="AG479">
            <v>-705.61745500005782</v>
          </cell>
          <cell r="AH479">
            <v>-90.648507999954745</v>
          </cell>
          <cell r="AI479">
            <v>-7.6522279999917373</v>
          </cell>
          <cell r="AJ479">
            <v>-8.820549999945797</v>
          </cell>
          <cell r="AK479">
            <v>-11.884439999994356</v>
          </cell>
          <cell r="AL479">
            <v>-238.44849499990232</v>
          </cell>
          <cell r="AM479">
            <v>-321.03818399994634</v>
          </cell>
          <cell r="AN479">
            <v>-47.340025000041351</v>
          </cell>
          <cell r="AO479">
            <v>-360.39416399993934</v>
          </cell>
          <cell r="AP479">
            <v>-60.032795000006445</v>
          </cell>
          <cell r="AQ479">
            <v>-399.76847500004806</v>
          </cell>
          <cell r="AR479">
            <v>-1194.6749629992992</v>
          </cell>
          <cell r="AS479">
            <v>-361.98693300003652</v>
          </cell>
          <cell r="AT479">
            <v>-102.49347899993882</v>
          </cell>
          <cell r="AU479">
            <v>-39.904615000006743</v>
          </cell>
          <cell r="AV479">
            <v>-5.1903959999908693</v>
          </cell>
          <cell r="AW479">
            <v>-0.51108399999793619</v>
          </cell>
          <cell r="AX479">
            <v>-1.0057259999448434</v>
          </cell>
          <cell r="AY479">
            <v>-75.16238599998178</v>
          </cell>
          <cell r="AZ479">
            <v>-58.442029000027105</v>
          </cell>
          <cell r="BA479">
            <v>-18.759834000025876</v>
          </cell>
          <cell r="BB479">
            <v>-69.51605999993626</v>
          </cell>
          <cell r="BC479">
            <v>-94.261220999993384</v>
          </cell>
          <cell r="BD479">
            <v>-367.44120000000112</v>
          </cell>
          <cell r="BE479">
            <v>-1244.1737869996578</v>
          </cell>
          <cell r="BF479">
            <v>-334.59113400010392</v>
          </cell>
          <cell r="BG479">
            <v>-183.19609300006414</v>
          </cell>
          <cell r="BH479">
            <v>-17.845576000050642</v>
          </cell>
          <cell r="BI479">
            <v>-6.4707300000009127</v>
          </cell>
          <cell r="BJ479">
            <v>-1.0086149999988265</v>
          </cell>
          <cell r="BK479">
            <v>-0.55128000001423061</v>
          </cell>
          <cell r="BL479">
            <v>-116.18161499989219</v>
          </cell>
          <cell r="BM479">
            <v>-69.881308000069112</v>
          </cell>
          <cell r="BN479">
            <v>-10.201019000029191</v>
          </cell>
          <cell r="BO479">
            <v>-93.716645000036806</v>
          </cell>
          <cell r="BP479">
            <v>-107.36351200006902</v>
          </cell>
          <cell r="BQ479">
            <v>-303.16626000008546</v>
          </cell>
          <cell r="BR479">
            <v>-1458.5271800011396</v>
          </cell>
          <cell r="BS479">
            <v>-205.20283900003415</v>
          </cell>
          <cell r="BT479">
            <v>-139.3441350000212</v>
          </cell>
          <cell r="BU479">
            <v>-27.373335000011139</v>
          </cell>
          <cell r="BV479">
            <v>-9.7113399999798276</v>
          </cell>
          <cell r="BW479">
            <v>-5.5796290000434965</v>
          </cell>
          <cell r="BX479">
            <v>-0.47208000003593042</v>
          </cell>
          <cell r="BY479">
            <v>-133.04914499993902</v>
          </cell>
          <cell r="BZ479">
            <v>-109.61102999991272</v>
          </cell>
          <cell r="CA479">
            <v>-63.533637000015005</v>
          </cell>
          <cell r="CB479">
            <v>-276.74585300008766</v>
          </cell>
          <cell r="CC479">
            <v>-109.17414199991617</v>
          </cell>
          <cell r="CD479">
            <v>-378.73001499997918</v>
          </cell>
          <cell r="CE479">
            <v>-2503.7586909998208</v>
          </cell>
          <cell r="CF479">
            <v>-423.46793799998704</v>
          </cell>
          <cell r="CG479">
            <v>-169.67194600007497</v>
          </cell>
          <cell r="CH479">
            <v>-37.11353499989491</v>
          </cell>
          <cell r="CI479">
            <v>-6.9050200000056066</v>
          </cell>
          <cell r="CJ479">
            <v>-192.75047700002324</v>
          </cell>
          <cell r="CK479">
            <v>-77.750654000090435</v>
          </cell>
          <cell r="CL479">
            <v>-293.32378199999221</v>
          </cell>
          <cell r="CM479">
            <v>-375.78194100002293</v>
          </cell>
          <cell r="CN479">
            <v>-171.44040700013284</v>
          </cell>
          <cell r="CO479">
            <v>-198.22333700000308</v>
          </cell>
          <cell r="CP479">
            <v>-154.52368800004479</v>
          </cell>
          <cell r="CQ479">
            <v>-402.80596599995624</v>
          </cell>
          <cell r="CR479">
            <v>-2620.0144369993359</v>
          </cell>
          <cell r="CS479">
            <v>-510.54822699993383</v>
          </cell>
          <cell r="CT479">
            <v>-156.12674200010952</v>
          </cell>
          <cell r="CU479">
            <v>-48.756328999996185</v>
          </cell>
          <cell r="CV479">
            <v>-26.466874999925494</v>
          </cell>
          <cell r="CW479">
            <v>-32.935705000010785</v>
          </cell>
          <cell r="CX479">
            <v>-91.935885999933816</v>
          </cell>
          <cell r="CY479">
            <v>-343.6400249999715</v>
          </cell>
          <cell r="CZ479">
            <v>-419.82695199991576</v>
          </cell>
          <cell r="DA479">
            <v>-130.00414500001352</v>
          </cell>
          <cell r="DB479">
            <v>-236.38285500009079</v>
          </cell>
          <cell r="DC479">
            <v>-156.78200799995102</v>
          </cell>
          <cell r="DD479">
            <v>-466.60868800000753</v>
          </cell>
          <cell r="DE479">
            <v>-1343.0323830004781</v>
          </cell>
          <cell r="DF479">
            <v>-500.16821100004017</v>
          </cell>
          <cell r="DG479">
            <v>-144.77738700003829</v>
          </cell>
          <cell r="DH479">
            <v>-50.764014000073075</v>
          </cell>
          <cell r="DI479">
            <v>-36.779833999986295</v>
          </cell>
          <cell r="DJ479">
            <v>-22.974489999935031</v>
          </cell>
          <cell r="DK479">
            <v>-28.468672999995761</v>
          </cell>
          <cell r="DL479">
            <v>-328.54296300001442</v>
          </cell>
          <cell r="DM479">
            <v>-480.27226099988911</v>
          </cell>
          <cell r="DN479">
            <v>-120.27463400003035</v>
          </cell>
          <cell r="DO479">
            <v>882.91775400005281</v>
          </cell>
          <cell r="DP479">
            <v>-175.58799000014551</v>
          </cell>
          <cell r="DQ479">
            <v>-337.3396800000919</v>
          </cell>
          <cell r="DR479">
            <v>-388.20676099974662</v>
          </cell>
          <cell r="DS479">
            <v>-24.908259999938309</v>
          </cell>
          <cell r="DT479">
            <v>-26.010509999992792</v>
          </cell>
          <cell r="DU479">
            <v>-13.229292000003625</v>
          </cell>
          <cell r="DV479">
            <v>-7.3458950000349432</v>
          </cell>
          <cell r="DW479">
            <v>-15.137229999992996</v>
          </cell>
          <cell r="DX479">
            <v>-1.8373799999826588</v>
          </cell>
          <cell r="DY479">
            <v>-75.95899900002405</v>
          </cell>
          <cell r="DZ479">
            <v>-66.820730999985244</v>
          </cell>
          <cell r="EA479">
            <v>-5.7637389999581501</v>
          </cell>
          <cell r="EB479">
            <v>-51.937754000071436</v>
          </cell>
          <cell r="EC479">
            <v>-19.317918999993708</v>
          </cell>
          <cell r="ED479">
            <v>-79.939052000001539</v>
          </cell>
        </row>
        <row r="480">
          <cell r="C480" t="str">
            <v>Naughton</v>
          </cell>
          <cell r="F480">
            <v>0</v>
          </cell>
          <cell r="G480">
            <v>-0.90507100001559593</v>
          </cell>
          <cell r="H480">
            <v>0</v>
          </cell>
          <cell r="I480">
            <v>0</v>
          </cell>
          <cell r="J480">
            <v>-15.422320999990916</v>
          </cell>
          <cell r="K480">
            <v>-111.04221400001552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-1286.2594789997675</v>
          </cell>
          <cell r="S480">
            <v>0</v>
          </cell>
          <cell r="T480">
            <v>0</v>
          </cell>
          <cell r="U480">
            <v>-145.96630299999379</v>
          </cell>
          <cell r="V480">
            <v>-407.10461099998793</v>
          </cell>
          <cell r="W480">
            <v>-69.730230000015581</v>
          </cell>
          <cell r="X480">
            <v>-129.9771699999983</v>
          </cell>
          <cell r="Y480">
            <v>-2.4497120000014547</v>
          </cell>
          <cell r="Z480">
            <v>-80.436532000021543</v>
          </cell>
          <cell r="AA480">
            <v>-294.30731599999126</v>
          </cell>
          <cell r="AB480">
            <v>-146.37476500001503</v>
          </cell>
          <cell r="AC480">
            <v>0</v>
          </cell>
          <cell r="AD480">
            <v>-9.9128400000045076</v>
          </cell>
          <cell r="AE480">
            <v>-148.28491699998267</v>
          </cell>
          <cell r="AF480">
            <v>-8.1213199999911012</v>
          </cell>
          <cell r="AG480">
            <v>-4.4639880000031553</v>
          </cell>
          <cell r="AH480">
            <v>-8.4531999993487261E-2</v>
          </cell>
          <cell r="AI480">
            <v>0</v>
          </cell>
          <cell r="AJ480">
            <v>0</v>
          </cell>
          <cell r="AK480">
            <v>-6.5900000045076013E-3</v>
          </cell>
          <cell r="AL480">
            <v>-3.3584379999956582</v>
          </cell>
          <cell r="AM480">
            <v>-5.6847039999993285</v>
          </cell>
          <cell r="AN480">
            <v>-9.1039999970234931E-3</v>
          </cell>
          <cell r="AO480">
            <v>-0.82678499999747146</v>
          </cell>
          <cell r="AP480">
            <v>-1.8826839999965159</v>
          </cell>
          <cell r="AQ480">
            <v>-123.84677199998987</v>
          </cell>
          <cell r="AR480">
            <v>-154.2579609999666</v>
          </cell>
          <cell r="AS480">
            <v>-16.304084000003058</v>
          </cell>
          <cell r="AT480">
            <v>-0.4454939999995986</v>
          </cell>
          <cell r="AU480">
            <v>-5.0218239999958314</v>
          </cell>
          <cell r="AV480">
            <v>0</v>
          </cell>
          <cell r="AW480">
            <v>0</v>
          </cell>
          <cell r="AX480">
            <v>0</v>
          </cell>
          <cell r="AY480">
            <v>-1.6472610000055283</v>
          </cell>
          <cell r="AZ480">
            <v>-0.67401000000245403</v>
          </cell>
          <cell r="BA480">
            <v>-2.8700000038952567E-3</v>
          </cell>
          <cell r="BB480">
            <v>-0.82477399999334011</v>
          </cell>
          <cell r="BC480">
            <v>-0.43204200000036508</v>
          </cell>
          <cell r="BD480">
            <v>-128.90560200001346</v>
          </cell>
          <cell r="BE480">
            <v>-21.463504999992438</v>
          </cell>
          <cell r="BF480">
            <v>-5.1000650000059977</v>
          </cell>
          <cell r="BG480">
            <v>-1.5337189999991097</v>
          </cell>
          <cell r="BH480">
            <v>-1.9409969999978784</v>
          </cell>
          <cell r="BI480">
            <v>0</v>
          </cell>
          <cell r="BJ480">
            <v>0</v>
          </cell>
          <cell r="BK480">
            <v>-6.8350000074133277E-3</v>
          </cell>
          <cell r="BL480">
            <v>-1.629053999989992</v>
          </cell>
          <cell r="BM480">
            <v>-0.66990200000873301</v>
          </cell>
          <cell r="BN480">
            <v>-1.6837739999973564</v>
          </cell>
          <cell r="BO480">
            <v>-6.1584700000094017</v>
          </cell>
          <cell r="BP480">
            <v>-0.86031899999943562</v>
          </cell>
          <cell r="BQ480">
            <v>-1.8803699999989476</v>
          </cell>
          <cell r="BR480">
            <v>-64.241900000022724</v>
          </cell>
          <cell r="BS480">
            <v>-4.8411249999990105</v>
          </cell>
          <cell r="BT480">
            <v>-0.29511500000080559</v>
          </cell>
          <cell r="BU480">
            <v>-5.2175589999969816</v>
          </cell>
          <cell r="BV480">
            <v>0</v>
          </cell>
          <cell r="BW480">
            <v>0</v>
          </cell>
          <cell r="BX480">
            <v>-3.4178999994765036E-2</v>
          </cell>
          <cell r="BY480">
            <v>-2.2231150000006892</v>
          </cell>
          <cell r="BZ480">
            <v>-0.66583500000706408</v>
          </cell>
          <cell r="CA480">
            <v>-1.6833320000005187</v>
          </cell>
          <cell r="CB480">
            <v>-8.9076000000059139</v>
          </cell>
          <cell r="CC480">
            <v>-11.407880999991903</v>
          </cell>
          <cell r="CD480">
            <v>-28.966159000003245</v>
          </cell>
          <cell r="CE480">
            <v>-58.720347999827936</v>
          </cell>
          <cell r="CF480">
            <v>-4.2713339999900199</v>
          </cell>
          <cell r="CG480">
            <v>-0.14685000000463333</v>
          </cell>
          <cell r="CH480">
            <v>-2.5305840000073658</v>
          </cell>
          <cell r="CI480">
            <v>-0.14566000000195345</v>
          </cell>
          <cell r="CJ480">
            <v>-1.9210000027669594E-3</v>
          </cell>
          <cell r="CK480">
            <v>-2.0565999991958961E-2</v>
          </cell>
          <cell r="CL480">
            <v>-11.293030999993789</v>
          </cell>
          <cell r="CM480">
            <v>-12.478000999995857</v>
          </cell>
          <cell r="CN480">
            <v>-8.0342999994172715E-2</v>
          </cell>
          <cell r="CO480">
            <v>-9.683733999991091</v>
          </cell>
          <cell r="CP480">
            <v>-3.6166060000105062</v>
          </cell>
          <cell r="CQ480">
            <v>-14.451717999996617</v>
          </cell>
          <cell r="CR480">
            <v>-113.56465199997183</v>
          </cell>
          <cell r="CS480">
            <v>-26.623901999992086</v>
          </cell>
          <cell r="CT480">
            <v>-6.0097629999945639</v>
          </cell>
          <cell r="CU480">
            <v>-6.0184509999962756</v>
          </cell>
          <cell r="CV480">
            <v>-0.57845200000156183</v>
          </cell>
          <cell r="CW480">
            <v>-0.99023999999917578</v>
          </cell>
          <cell r="CX480">
            <v>-6.9599999987985939E-3</v>
          </cell>
          <cell r="CY480">
            <v>-5.7912269999942509</v>
          </cell>
          <cell r="CZ480">
            <v>-9.0743910000019241</v>
          </cell>
          <cell r="DA480">
            <v>-1.7003580000018701</v>
          </cell>
          <cell r="DB480">
            <v>-8.8358829999924637</v>
          </cell>
          <cell r="DC480">
            <v>-2.3322380000026897</v>
          </cell>
          <cell r="DD480">
            <v>-45.602787000010721</v>
          </cell>
          <cell r="DE480">
            <v>373.85280300001614</v>
          </cell>
          <cell r="DF480">
            <v>-16.005677000008291</v>
          </cell>
          <cell r="DG480">
            <v>-7.5967020000098273</v>
          </cell>
          <cell r="DH480">
            <v>-6.2051650000066729</v>
          </cell>
          <cell r="DI480">
            <v>-0.28717199999664444</v>
          </cell>
          <cell r="DJ480">
            <v>-0.49106000000028871</v>
          </cell>
          <cell r="DK480">
            <v>-1.3731999992160127E-2</v>
          </cell>
          <cell r="DL480">
            <v>-5.7795089999999618</v>
          </cell>
          <cell r="DM480">
            <v>-1.0138549999974202</v>
          </cell>
          <cell r="DN480">
            <v>-2.2995999999693595E-2</v>
          </cell>
          <cell r="DO480">
            <v>418.90900600000168</v>
          </cell>
          <cell r="DP480">
            <v>-4.632354999994277</v>
          </cell>
          <cell r="DQ480">
            <v>-3.007980000009411</v>
          </cell>
          <cell r="DR480">
            <v>-183.94584900001064</v>
          </cell>
          <cell r="DS480">
            <v>-42.164972999991733</v>
          </cell>
          <cell r="DT480">
            <v>-5.6625999999960186</v>
          </cell>
          <cell r="DU480">
            <v>-7.5787359999958426</v>
          </cell>
          <cell r="DV480">
            <v>-0.14359000000695232</v>
          </cell>
          <cell r="DW480">
            <v>-2.4537379999965196</v>
          </cell>
          <cell r="DX480">
            <v>-0.43307499999355059</v>
          </cell>
          <cell r="DY480">
            <v>-19.067265999998199</v>
          </cell>
          <cell r="DZ480">
            <v>-17.831508999996004</v>
          </cell>
          <cell r="EA480">
            <v>-3.3102210000070045</v>
          </cell>
          <cell r="EB480">
            <v>-7.7822829999786336</v>
          </cell>
          <cell r="EC480">
            <v>-6.3257169999997132</v>
          </cell>
          <cell r="ED480">
            <v>-71.192141000006814</v>
          </cell>
        </row>
        <row r="481">
          <cell r="C481" t="str">
            <v>Wyodak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-2.9863299997523427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-2.9863299999851733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-600.78087999974377</v>
          </cell>
          <cell r="AF481">
            <v>0</v>
          </cell>
          <cell r="AG481">
            <v>-19.494869999994989</v>
          </cell>
          <cell r="AH481">
            <v>-90.009699999995064</v>
          </cell>
          <cell r="AI481">
            <v>-1.2675200000085169</v>
          </cell>
          <cell r="AJ481">
            <v>-55.429710000011255</v>
          </cell>
          <cell r="AK481">
            <v>-53.736960000009276</v>
          </cell>
          <cell r="AL481">
            <v>-103.06452000001445</v>
          </cell>
          <cell r="AM481">
            <v>-115.40570999999181</v>
          </cell>
          <cell r="AN481">
            <v>-107.08580000000075</v>
          </cell>
          <cell r="AO481">
            <v>-55.286089999979595</v>
          </cell>
          <cell r="AP481">
            <v>0</v>
          </cell>
          <cell r="AQ481">
            <v>0</v>
          </cell>
          <cell r="AR481">
            <v>-572.39652999956161</v>
          </cell>
          <cell r="AS481">
            <v>0</v>
          </cell>
          <cell r="AT481">
            <v>-46.314740000001621</v>
          </cell>
          <cell r="AU481">
            <v>-73.279710000002524</v>
          </cell>
          <cell r="AV481">
            <v>-4.2080100000021048</v>
          </cell>
          <cell r="AW481">
            <v>-13.83179999999993</v>
          </cell>
          <cell r="AX481">
            <v>-7.9257700000016484</v>
          </cell>
          <cell r="AY481">
            <v>-53.821679999993648</v>
          </cell>
          <cell r="AZ481">
            <v>-141.21772999997484</v>
          </cell>
          <cell r="BA481">
            <v>-58.901720000023488</v>
          </cell>
          <cell r="BB481">
            <v>-138.72617999999784</v>
          </cell>
          <cell r="BC481">
            <v>-34.169190000015078</v>
          </cell>
          <cell r="BD481">
            <v>0</v>
          </cell>
          <cell r="BE481">
            <v>-623.38342999992892</v>
          </cell>
          <cell r="BF481">
            <v>-5.5231900000071619</v>
          </cell>
          <cell r="BG481">
            <v>-24.409679999982473</v>
          </cell>
          <cell r="BH481">
            <v>-95.619860000006156</v>
          </cell>
          <cell r="BI481">
            <v>-2.0930099999968661</v>
          </cell>
          <cell r="BJ481">
            <v>-8.9536200000002282</v>
          </cell>
          <cell r="BK481">
            <v>-29.030520000000251</v>
          </cell>
          <cell r="BL481">
            <v>-57.042329999996582</v>
          </cell>
          <cell r="BM481">
            <v>-66.486979999986943</v>
          </cell>
          <cell r="BN481">
            <v>-71.240740000008373</v>
          </cell>
          <cell r="BO481">
            <v>-158.43857999998727</v>
          </cell>
          <cell r="BP481">
            <v>-90.921879999979865</v>
          </cell>
          <cell r="BQ481">
            <v>-13.623040000005858</v>
          </cell>
          <cell r="BR481">
            <v>-735.48163000005297</v>
          </cell>
          <cell r="BS481">
            <v>-10.683829999994487</v>
          </cell>
          <cell r="BT481">
            <v>-47.755119999987073</v>
          </cell>
          <cell r="BU481">
            <v>-31.289109999997891</v>
          </cell>
          <cell r="BV481">
            <v>-4.0510199999989709</v>
          </cell>
          <cell r="BW481">
            <v>-86.916689999983646</v>
          </cell>
          <cell r="BX481">
            <v>-117.15558999998029</v>
          </cell>
          <cell r="BY481">
            <v>-82.299319999990985</v>
          </cell>
          <cell r="BZ481">
            <v>-94.567769999994198</v>
          </cell>
          <cell r="CA481">
            <v>-98.030209999997169</v>
          </cell>
          <cell r="CB481">
            <v>-75.0791700000118</v>
          </cell>
          <cell r="CC481">
            <v>-74.794670000002952</v>
          </cell>
          <cell r="CD481">
            <v>-12.859129999997094</v>
          </cell>
          <cell r="CE481">
            <v>-618.01885000010952</v>
          </cell>
          <cell r="CF481">
            <v>0</v>
          </cell>
          <cell r="CG481">
            <v>-38.192279999988386</v>
          </cell>
          <cell r="CH481">
            <v>-69.847709999987273</v>
          </cell>
          <cell r="CI481">
            <v>-10.824770000006538</v>
          </cell>
          <cell r="CJ481">
            <v>-58.407290000002831</v>
          </cell>
          <cell r="CK481">
            <v>-107.00708999999915</v>
          </cell>
          <cell r="CL481">
            <v>-85.352159999980358</v>
          </cell>
          <cell r="CM481">
            <v>-78.409920000005513</v>
          </cell>
          <cell r="CN481">
            <v>-48.434020000015153</v>
          </cell>
          <cell r="CO481">
            <v>-81.479879999998957</v>
          </cell>
          <cell r="CP481">
            <v>-40.063729999994393</v>
          </cell>
          <cell r="CQ481">
            <v>0</v>
          </cell>
          <cell r="CR481">
            <v>-812.34849999984726</v>
          </cell>
          <cell r="CS481">
            <v>-12.182260000001406</v>
          </cell>
          <cell r="CT481">
            <v>-100.17919999998412</v>
          </cell>
          <cell r="CU481">
            <v>-71.177470000009635</v>
          </cell>
          <cell r="CV481">
            <v>-54.262380000000121</v>
          </cell>
          <cell r="CW481">
            <v>-95.211210000008577</v>
          </cell>
          <cell r="CX481">
            <v>-95.6273199999996</v>
          </cell>
          <cell r="CY481">
            <v>-77.24755999998888</v>
          </cell>
          <cell r="CZ481">
            <v>-58.001459999999497</v>
          </cell>
          <cell r="DA481">
            <v>-103.88144999998622</v>
          </cell>
          <cell r="DB481">
            <v>-97.384270000009565</v>
          </cell>
          <cell r="DC481">
            <v>-47.193920000019716</v>
          </cell>
          <cell r="DD481">
            <v>0</v>
          </cell>
          <cell r="DE481">
            <v>-1010.9232300003059</v>
          </cell>
          <cell r="DF481">
            <v>-6.7460900000005495</v>
          </cell>
          <cell r="DG481">
            <v>-64.21917000002577</v>
          </cell>
          <cell r="DH481">
            <v>-36.035640000001877</v>
          </cell>
          <cell r="DI481">
            <v>-49.008950000003097</v>
          </cell>
          <cell r="DJ481">
            <v>-123.1216499999864</v>
          </cell>
          <cell r="DK481">
            <v>-110.7945400000026</v>
          </cell>
          <cell r="DL481">
            <v>-107.04939000000013</v>
          </cell>
          <cell r="DM481">
            <v>-100.12182999998913</v>
          </cell>
          <cell r="DN481">
            <v>-61.218900000007125</v>
          </cell>
          <cell r="DO481">
            <v>-291.22890000001644</v>
          </cell>
          <cell r="DP481">
            <v>-57.90625</v>
          </cell>
          <cell r="DQ481">
            <v>-3.4719200000108685</v>
          </cell>
          <cell r="DR481">
            <v>-769.3553099995479</v>
          </cell>
          <cell r="DS481">
            <v>0</v>
          </cell>
          <cell r="DT481">
            <v>-14.885009999998147</v>
          </cell>
          <cell r="DU481">
            <v>-75.806510000009439</v>
          </cell>
          <cell r="DV481">
            <v>-98.062430000005406</v>
          </cell>
          <cell r="DW481">
            <v>-110.45737000001827</v>
          </cell>
          <cell r="DX481">
            <v>-88.455159999983152</v>
          </cell>
          <cell r="DY481">
            <v>-90.266299999988405</v>
          </cell>
          <cell r="DZ481">
            <v>-89.186979999998584</v>
          </cell>
          <cell r="EA481">
            <v>-94.186749999993481</v>
          </cell>
          <cell r="EB481">
            <v>-88.045650000014575</v>
          </cell>
          <cell r="EC481">
            <v>-20.003150000004098</v>
          </cell>
          <cell r="ED481">
            <v>0</v>
          </cell>
        </row>
        <row r="482">
          <cell r="C482" t="str">
            <v>Ramp Loss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A484" t="str">
            <v>Total Coal Generation</v>
          </cell>
          <cell r="F484">
            <v>-124.97717600036412</v>
          </cell>
          <cell r="G484">
            <v>-73.484846000093967</v>
          </cell>
          <cell r="H484">
            <v>-253.53849700000137</v>
          </cell>
          <cell r="I484">
            <v>-857.55165999988094</v>
          </cell>
          <cell r="J484">
            <v>-655.06634300015867</v>
          </cell>
          <cell r="K484">
            <v>-1173.969221000094</v>
          </cell>
          <cell r="L484">
            <v>-816.60234399978071</v>
          </cell>
          <cell r="M484">
            <v>-1518.2973660002463</v>
          </cell>
          <cell r="N484">
            <v>-1812.6206139996648</v>
          </cell>
          <cell r="O484">
            <v>-1424.7018320001662</v>
          </cell>
          <cell r="P484">
            <v>-811.87384300027043</v>
          </cell>
          <cell r="Q484">
            <v>-502.09077900042757</v>
          </cell>
          <cell r="R484">
            <v>-15804.051027003676</v>
          </cell>
          <cell r="S484">
            <v>-909.92070299945772</v>
          </cell>
          <cell r="T484">
            <v>-1021.6039840001613</v>
          </cell>
          <cell r="U484">
            <v>-1430.8205499998294</v>
          </cell>
          <cell r="V484">
            <v>-1209.8583450003061</v>
          </cell>
          <cell r="W484">
            <v>-1126.3641789997928</v>
          </cell>
          <cell r="X484">
            <v>-883.06245299987495</v>
          </cell>
          <cell r="Y484">
            <v>-1422.357574000489</v>
          </cell>
          <cell r="Z484">
            <v>-1760.4377120002173</v>
          </cell>
          <cell r="AA484">
            <v>-1731.9781740000471</v>
          </cell>
          <cell r="AB484">
            <v>-1831.4546580002643</v>
          </cell>
          <cell r="AC484">
            <v>-1522.7656379994005</v>
          </cell>
          <cell r="AD484">
            <v>-953.42705700034276</v>
          </cell>
          <cell r="AE484">
            <v>-10342.265892006457</v>
          </cell>
          <cell r="AF484">
            <v>-1223.1240849997848</v>
          </cell>
          <cell r="AG484">
            <v>-1312.3358729998581</v>
          </cell>
          <cell r="AH484">
            <v>-1051.236672999803</v>
          </cell>
          <cell r="AI484">
            <v>-49.385132999857888</v>
          </cell>
          <cell r="AJ484">
            <v>-241.17173899989575</v>
          </cell>
          <cell r="AK484">
            <v>-357.24450800032355</v>
          </cell>
          <cell r="AL484">
            <v>-1197.0385919995606</v>
          </cell>
          <cell r="AM484">
            <v>-1256.6904090004973</v>
          </cell>
          <cell r="AN484">
            <v>-569.8957990007475</v>
          </cell>
          <cell r="AO484">
            <v>-1121.5995840001851</v>
          </cell>
          <cell r="AP484">
            <v>-845.38727000029758</v>
          </cell>
          <cell r="AQ484">
            <v>-1117.156226999592</v>
          </cell>
          <cell r="AR484">
            <v>-7868.3128630034626</v>
          </cell>
          <cell r="AS484">
            <v>-1322.4508589995094</v>
          </cell>
          <cell r="AT484">
            <v>-857.50809600017965</v>
          </cell>
          <cell r="AU484">
            <v>-500.58549900026992</v>
          </cell>
          <cell r="AV484">
            <v>-30.024115999694914</v>
          </cell>
          <cell r="AW484">
            <v>-26.318649000255391</v>
          </cell>
          <cell r="AX484">
            <v>-41.226416999939829</v>
          </cell>
          <cell r="AY484">
            <v>-751.28186400001869</v>
          </cell>
          <cell r="AZ484">
            <v>-824.17877899995074</v>
          </cell>
          <cell r="BA484">
            <v>-298.64030900038779</v>
          </cell>
          <cell r="BB484">
            <v>-749.02538899984211</v>
          </cell>
          <cell r="BC484">
            <v>-1283.8049699999392</v>
          </cell>
          <cell r="BD484">
            <v>-1183.2679159999825</v>
          </cell>
          <cell r="BE484">
            <v>-8383.3539790026844</v>
          </cell>
          <cell r="BF484">
            <v>-1342.1847989996895</v>
          </cell>
          <cell r="BG484">
            <v>-996.62971100024879</v>
          </cell>
          <cell r="BH484">
            <v>-412.83446500007994</v>
          </cell>
          <cell r="BI484">
            <v>-38.386815000092611</v>
          </cell>
          <cell r="BJ484">
            <v>-38.266597999725491</v>
          </cell>
          <cell r="BK484">
            <v>-92.287022999720648</v>
          </cell>
          <cell r="BL484">
            <v>-927.84386600041762</v>
          </cell>
          <cell r="BM484">
            <v>-937.16816999996081</v>
          </cell>
          <cell r="BN484">
            <v>-376.58906299993396</v>
          </cell>
          <cell r="BO484">
            <v>-987.36242099991068</v>
          </cell>
          <cell r="BP484">
            <v>-994.59826299967244</v>
          </cell>
          <cell r="BQ484">
            <v>-1239.2027849997394</v>
          </cell>
          <cell r="BR484">
            <v>-9647.3973990045488</v>
          </cell>
          <cell r="BS484">
            <v>-1210.7698829993606</v>
          </cell>
          <cell r="BT484">
            <v>-949.93457000004128</v>
          </cell>
          <cell r="BU484">
            <v>-417.29520199960098</v>
          </cell>
          <cell r="BV484">
            <v>-40.436760999960825</v>
          </cell>
          <cell r="BW484">
            <v>-311.95704699982889</v>
          </cell>
          <cell r="BX484">
            <v>-476.9529240000993</v>
          </cell>
          <cell r="BY484">
            <v>-1061.17780100042</v>
          </cell>
          <cell r="BZ484">
            <v>-1261.5345549997874</v>
          </cell>
          <cell r="CA484">
            <v>-374.9138069995679</v>
          </cell>
          <cell r="CB484">
            <v>-1184.3701279996894</v>
          </cell>
          <cell r="CC484">
            <v>-1161.0544649995863</v>
          </cell>
          <cell r="CD484">
            <v>-1197.0002560005523</v>
          </cell>
          <cell r="CE484">
            <v>-13786.438389997929</v>
          </cell>
          <cell r="CF484">
            <v>-1324.3475199998356</v>
          </cell>
          <cell r="CG484">
            <v>-908.76038100011647</v>
          </cell>
          <cell r="CH484">
            <v>-413.67179899988696</v>
          </cell>
          <cell r="CI484">
            <v>-78.955719000194222</v>
          </cell>
          <cell r="CJ484">
            <v>-1135.3510939998087</v>
          </cell>
          <cell r="CK484">
            <v>-1030.1431080000475</v>
          </cell>
          <cell r="CL484">
            <v>-1629.5925440001301</v>
          </cell>
          <cell r="CM484">
            <v>-1577.408768999856</v>
          </cell>
          <cell r="CN484">
            <v>-950.90476799989119</v>
          </cell>
          <cell r="CO484">
            <v>-2204.1788110001944</v>
          </cell>
          <cell r="CP484">
            <v>-1311.6670619999059</v>
          </cell>
          <cell r="CQ484">
            <v>-1221.4568149996921</v>
          </cell>
          <cell r="CR484">
            <v>-13770.31925399974</v>
          </cell>
          <cell r="CS484">
            <v>-1292.0690580001101</v>
          </cell>
          <cell r="CT484">
            <v>-1087.8392010005191</v>
          </cell>
          <cell r="CU484">
            <v>-643.6240919996053</v>
          </cell>
          <cell r="CV484">
            <v>-372.97438999963924</v>
          </cell>
          <cell r="CW484">
            <v>-917.5268240000587</v>
          </cell>
          <cell r="CX484">
            <v>-981.69198199966922</v>
          </cell>
          <cell r="CY484">
            <v>-1709.2778199999593</v>
          </cell>
          <cell r="CZ484">
            <v>-1785.1427319995128</v>
          </cell>
          <cell r="DA484">
            <v>-973.65278199966997</v>
          </cell>
          <cell r="DB484">
            <v>-1397.4904109998606</v>
          </cell>
          <cell r="DC484">
            <v>-1306.6747789997607</v>
          </cell>
          <cell r="DD484">
            <v>-1302.355182999745</v>
          </cell>
          <cell r="DE484">
            <v>-11617.845357000828</v>
          </cell>
          <cell r="DF484">
            <v>-1298.1164680002257</v>
          </cell>
          <cell r="DG484">
            <v>-965.59010499995202</v>
          </cell>
          <cell r="DH484">
            <v>-543.09719399968162</v>
          </cell>
          <cell r="DI484">
            <v>-325.14104200014845</v>
          </cell>
          <cell r="DJ484">
            <v>-831.34930700063705</v>
          </cell>
          <cell r="DK484">
            <v>-827.88176100049168</v>
          </cell>
          <cell r="DL484">
            <v>-1692.6873649996705</v>
          </cell>
          <cell r="DM484">
            <v>-1736.3071010001004</v>
          </cell>
          <cell r="DN484">
            <v>-1077.8626440004446</v>
          </cell>
          <cell r="DO484">
            <v>196.61433100048453</v>
          </cell>
          <cell r="DP484">
            <v>-1217.730032000225</v>
          </cell>
          <cell r="DQ484">
            <v>-1298.6966690002009</v>
          </cell>
          <cell r="DR484">
            <v>-12333.173186995089</v>
          </cell>
          <cell r="DS484">
            <v>-1191.0426320000552</v>
          </cell>
          <cell r="DT484">
            <v>-905.21459600003436</v>
          </cell>
          <cell r="DU484">
            <v>-630.80557599989697</v>
          </cell>
          <cell r="DV484">
            <v>-479.69646500004455</v>
          </cell>
          <cell r="DW484">
            <v>-1088.0071440001484</v>
          </cell>
          <cell r="DX484">
            <v>-848.00863499986008</v>
          </cell>
          <cell r="DY484">
            <v>-1470.96498300042</v>
          </cell>
          <cell r="DZ484">
            <v>-1323.1255860002711</v>
          </cell>
          <cell r="EA484">
            <v>-809.50264800013974</v>
          </cell>
          <cell r="EB484">
            <v>-1280.6955200000666</v>
          </cell>
          <cell r="EC484">
            <v>-1201.2353869997896</v>
          </cell>
          <cell r="ED484">
            <v>-1104.8740149997175</v>
          </cell>
        </row>
        <row r="486">
          <cell r="A486" t="str">
            <v>Gas Generation</v>
          </cell>
        </row>
        <row r="487">
          <cell r="C487" t="str">
            <v>Chehalis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-8.1157199999979639</v>
          </cell>
          <cell r="Q487">
            <v>0</v>
          </cell>
          <cell r="R487">
            <v>-598.76183999981731</v>
          </cell>
          <cell r="S487">
            <v>-96.873829999996815</v>
          </cell>
          <cell r="T487">
            <v>85.908599999995204</v>
          </cell>
          <cell r="U487">
            <v>-123.989029999997</v>
          </cell>
          <cell r="V487">
            <v>-84.131560000008903</v>
          </cell>
          <cell r="W487">
            <v>0</v>
          </cell>
          <cell r="X487">
            <v>0</v>
          </cell>
          <cell r="Y487">
            <v>0</v>
          </cell>
          <cell r="Z487">
            <v>-21.758710000023711</v>
          </cell>
          <cell r="AA487">
            <v>-122.89448999997694</v>
          </cell>
          <cell r="AB487">
            <v>-29.197729999985313</v>
          </cell>
          <cell r="AC487">
            <v>0</v>
          </cell>
          <cell r="AD487">
            <v>-205.82508999999845</v>
          </cell>
          <cell r="AE487">
            <v>-795.40145999984816</v>
          </cell>
          <cell r="AF487">
            <v>-0.24512999999569729</v>
          </cell>
          <cell r="AG487">
            <v>-0.15404000002308749</v>
          </cell>
          <cell r="AH487">
            <v>-14.160540000011679</v>
          </cell>
          <cell r="AI487">
            <v>-52.082049999968149</v>
          </cell>
          <cell r="AJ487">
            <v>-30.822009999996226</v>
          </cell>
          <cell r="AK487">
            <v>-47.316420000002836</v>
          </cell>
          <cell r="AL487">
            <v>-157.06109999999171</v>
          </cell>
          <cell r="AM487">
            <v>-150.79425999999512</v>
          </cell>
          <cell r="AN487">
            <v>-70.492150000005495</v>
          </cell>
          <cell r="AO487">
            <v>-209.7168899999815</v>
          </cell>
          <cell r="AP487">
            <v>-62.556870000000345</v>
          </cell>
          <cell r="AQ487">
            <v>0</v>
          </cell>
          <cell r="AR487">
            <v>-512.10510999988765</v>
          </cell>
          <cell r="AS487">
            <v>0</v>
          </cell>
          <cell r="AT487">
            <v>0</v>
          </cell>
          <cell r="AU487">
            <v>0</v>
          </cell>
          <cell r="AV487">
            <v>-15.003160000022035</v>
          </cell>
          <cell r="AW487">
            <v>-5.2060700000001816</v>
          </cell>
          <cell r="AX487">
            <v>-38.936209999999846</v>
          </cell>
          <cell r="AY487">
            <v>-136.7265699999989</v>
          </cell>
          <cell r="AZ487">
            <v>-134.35417000000598</v>
          </cell>
          <cell r="BA487">
            <v>-40.392590000003111</v>
          </cell>
          <cell r="BB487">
            <v>-141.48634000000311</v>
          </cell>
          <cell r="BC487">
            <v>0</v>
          </cell>
          <cell r="BD487">
            <v>0</v>
          </cell>
          <cell r="BE487">
            <v>-400.49818000057712</v>
          </cell>
          <cell r="BF487">
            <v>0</v>
          </cell>
          <cell r="BG487">
            <v>-3.0459999994491227E-2</v>
          </cell>
          <cell r="BH487">
            <v>-3.8620399999781512</v>
          </cell>
          <cell r="BI487">
            <v>-7.1611000000266358</v>
          </cell>
          <cell r="BJ487">
            <v>-11.538560000000871</v>
          </cell>
          <cell r="BK487">
            <v>-34.218269999997574</v>
          </cell>
          <cell r="BL487">
            <v>-135.0774799999781</v>
          </cell>
          <cell r="BM487">
            <v>-145.64682000002358</v>
          </cell>
          <cell r="BN487">
            <v>-26.052240000048187</v>
          </cell>
          <cell r="BO487">
            <v>-36.911209999991115</v>
          </cell>
          <cell r="BP487">
            <v>0</v>
          </cell>
          <cell r="BQ487">
            <v>0</v>
          </cell>
          <cell r="BR487">
            <v>-109.14404000015929</v>
          </cell>
          <cell r="BS487">
            <v>0</v>
          </cell>
          <cell r="BT487">
            <v>-1.6830800000170711</v>
          </cell>
          <cell r="BU487">
            <v>-2.5702800000144634</v>
          </cell>
          <cell r="BV487">
            <v>-0.97974999999860302</v>
          </cell>
          <cell r="BW487">
            <v>0</v>
          </cell>
          <cell r="BX487">
            <v>-2.0809799999988172</v>
          </cell>
          <cell r="BY487">
            <v>-68.937009999994189</v>
          </cell>
          <cell r="BZ487">
            <v>-20.753890000021784</v>
          </cell>
          <cell r="CA487">
            <v>-12.13623999999254</v>
          </cell>
          <cell r="CB487">
            <v>-2.8100000054109842E-3</v>
          </cell>
          <cell r="CC487">
            <v>0</v>
          </cell>
          <cell r="CD487">
            <v>0</v>
          </cell>
          <cell r="CE487">
            <v>-9.6240099996794015</v>
          </cell>
          <cell r="CF487">
            <v>0</v>
          </cell>
          <cell r="CG487">
            <v>0</v>
          </cell>
          <cell r="CH487">
            <v>0</v>
          </cell>
          <cell r="CI487">
            <v>-2.3351999999722466</v>
          </cell>
          <cell r="CJ487">
            <v>0</v>
          </cell>
          <cell r="CK487">
            <v>0</v>
          </cell>
          <cell r="CL487">
            <v>0</v>
          </cell>
          <cell r="CM487">
            <v>-0.52894999997806735</v>
          </cell>
          <cell r="CN487">
            <v>-1.6720900000073016</v>
          </cell>
          <cell r="CO487">
            <v>-2.2141099999716971</v>
          </cell>
          <cell r="CP487">
            <v>-2.8736599999974715</v>
          </cell>
          <cell r="CQ487">
            <v>0</v>
          </cell>
          <cell r="CR487">
            <v>-6.4856300000101328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-0.32915000000502914</v>
          </cell>
          <cell r="CZ487">
            <v>-2.2776400000147987</v>
          </cell>
          <cell r="DA487">
            <v>-1.6698900000192225</v>
          </cell>
          <cell r="DB487">
            <v>-2.2089500000001863</v>
          </cell>
          <cell r="DC487">
            <v>0</v>
          </cell>
          <cell r="DD487">
            <v>0</v>
          </cell>
          <cell r="DE487">
            <v>227.72998999990523</v>
          </cell>
          <cell r="DF487">
            <v>-6.5652000000118278</v>
          </cell>
          <cell r="DG487">
            <v>0</v>
          </cell>
          <cell r="DH487">
            <v>0</v>
          </cell>
          <cell r="DI487">
            <v>-0.43130999998538755</v>
          </cell>
          <cell r="DJ487">
            <v>0</v>
          </cell>
          <cell r="DK487">
            <v>0</v>
          </cell>
          <cell r="DL487">
            <v>-1.0579799999832176</v>
          </cell>
          <cell r="DM487">
            <v>0</v>
          </cell>
          <cell r="DN487">
            <v>-1.3500000000931323E-2</v>
          </cell>
          <cell r="DO487">
            <v>235.79798000000301</v>
          </cell>
          <cell r="DP487">
            <v>0</v>
          </cell>
          <cell r="DQ487">
            <v>0</v>
          </cell>
          <cell r="DR487">
            <v>-224.25126999942586</v>
          </cell>
          <cell r="DS487">
            <v>-38.105990000010934</v>
          </cell>
          <cell r="DT487">
            <v>-9.2847100000071805</v>
          </cell>
          <cell r="DU487">
            <v>-12.251259999989998</v>
          </cell>
          <cell r="DV487">
            <v>-16.437089999992168</v>
          </cell>
          <cell r="DW487">
            <v>0</v>
          </cell>
          <cell r="DX487">
            <v>-1.7517000000079861</v>
          </cell>
          <cell r="DY487">
            <v>-51.436229999992065</v>
          </cell>
          <cell r="DZ487">
            <v>55.987449999985984</v>
          </cell>
          <cell r="EA487">
            <v>-23.628330000006827</v>
          </cell>
          <cell r="EB487">
            <v>-11.824569999997038</v>
          </cell>
          <cell r="EC487">
            <v>-5.1722699999809265</v>
          </cell>
          <cell r="ED487">
            <v>-110.34656999999424</v>
          </cell>
        </row>
        <row r="488">
          <cell r="C488" t="str">
            <v>Cholla - Gas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C489" t="str">
            <v>Currant Creek</v>
          </cell>
          <cell r="F489">
            <v>-1.131889999989653</v>
          </cell>
          <cell r="G489">
            <v>-7.5261900000004971</v>
          </cell>
          <cell r="H489">
            <v>0</v>
          </cell>
          <cell r="I489">
            <v>0</v>
          </cell>
          <cell r="J489">
            <v>0</v>
          </cell>
          <cell r="K489">
            <v>-39.857871000014711</v>
          </cell>
          <cell r="L489">
            <v>-7.9060139999492094</v>
          </cell>
          <cell r="M489">
            <v>0</v>
          </cell>
          <cell r="N489">
            <v>-33.869850000017323</v>
          </cell>
          <cell r="O489">
            <v>0</v>
          </cell>
          <cell r="P489">
            <v>-2.1424000000024535E-2</v>
          </cell>
          <cell r="Q489">
            <v>0</v>
          </cell>
          <cell r="R489">
            <v>-300.28456799965352</v>
          </cell>
          <cell r="S489">
            <v>0</v>
          </cell>
          <cell r="T489">
            <v>-6.5981500000343658</v>
          </cell>
          <cell r="U489">
            <v>63.56960000001709</v>
          </cell>
          <cell r="V489">
            <v>-100.87105599999632</v>
          </cell>
          <cell r="W489">
            <v>-38.839778000023216</v>
          </cell>
          <cell r="X489">
            <v>-99.245063000009395</v>
          </cell>
          <cell r="Y489">
            <v>-16.240785999980289</v>
          </cell>
          <cell r="Z489">
            <v>-5.3250789999729022</v>
          </cell>
          <cell r="AA489">
            <v>-38.107596999965608</v>
          </cell>
          <cell r="AB489">
            <v>-39.404289999976754</v>
          </cell>
          <cell r="AC489">
            <v>-19.22236899996642</v>
          </cell>
          <cell r="AD489">
            <v>0</v>
          </cell>
          <cell r="AE489">
            <v>-1362.1521019996144</v>
          </cell>
          <cell r="AF489">
            <v>-34.116299999994226</v>
          </cell>
          <cell r="AG489">
            <v>-49.005429999990156</v>
          </cell>
          <cell r="AH489">
            <v>-85.233249999990221</v>
          </cell>
          <cell r="AI489">
            <v>-58.388990000006743</v>
          </cell>
          <cell r="AJ489">
            <v>-146.43817300000228</v>
          </cell>
          <cell r="AK489">
            <v>-211.96517399995355</v>
          </cell>
          <cell r="AL489">
            <v>-92.979259999934584</v>
          </cell>
          <cell r="AM489">
            <v>-151.6224650000222</v>
          </cell>
          <cell r="AN489">
            <v>-116.29186999995727</v>
          </cell>
          <cell r="AO489">
            <v>-130.78255999999237</v>
          </cell>
          <cell r="AP489">
            <v>-285.32863000000361</v>
          </cell>
          <cell r="AQ489">
            <v>0</v>
          </cell>
          <cell r="AR489">
            <v>-567.19039500039071</v>
          </cell>
          <cell r="AS489">
            <v>0</v>
          </cell>
          <cell r="AT489">
            <v>-3.1961500000033993</v>
          </cell>
          <cell r="AU489">
            <v>-6.601120000006631</v>
          </cell>
          <cell r="AV489">
            <v>-14.538839999993797</v>
          </cell>
          <cell r="AW489">
            <v>-32.849275000044145</v>
          </cell>
          <cell r="AX489">
            <v>-91.837920000019949</v>
          </cell>
          <cell r="AY489">
            <v>-147.92418999999063</v>
          </cell>
          <cell r="AZ489">
            <v>-138.01613000000361</v>
          </cell>
          <cell r="BA489">
            <v>-87.670589999994263</v>
          </cell>
          <cell r="BB489">
            <v>-34.237779999995837</v>
          </cell>
          <cell r="BC489">
            <v>-10.3184000000183</v>
          </cell>
          <cell r="BD489">
            <v>0</v>
          </cell>
          <cell r="BE489">
            <v>-579.40090600028634</v>
          </cell>
          <cell r="BF489">
            <v>-6.2918300000019372</v>
          </cell>
          <cell r="BG489">
            <v>-11.550219999975525</v>
          </cell>
          <cell r="BH489">
            <v>-14.307109999936074</v>
          </cell>
          <cell r="BI489">
            <v>-10.756860000023153</v>
          </cell>
          <cell r="BJ489">
            <v>-16.864739999989979</v>
          </cell>
          <cell r="BK489">
            <v>-97.885110000032</v>
          </cell>
          <cell r="BL489">
            <v>-163.27649999997811</v>
          </cell>
          <cell r="BM489">
            <v>-129.69599000003655</v>
          </cell>
          <cell r="BN489">
            <v>-81.614001999958418</v>
          </cell>
          <cell r="BO489">
            <v>-29.638179999994463</v>
          </cell>
          <cell r="BP489">
            <v>-13.666449999989709</v>
          </cell>
          <cell r="BQ489">
            <v>-3.8539139999993495</v>
          </cell>
          <cell r="BR489">
            <v>-483.22774099977687</v>
          </cell>
          <cell r="BS489">
            <v>-9.0609399999957532</v>
          </cell>
          <cell r="BT489">
            <v>-22.297269999980927</v>
          </cell>
          <cell r="BU489">
            <v>-17.34008999998332</v>
          </cell>
          <cell r="BV489">
            <v>-13.105979999992996</v>
          </cell>
          <cell r="BW489">
            <v>-22.598150000005262</v>
          </cell>
          <cell r="BX489">
            <v>-53.347209999978077</v>
          </cell>
          <cell r="BY489">
            <v>-178.41499999997905</v>
          </cell>
          <cell r="BZ489">
            <v>-115.61852999997791</v>
          </cell>
          <cell r="CA489">
            <v>-41.136669999978039</v>
          </cell>
          <cell r="CB489">
            <v>-5.7376000000003842</v>
          </cell>
          <cell r="CC489">
            <v>-2.0785000000032596</v>
          </cell>
          <cell r="CD489">
            <v>-2.4918010000001232</v>
          </cell>
          <cell r="CE489">
            <v>-29.318904999876395</v>
          </cell>
          <cell r="CF489">
            <v>-7.3623200000147335</v>
          </cell>
          <cell r="CG489">
            <v>-3.4862100000027567</v>
          </cell>
          <cell r="CH489">
            <v>-1.3408300000010058</v>
          </cell>
          <cell r="CI489">
            <v>-2.5241600000008475</v>
          </cell>
          <cell r="CJ489">
            <v>0</v>
          </cell>
          <cell r="CK489">
            <v>0</v>
          </cell>
          <cell r="CL489">
            <v>-3.0989999999292195E-2</v>
          </cell>
          <cell r="CM489">
            <v>-8.6243050000048243</v>
          </cell>
          <cell r="CN489">
            <v>-1.7792499999923166</v>
          </cell>
          <cell r="CO489">
            <v>-1.9213300000010349</v>
          </cell>
          <cell r="CP489">
            <v>-2.2495100000232924</v>
          </cell>
          <cell r="CQ489">
            <v>0</v>
          </cell>
          <cell r="CR489">
            <v>-17.895387000055052</v>
          </cell>
          <cell r="CS489">
            <v>0</v>
          </cell>
          <cell r="CT489">
            <v>-7.2926170000282582</v>
          </cell>
          <cell r="CU489">
            <v>-2.6085600000224076</v>
          </cell>
          <cell r="CV489">
            <v>0</v>
          </cell>
          <cell r="CW489">
            <v>0</v>
          </cell>
          <cell r="CX489">
            <v>0</v>
          </cell>
          <cell r="CY489">
            <v>-1.613630000007106</v>
          </cell>
          <cell r="CZ489">
            <v>-1.3000199999951292</v>
          </cell>
          <cell r="DA489">
            <v>-7.5689999997848645E-2</v>
          </cell>
          <cell r="DB489">
            <v>-3.7680800000016461</v>
          </cell>
          <cell r="DC489">
            <v>-1.2367900000026566</v>
          </cell>
          <cell r="DD489">
            <v>0</v>
          </cell>
          <cell r="DE489">
            <v>267.06956999981776</v>
          </cell>
          <cell r="DF489">
            <v>0</v>
          </cell>
          <cell r="DG489">
            <v>-3.0848500000138301</v>
          </cell>
          <cell r="DH489">
            <v>-1.2994699999981094</v>
          </cell>
          <cell r="DI489">
            <v>0</v>
          </cell>
          <cell r="DJ489">
            <v>0</v>
          </cell>
          <cell r="DK489">
            <v>-1.340000017080456E-3</v>
          </cell>
          <cell r="DL489">
            <v>-2.5213199999998324</v>
          </cell>
          <cell r="DM489">
            <v>-3.3772699999972247</v>
          </cell>
          <cell r="DN489">
            <v>-0.11037000000942498</v>
          </cell>
          <cell r="DO489">
            <v>290.62901999999303</v>
          </cell>
          <cell r="DP489">
            <v>-7.4323400000284892</v>
          </cell>
          <cell r="DQ489">
            <v>-5.7324899999948684</v>
          </cell>
          <cell r="DR489">
            <v>-149.15878400020301</v>
          </cell>
          <cell r="DS489">
            <v>-21.249874000030104</v>
          </cell>
          <cell r="DT489">
            <v>-23.288269999990007</v>
          </cell>
          <cell r="DU489">
            <v>-2.6257900000200607</v>
          </cell>
          <cell r="DV489">
            <v>0</v>
          </cell>
          <cell r="DW489">
            <v>0</v>
          </cell>
          <cell r="DX489">
            <v>-27.586660000000848</v>
          </cell>
          <cell r="DY489">
            <v>-41.114089999988209</v>
          </cell>
          <cell r="DZ489">
            <v>25.337349999987055</v>
          </cell>
          <cell r="EA489">
            <v>-25.717769999988377</v>
          </cell>
          <cell r="EB489">
            <v>-17.540989999994054</v>
          </cell>
          <cell r="EC489">
            <v>-15.372690000018338</v>
          </cell>
          <cell r="ED489">
            <v>0</v>
          </cell>
        </row>
        <row r="490">
          <cell r="C490" t="str">
            <v>Gadsby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C491" t="str">
            <v>Gadsby CT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-270.01488749997225</v>
          </cell>
          <cell r="S491">
            <v>0</v>
          </cell>
          <cell r="T491">
            <v>0</v>
          </cell>
          <cell r="U491">
            <v>10</v>
          </cell>
          <cell r="V491">
            <v>0</v>
          </cell>
          <cell r="W491">
            <v>-7.8872080000001006</v>
          </cell>
          <cell r="X491">
            <v>-28.315904999995837</v>
          </cell>
          <cell r="Y491">
            <v>-1.0500480000046082</v>
          </cell>
          <cell r="Z491">
            <v>-45.239992999995593</v>
          </cell>
          <cell r="AA491">
            <v>-86.772518999998283</v>
          </cell>
          <cell r="AB491">
            <v>-110.74921450000693</v>
          </cell>
          <cell r="AC491">
            <v>0</v>
          </cell>
          <cell r="AD491">
            <v>0</v>
          </cell>
          <cell r="AE491">
            <v>-200.35449249998783</v>
          </cell>
          <cell r="AF491">
            <v>0</v>
          </cell>
          <cell r="AG491">
            <v>0</v>
          </cell>
          <cell r="AH491">
            <v>0</v>
          </cell>
          <cell r="AI491">
            <v>-9.4275484999998298</v>
          </cell>
          <cell r="AJ491">
            <v>-37.186588000000484</v>
          </cell>
          <cell r="AK491">
            <v>-33.04572349999944</v>
          </cell>
          <cell r="AL491">
            <v>-72.235309000003326</v>
          </cell>
          <cell r="AM491">
            <v>-46.460872999996354</v>
          </cell>
          <cell r="AN491">
            <v>-1.8663879999985511</v>
          </cell>
          <cell r="AO491">
            <v>-0.1320625000007567</v>
          </cell>
          <cell r="AP491">
            <v>0</v>
          </cell>
          <cell r="AQ491">
            <v>0</v>
          </cell>
          <cell r="AR491">
            <v>-57.201107500004582</v>
          </cell>
          <cell r="AS491">
            <v>0</v>
          </cell>
          <cell r="AT491">
            <v>0</v>
          </cell>
          <cell r="AU491">
            <v>0</v>
          </cell>
          <cell r="AV491">
            <v>-5.7868999996571802E-2</v>
          </cell>
          <cell r="AW491">
            <v>-1.0380850000001374</v>
          </cell>
          <cell r="AX491">
            <v>0</v>
          </cell>
          <cell r="AY491">
            <v>-36.840971999998146</v>
          </cell>
          <cell r="AZ491">
            <v>-19.182904999994207</v>
          </cell>
          <cell r="BA491">
            <v>-8.106950000001234E-2</v>
          </cell>
          <cell r="BB491">
            <v>-2.0699999731732532E-4</v>
          </cell>
          <cell r="BC491">
            <v>0</v>
          </cell>
          <cell r="BD491">
            <v>0</v>
          </cell>
          <cell r="BE491">
            <v>-10.033820000040578</v>
          </cell>
          <cell r="BF491">
            <v>0</v>
          </cell>
          <cell r="BG491">
            <v>0</v>
          </cell>
          <cell r="BH491">
            <v>0</v>
          </cell>
          <cell r="BI491">
            <v>-2.4721639999988838</v>
          </cell>
          <cell r="BJ491">
            <v>-1.5480959999986226</v>
          </cell>
          <cell r="BK491">
            <v>-2.5291419999994105</v>
          </cell>
          <cell r="BL491">
            <v>-3.3973710000027495</v>
          </cell>
          <cell r="BM491">
            <v>-8.633199999894714E-2</v>
          </cell>
          <cell r="BN491">
            <v>-5.4799999998067506E-4</v>
          </cell>
          <cell r="BO491">
            <v>-1.6700000196578912E-4</v>
          </cell>
          <cell r="BP491">
            <v>0</v>
          </cell>
          <cell r="BQ491">
            <v>0</v>
          </cell>
          <cell r="BR491">
            <v>-4.2125240000023041</v>
          </cell>
          <cell r="BS491">
            <v>0</v>
          </cell>
          <cell r="BT491">
            <v>0</v>
          </cell>
          <cell r="BU491">
            <v>0</v>
          </cell>
          <cell r="BV491">
            <v>-4.2021479999966687</v>
          </cell>
          <cell r="BW491">
            <v>0</v>
          </cell>
          <cell r="BX491">
            <v>0</v>
          </cell>
          <cell r="BY491">
            <v>0</v>
          </cell>
          <cell r="BZ491">
            <v>-9.9950000003445894E-3</v>
          </cell>
          <cell r="CA491">
            <v>-3.8100000165286474E-4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20</v>
          </cell>
          <cell r="CS491">
            <v>-10</v>
          </cell>
          <cell r="CT491">
            <v>0</v>
          </cell>
          <cell r="CU491">
            <v>30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-2.899999963119626E-4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-2.8999999994994141E-4</v>
          </cell>
          <cell r="DO491">
            <v>0</v>
          </cell>
          <cell r="DP491">
            <v>0</v>
          </cell>
          <cell r="DQ491">
            <v>0</v>
          </cell>
          <cell r="DR491">
            <v>-7.9999881563708186E-6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-7.9999990703072399E-6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Hermiston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-101.6463099999819</v>
          </cell>
          <cell r="S492">
            <v>0</v>
          </cell>
          <cell r="T492">
            <v>0</v>
          </cell>
          <cell r="U492">
            <v>-39.8249599999981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-9.3720700000121724</v>
          </cell>
          <cell r="AB492">
            <v>0</v>
          </cell>
          <cell r="AC492">
            <v>0</v>
          </cell>
          <cell r="AD492">
            <v>-52.449279999971623</v>
          </cell>
          <cell r="AE492">
            <v>-229.4384400001727</v>
          </cell>
          <cell r="AF492">
            <v>-15.109869999985676</v>
          </cell>
          <cell r="AG492">
            <v>-37.582690000010189</v>
          </cell>
          <cell r="AH492">
            <v>-9.7639100000087637</v>
          </cell>
          <cell r="AI492">
            <v>-14.296340000000782</v>
          </cell>
          <cell r="AJ492">
            <v>-6.4240700000009383</v>
          </cell>
          <cell r="AK492">
            <v>-26.459720000013476</v>
          </cell>
          <cell r="AL492">
            <v>-23.47607999999309</v>
          </cell>
          <cell r="AM492">
            <v>-21.499019999988377</v>
          </cell>
          <cell r="AN492">
            <v>-26.615259999991395</v>
          </cell>
          <cell r="AO492">
            <v>-46.270320000010543</v>
          </cell>
          <cell r="AP492">
            <v>0</v>
          </cell>
          <cell r="AQ492">
            <v>-1.9411600000021281</v>
          </cell>
          <cell r="AR492">
            <v>-153.30089999991469</v>
          </cell>
          <cell r="AS492">
            <v>0</v>
          </cell>
          <cell r="AT492">
            <v>-1.4340800000063609</v>
          </cell>
          <cell r="AU492">
            <v>-1.2929700000095181</v>
          </cell>
          <cell r="AV492">
            <v>-6.2211800000222865</v>
          </cell>
          <cell r="AW492">
            <v>0</v>
          </cell>
          <cell r="AX492">
            <v>-7.0009700000082375</v>
          </cell>
          <cell r="AY492">
            <v>-46.249410000018543</v>
          </cell>
          <cell r="AZ492">
            <v>-37.382099999987986</v>
          </cell>
          <cell r="BA492">
            <v>-10.843979999976</v>
          </cell>
          <cell r="BB492">
            <v>-42.876209999987623</v>
          </cell>
          <cell r="BC492">
            <v>0</v>
          </cell>
          <cell r="BD492">
            <v>0</v>
          </cell>
          <cell r="BE492">
            <v>-104.55985000007786</v>
          </cell>
          <cell r="BF492">
            <v>0</v>
          </cell>
          <cell r="BG492">
            <v>-17.684069999988424</v>
          </cell>
          <cell r="BH492">
            <v>0</v>
          </cell>
          <cell r="BI492">
            <v>-8.8478999999933876</v>
          </cell>
          <cell r="BJ492">
            <v>0</v>
          </cell>
          <cell r="BK492">
            <v>-8.3171399999991991</v>
          </cell>
          <cell r="BL492">
            <v>-30.664960000023711</v>
          </cell>
          <cell r="BM492">
            <v>-9.4370200000121258</v>
          </cell>
          <cell r="BN492">
            <v>-10.769650000002002</v>
          </cell>
          <cell r="BO492">
            <v>-16.984129999997094</v>
          </cell>
          <cell r="BP492">
            <v>-1.8549800000037067</v>
          </cell>
          <cell r="BQ492">
            <v>0</v>
          </cell>
          <cell r="BR492">
            <v>-58.251670000143349</v>
          </cell>
          <cell r="BS492">
            <v>-2.009040000004461</v>
          </cell>
          <cell r="BT492">
            <v>-5.0400399999925867</v>
          </cell>
          <cell r="BU492">
            <v>-3.2609900000097696</v>
          </cell>
          <cell r="BV492">
            <v>-6.4841299999970943</v>
          </cell>
          <cell r="BW492">
            <v>0</v>
          </cell>
          <cell r="BX492">
            <v>-1.2963199999940116</v>
          </cell>
          <cell r="BY492">
            <v>-21.183870000008028</v>
          </cell>
          <cell r="BZ492">
            <v>-18.086929999990389</v>
          </cell>
          <cell r="CA492">
            <v>-0.89035000000149012</v>
          </cell>
          <cell r="CB492">
            <v>0</v>
          </cell>
          <cell r="CC492">
            <v>0</v>
          </cell>
          <cell r="CD492">
            <v>0</v>
          </cell>
          <cell r="CE492">
            <v>-8.8549699997529387</v>
          </cell>
          <cell r="CF492">
            <v>0</v>
          </cell>
          <cell r="CG492">
            <v>-0.15112999999837484</v>
          </cell>
          <cell r="CH492">
            <v>0</v>
          </cell>
          <cell r="CI492">
            <v>-8.2980800000077579</v>
          </cell>
          <cell r="CJ492">
            <v>0</v>
          </cell>
          <cell r="CK492">
            <v>0</v>
          </cell>
          <cell r="CL492">
            <v>0</v>
          </cell>
          <cell r="CM492">
            <v>-0.40575999999418855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-5.4135299997869879</v>
          </cell>
          <cell r="CS492">
            <v>0</v>
          </cell>
          <cell r="CT492">
            <v>0</v>
          </cell>
          <cell r="CU492">
            <v>-1.2670999999972992</v>
          </cell>
          <cell r="CV492">
            <v>-2.0043600000062725</v>
          </cell>
          <cell r="CW492">
            <v>0</v>
          </cell>
          <cell r="CX492">
            <v>0</v>
          </cell>
          <cell r="CY492">
            <v>-0.33887000000686385</v>
          </cell>
          <cell r="CZ492">
            <v>0</v>
          </cell>
          <cell r="DA492">
            <v>0</v>
          </cell>
          <cell r="DB492">
            <v>-1.8031999999948312</v>
          </cell>
          <cell r="DC492">
            <v>0</v>
          </cell>
          <cell r="DD492">
            <v>0</v>
          </cell>
          <cell r="DE492">
            <v>-2.4863299999851733</v>
          </cell>
          <cell r="DF492">
            <v>0</v>
          </cell>
          <cell r="DG492">
            <v>0</v>
          </cell>
          <cell r="DH492">
            <v>0</v>
          </cell>
          <cell r="DI492">
            <v>-1.9399399999965681</v>
          </cell>
          <cell r="DJ492">
            <v>0</v>
          </cell>
          <cell r="DK492">
            <v>-7.0800000103190541E-3</v>
          </cell>
          <cell r="DL492">
            <v>-0.3381400000071153</v>
          </cell>
          <cell r="DM492">
            <v>-0.20117000001482666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-65.105239999946207</v>
          </cell>
          <cell r="DS492">
            <v>0</v>
          </cell>
          <cell r="DT492">
            <v>-1.3920900000084657</v>
          </cell>
          <cell r="DU492">
            <v>-2.8070000000298023E-2</v>
          </cell>
          <cell r="DV492">
            <v>-20.928169999999227</v>
          </cell>
          <cell r="DW492">
            <v>0</v>
          </cell>
          <cell r="DX492">
            <v>0</v>
          </cell>
          <cell r="DY492">
            <v>-9.9680400000070222</v>
          </cell>
          <cell r="DZ492">
            <v>0</v>
          </cell>
          <cell r="EA492">
            <v>-8.2558499999868218</v>
          </cell>
          <cell r="EB492">
            <v>0</v>
          </cell>
          <cell r="EC492">
            <v>-0.38891999999759719</v>
          </cell>
          <cell r="ED492">
            <v>-24.144100000004983</v>
          </cell>
        </row>
        <row r="493">
          <cell r="C493" t="str">
            <v>Lake Side 1</v>
          </cell>
          <cell r="F493">
            <v>-51.233879999999772</v>
          </cell>
          <cell r="G493">
            <v>0</v>
          </cell>
          <cell r="H493">
            <v>0</v>
          </cell>
          <cell r="I493">
            <v>0</v>
          </cell>
          <cell r="J493">
            <v>-15.945550000004005</v>
          </cell>
          <cell r="K493">
            <v>-35.457269999955315</v>
          </cell>
          <cell r="L493">
            <v>-11.635270000027958</v>
          </cell>
          <cell r="M493">
            <v>0</v>
          </cell>
          <cell r="N493">
            <v>-2.6703999999444932</v>
          </cell>
          <cell r="O493">
            <v>0</v>
          </cell>
          <cell r="P493">
            <v>0</v>
          </cell>
          <cell r="Q493">
            <v>-32.733600000035949</v>
          </cell>
          <cell r="R493">
            <v>-214.01590000046417</v>
          </cell>
          <cell r="S493">
            <v>-63.504870000004303</v>
          </cell>
          <cell r="T493">
            <v>-17.775640000007115</v>
          </cell>
          <cell r="U493">
            <v>48.726739999954589</v>
          </cell>
          <cell r="V493">
            <v>0</v>
          </cell>
          <cell r="W493">
            <v>-9.9999998928979039E-4</v>
          </cell>
          <cell r="X493">
            <v>0</v>
          </cell>
          <cell r="Y493">
            <v>-11.576910000003409</v>
          </cell>
          <cell r="Z493">
            <v>0</v>
          </cell>
          <cell r="AA493">
            <v>-35.181890000007115</v>
          </cell>
          <cell r="AB493">
            <v>0</v>
          </cell>
          <cell r="AC493">
            <v>0</v>
          </cell>
          <cell r="AD493">
            <v>-134.70233000000007</v>
          </cell>
          <cell r="AE493">
            <v>-1966.3292199997231</v>
          </cell>
          <cell r="AF493">
            <v>-183.49820999999065</v>
          </cell>
          <cell r="AG493">
            <v>-120.72133999998914</v>
          </cell>
          <cell r="AH493">
            <v>-84.343519999994896</v>
          </cell>
          <cell r="AI493">
            <v>-128.51776999997674</v>
          </cell>
          <cell r="AJ493">
            <v>-281.65149000001838</v>
          </cell>
          <cell r="AK493">
            <v>-243.6020000000135</v>
          </cell>
          <cell r="AL493">
            <v>-135.30450000002747</v>
          </cell>
          <cell r="AM493">
            <v>-129.55736999999499</v>
          </cell>
          <cell r="AN493">
            <v>-282.25813000003109</v>
          </cell>
          <cell r="AO493">
            <v>-147.86699999999837</v>
          </cell>
          <cell r="AP493">
            <v>-158.67892000003485</v>
          </cell>
          <cell r="AQ493">
            <v>-70.328970000031404</v>
          </cell>
          <cell r="AR493">
            <v>-831.0267599998042</v>
          </cell>
          <cell r="AS493">
            <v>-3.8914199999999255</v>
          </cell>
          <cell r="AT493">
            <v>-13.429069999954663</v>
          </cell>
          <cell r="AU493">
            <v>-3.3817799999960698</v>
          </cell>
          <cell r="AV493">
            <v>-21.334269999992102</v>
          </cell>
          <cell r="AW493">
            <v>-63.370549999992363</v>
          </cell>
          <cell r="AX493">
            <v>-148.53310999996029</v>
          </cell>
          <cell r="AY493">
            <v>-180.89457999996375</v>
          </cell>
          <cell r="AZ493">
            <v>-200.5415600000415</v>
          </cell>
          <cell r="BA493">
            <v>-141.56028000003425</v>
          </cell>
          <cell r="BB493">
            <v>-50.323719999985769</v>
          </cell>
          <cell r="BC493">
            <v>-3.7305899999992107</v>
          </cell>
          <cell r="BD493">
            <v>-3.583000000071479E-2</v>
          </cell>
          <cell r="BE493">
            <v>-1048.2513399999589</v>
          </cell>
          <cell r="BF493">
            <v>-36.583410000021104</v>
          </cell>
          <cell r="BG493">
            <v>-19.466270000033546</v>
          </cell>
          <cell r="BH493">
            <v>-42.801030000002356</v>
          </cell>
          <cell r="BI493">
            <v>-34.600049999949988</v>
          </cell>
          <cell r="BJ493">
            <v>-50.748169999977108</v>
          </cell>
          <cell r="BK493">
            <v>-124.3654899999965</v>
          </cell>
          <cell r="BL493">
            <v>-245.3205499999458</v>
          </cell>
          <cell r="BM493">
            <v>-255.34719000000041</v>
          </cell>
          <cell r="BN493">
            <v>-153.31950000004144</v>
          </cell>
          <cell r="BO493">
            <v>-49.247590000013588</v>
          </cell>
          <cell r="BP493">
            <v>-28.402070000011008</v>
          </cell>
          <cell r="BQ493">
            <v>-8.0500199999660254</v>
          </cell>
          <cell r="BR493">
            <v>-1103.4273499986157</v>
          </cell>
          <cell r="BS493">
            <v>-4.2365700000082143</v>
          </cell>
          <cell r="BT493">
            <v>-30.034310000017285</v>
          </cell>
          <cell r="BU493">
            <v>-27.707039999979315</v>
          </cell>
          <cell r="BV493">
            <v>-45.831550000002608</v>
          </cell>
          <cell r="BW493">
            <v>-87.125729999970645</v>
          </cell>
          <cell r="BX493">
            <v>-59.844250000023749</v>
          </cell>
          <cell r="BY493">
            <v>-218.65979000000516</v>
          </cell>
          <cell r="BZ493">
            <v>-177.06739999999991</v>
          </cell>
          <cell r="CA493">
            <v>-437.85243999998784</v>
          </cell>
          <cell r="CB493">
            <v>-3.3294699999969453</v>
          </cell>
          <cell r="CC493">
            <v>-2.2449000000488013</v>
          </cell>
          <cell r="CD493">
            <v>-9.4939000000013039</v>
          </cell>
          <cell r="CE493">
            <v>652.95499999960884</v>
          </cell>
          <cell r="CF493">
            <v>-10.961739999998827</v>
          </cell>
          <cell r="CG493">
            <v>-4.8222899999818765</v>
          </cell>
          <cell r="CH493">
            <v>-3.9260700000158977</v>
          </cell>
          <cell r="CI493">
            <v>-27.328839999972843</v>
          </cell>
          <cell r="CJ493">
            <v>0</v>
          </cell>
          <cell r="CK493">
            <v>-4.77713999999105</v>
          </cell>
          <cell r="CL493">
            <v>-15.969110000005458</v>
          </cell>
          <cell r="CM493">
            <v>-21.315639999986161</v>
          </cell>
          <cell r="CN493">
            <v>-12.084220000018831</v>
          </cell>
          <cell r="CO493">
            <v>774.21981999999844</v>
          </cell>
          <cell r="CP493">
            <v>-7.7990800000261515</v>
          </cell>
          <cell r="CQ493">
            <v>-12.280689999985043</v>
          </cell>
          <cell r="CR493">
            <v>-94.996079999953508</v>
          </cell>
          <cell r="CS493">
            <v>-7.5768099999986589</v>
          </cell>
          <cell r="CT493">
            <v>-7.7053500000038184</v>
          </cell>
          <cell r="CU493">
            <v>-1.3906199999910314</v>
          </cell>
          <cell r="CV493">
            <v>-0.50298000001930632</v>
          </cell>
          <cell r="CW493">
            <v>-2.1000002743676305E-4</v>
          </cell>
          <cell r="CX493">
            <v>-0.45244999999704305</v>
          </cell>
          <cell r="CY493">
            <v>-25.139290000020992</v>
          </cell>
          <cell r="CZ493">
            <v>-17.873159999959171</v>
          </cell>
          <cell r="DA493">
            <v>-1.720560000045225</v>
          </cell>
          <cell r="DB493">
            <v>-3.7421000000031199</v>
          </cell>
          <cell r="DC493">
            <v>-9.6465399999869987</v>
          </cell>
          <cell r="DD493">
            <v>-19.24601000000257</v>
          </cell>
          <cell r="DE493">
            <v>-84.314000001177192</v>
          </cell>
          <cell r="DF493">
            <v>-16.456410000042524</v>
          </cell>
          <cell r="DG493">
            <v>-1.7317299999995157</v>
          </cell>
          <cell r="DH493">
            <v>-3.8994899999815971</v>
          </cell>
          <cell r="DI493">
            <v>-6.4769599999999627</v>
          </cell>
          <cell r="DJ493">
            <v>-0.85242999999900348</v>
          </cell>
          <cell r="DK493">
            <v>-6.8299999984446913E-3</v>
          </cell>
          <cell r="DL493">
            <v>-8.9190499999676831</v>
          </cell>
          <cell r="DM493">
            <v>-22.49875000002794</v>
          </cell>
          <cell r="DN493">
            <v>-3.4243700000224635</v>
          </cell>
          <cell r="DO493">
            <v>-4.2624499999947147</v>
          </cell>
          <cell r="DP493">
            <v>-6.1278600000077859</v>
          </cell>
          <cell r="DQ493">
            <v>-9.6576700000441633</v>
          </cell>
          <cell r="DR493">
            <v>-543.36566000012681</v>
          </cell>
          <cell r="DS493">
            <v>-73.218289999989793</v>
          </cell>
          <cell r="DT493">
            <v>-15.120690000010654</v>
          </cell>
          <cell r="DU493">
            <v>-8.556509999994887</v>
          </cell>
          <cell r="DV493">
            <v>-12.051420000003418</v>
          </cell>
          <cell r="DW493">
            <v>-17.094369999977062</v>
          </cell>
          <cell r="DX493">
            <v>-32.224640000000363</v>
          </cell>
          <cell r="DY493">
            <v>-130.90002000000095</v>
          </cell>
          <cell r="DZ493">
            <v>-101.64100000000326</v>
          </cell>
          <cell r="EA493">
            <v>-40.118900000001304</v>
          </cell>
          <cell r="EB493">
            <v>-18.58898999998928</v>
          </cell>
          <cell r="EC493">
            <v>-39.439469999982975</v>
          </cell>
          <cell r="ED493">
            <v>-54.411359999969136</v>
          </cell>
        </row>
        <row r="494">
          <cell r="C494" t="str">
            <v>Lake Side 2</v>
          </cell>
          <cell r="F494">
            <v>0</v>
          </cell>
          <cell r="G494">
            <v>-4.469999999855645E-3</v>
          </cell>
          <cell r="H494">
            <v>-0.62499000001116656</v>
          </cell>
          <cell r="I494">
            <v>0</v>
          </cell>
          <cell r="J494">
            <v>-22.534700000018347</v>
          </cell>
          <cell r="K494">
            <v>-49.918359999952372</v>
          </cell>
          <cell r="L494">
            <v>-19.640983999997843</v>
          </cell>
          <cell r="M494">
            <v>-6.8169680000282824</v>
          </cell>
          <cell r="N494">
            <v>-28.773869999975432</v>
          </cell>
          <cell r="O494">
            <v>0</v>
          </cell>
          <cell r="P494">
            <v>0</v>
          </cell>
          <cell r="Q494">
            <v>-28.982799999997951</v>
          </cell>
          <cell r="R494">
            <v>-1604.2740740003064</v>
          </cell>
          <cell r="S494">
            <v>-7.878290000022389</v>
          </cell>
          <cell r="T494">
            <v>-521.74989000003552</v>
          </cell>
          <cell r="U494">
            <v>-529.51183999999193</v>
          </cell>
          <cell r="V494">
            <v>-110.0763689999585</v>
          </cell>
          <cell r="W494">
            <v>-32.592286999977659</v>
          </cell>
          <cell r="X494">
            <v>-42.781310999998823</v>
          </cell>
          <cell r="Y494">
            <v>-85.901704000018071</v>
          </cell>
          <cell r="Z494">
            <v>-91.904770999972243</v>
          </cell>
          <cell r="AA494">
            <v>-120.76532199996291</v>
          </cell>
          <cell r="AB494">
            <v>-1.2373999999836087</v>
          </cell>
          <cell r="AC494">
            <v>-55.40216999995755</v>
          </cell>
          <cell r="AD494">
            <v>-4.4727200000197627</v>
          </cell>
          <cell r="AE494">
            <v>-1351.1276439996436</v>
          </cell>
          <cell r="AF494">
            <v>-3.1134700000111479</v>
          </cell>
          <cell r="AG494">
            <v>-15.596959999995306</v>
          </cell>
          <cell r="AH494">
            <v>-16.165210000006482</v>
          </cell>
          <cell r="AI494">
            <v>-45.429230999958236</v>
          </cell>
          <cell r="AJ494">
            <v>-174.12787100003334</v>
          </cell>
          <cell r="AK494">
            <v>-297.50840000004973</v>
          </cell>
          <cell r="AL494">
            <v>-181.1007699999609</v>
          </cell>
          <cell r="AM494">
            <v>-170.01285900000948</v>
          </cell>
          <cell r="AN494">
            <v>-95.32311200001277</v>
          </cell>
          <cell r="AO494">
            <v>-67.956890999979805</v>
          </cell>
          <cell r="AP494">
            <v>-284.79248000000371</v>
          </cell>
          <cell r="AQ494">
            <v>-3.9000000106170774E-4</v>
          </cell>
          <cell r="AR494">
            <v>-579.08854599948972</v>
          </cell>
          <cell r="AS494">
            <v>-6.3820000010309741E-2</v>
          </cell>
          <cell r="AT494">
            <v>-0.21651999998721294</v>
          </cell>
          <cell r="AU494">
            <v>-1.7568300000275485</v>
          </cell>
          <cell r="AV494">
            <v>-13.461829999985639</v>
          </cell>
          <cell r="AW494">
            <v>-29.296345000038855</v>
          </cell>
          <cell r="AX494">
            <v>-62.80825000006007</v>
          </cell>
          <cell r="AY494">
            <v>-153.42214699997567</v>
          </cell>
          <cell r="AZ494">
            <v>-149.9666599999764</v>
          </cell>
          <cell r="BA494">
            <v>-51.533663999987766</v>
          </cell>
          <cell r="BB494">
            <v>-115.54759999999078</v>
          </cell>
          <cell r="BC494">
            <v>-0.95639000000664964</v>
          </cell>
          <cell r="BD494">
            <v>-5.8489999995799735E-2</v>
          </cell>
          <cell r="BE494">
            <v>-580.16069900011644</v>
          </cell>
          <cell r="BF494">
            <v>-0.19318000000203028</v>
          </cell>
          <cell r="BG494">
            <v>-13.686469999986002</v>
          </cell>
          <cell r="BH494">
            <v>-2.6909400000004098</v>
          </cell>
          <cell r="BI494">
            <v>-29.224609999975655</v>
          </cell>
          <cell r="BJ494">
            <v>-34.623490000027232</v>
          </cell>
          <cell r="BK494">
            <v>-79.94546400004765</v>
          </cell>
          <cell r="BL494">
            <v>-163.35035999998217</v>
          </cell>
          <cell r="BM494">
            <v>-135.42187000002014</v>
          </cell>
          <cell r="BN494">
            <v>-58.700524999992922</v>
          </cell>
          <cell r="BO494">
            <v>-59.262009999947622</v>
          </cell>
          <cell r="BP494">
            <v>-2.8875399999960791</v>
          </cell>
          <cell r="BQ494">
            <v>-0.1742400000221096</v>
          </cell>
          <cell r="BR494">
            <v>-316.98701000027359</v>
          </cell>
          <cell r="BS494">
            <v>-0.5638899999903515</v>
          </cell>
          <cell r="BT494">
            <v>-0.68916999999783002</v>
          </cell>
          <cell r="BU494">
            <v>-5.2202999999863096</v>
          </cell>
          <cell r="BV494">
            <v>-35.064564000000246</v>
          </cell>
          <cell r="BW494">
            <v>-5.6745700000028592</v>
          </cell>
          <cell r="BX494">
            <v>-9.7083600000187289</v>
          </cell>
          <cell r="BY494">
            <v>-133.78726000001188</v>
          </cell>
          <cell r="BZ494">
            <v>-62.874840000004042</v>
          </cell>
          <cell r="CA494">
            <v>-58.852596000011545</v>
          </cell>
          <cell r="CB494">
            <v>-0.79896000001463108</v>
          </cell>
          <cell r="CC494">
            <v>-1.4530399999930523</v>
          </cell>
          <cell r="CD494">
            <v>-2.2994599999801721</v>
          </cell>
          <cell r="CE494">
            <v>-28.377439999952912</v>
          </cell>
          <cell r="CF494">
            <v>-0.2512599999899976</v>
          </cell>
          <cell r="CG494">
            <v>-0.28575999999884516</v>
          </cell>
          <cell r="CH494">
            <v>-0.18686000001616776</v>
          </cell>
          <cell r="CI494">
            <v>-13.007340000011027</v>
          </cell>
          <cell r="CJ494">
            <v>-2.9999995604157448E-5</v>
          </cell>
          <cell r="CK494">
            <v>-5.1000001258216798E-4</v>
          </cell>
          <cell r="CL494">
            <v>-16.945180000009714</v>
          </cell>
          <cell r="CM494">
            <v>-0.75943000000552274</v>
          </cell>
          <cell r="CN494">
            <v>-1.7551099999982398</v>
          </cell>
          <cell r="CO494">
            <v>7.3628200000384822</v>
          </cell>
          <cell r="CP494">
            <v>-2.3205899999884423</v>
          </cell>
          <cell r="CQ494">
            <v>-0.22819000005256385</v>
          </cell>
          <cell r="CR494">
            <v>-4.6252100002020597</v>
          </cell>
          <cell r="CS494">
            <v>-0.50993000000016764</v>
          </cell>
          <cell r="CT494">
            <v>-0.75678000002517365</v>
          </cell>
          <cell r="CU494">
            <v>-0.28028999999514781</v>
          </cell>
          <cell r="CV494">
            <v>-3.9040000003296882E-2</v>
          </cell>
          <cell r="CW494">
            <v>-1.0000000183936208E-3</v>
          </cell>
          <cell r="CX494">
            <v>-6.6000001970678568E-4</v>
          </cell>
          <cell r="CY494">
            <v>-0.94075000000884756</v>
          </cell>
          <cell r="CZ494">
            <v>-0.7391500000085216</v>
          </cell>
          <cell r="DA494">
            <v>-0.11847000001580454</v>
          </cell>
          <cell r="DB494">
            <v>-0.45757000002777204</v>
          </cell>
          <cell r="DC494">
            <v>-0.49463000000105239</v>
          </cell>
          <cell r="DD494">
            <v>-0.28694000001996756</v>
          </cell>
          <cell r="DE494">
            <v>-3597.1995200002566</v>
          </cell>
          <cell r="DF494">
            <v>-0.68631000001914799</v>
          </cell>
          <cell r="DG494">
            <v>-0.32327999998233281</v>
          </cell>
          <cell r="DH494">
            <v>-1.4455100000195671</v>
          </cell>
          <cell r="DI494">
            <v>-5.6660000002011657E-2</v>
          </cell>
          <cell r="DJ494">
            <v>-4.6000001020729542E-4</v>
          </cell>
          <cell r="DK494">
            <v>-2.8499999898485839E-3</v>
          </cell>
          <cell r="DL494">
            <v>-0.10498000000370666</v>
          </cell>
          <cell r="DM494">
            <v>-0.75441999998292886</v>
          </cell>
          <cell r="DN494">
            <v>-1.7100599999830592</v>
          </cell>
          <cell r="DO494">
            <v>-3591.5894299999345</v>
          </cell>
          <cell r="DP494">
            <v>-0.46488000001409091</v>
          </cell>
          <cell r="DQ494">
            <v>-6.0679999995045364E-2</v>
          </cell>
          <cell r="DR494">
            <v>-469.57021000050008</v>
          </cell>
          <cell r="DS494">
            <v>-0.74634999997215346</v>
          </cell>
          <cell r="DT494">
            <v>-0.56033999999635853</v>
          </cell>
          <cell r="DU494">
            <v>-0.58523999992758036</v>
          </cell>
          <cell r="DV494">
            <v>-6.8873699999821838</v>
          </cell>
          <cell r="DW494">
            <v>-6.5633699999889359</v>
          </cell>
          <cell r="DX494">
            <v>-3.3125599999912083</v>
          </cell>
          <cell r="DY494">
            <v>-56.691630000015721</v>
          </cell>
          <cell r="DZ494">
            <v>-389.48321000003489</v>
          </cell>
          <cell r="EA494">
            <v>-0.35273000004235655</v>
          </cell>
          <cell r="EB494">
            <v>-1.4399800000246614</v>
          </cell>
          <cell r="EC494">
            <v>-1.4270300000207499</v>
          </cell>
          <cell r="ED494">
            <v>-1.5203999999794178</v>
          </cell>
        </row>
        <row r="495">
          <cell r="C495" t="str">
            <v>Naughton - Gas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A497" t="str">
            <v>Total Gas Generation</v>
          </cell>
          <cell r="F497">
            <v>-52.365770000033081</v>
          </cell>
          <cell r="G497">
            <v>-7.5306600000185426</v>
          </cell>
          <cell r="H497">
            <v>-0.62498999998206273</v>
          </cell>
          <cell r="I497">
            <v>0</v>
          </cell>
          <cell r="J497">
            <v>-38.480250000022352</v>
          </cell>
          <cell r="K497">
            <v>-125.23350100009702</v>
          </cell>
          <cell r="L497">
            <v>-39.182267999975011</v>
          </cell>
          <cell r="M497">
            <v>-6.8169680000282824</v>
          </cell>
          <cell r="N497">
            <v>-65.314119999995455</v>
          </cell>
          <cell r="O497">
            <v>0</v>
          </cell>
          <cell r="P497">
            <v>-8.137144000036642</v>
          </cell>
          <cell r="Q497">
            <v>-61.7164000000339</v>
          </cell>
          <cell r="R497">
            <v>-3088.9975795019418</v>
          </cell>
          <cell r="S497">
            <v>-168.25699000013992</v>
          </cell>
          <cell r="T497">
            <v>-460.21507999999449</v>
          </cell>
          <cell r="U497">
            <v>-571.02948999986984</v>
          </cell>
          <cell r="V497">
            <v>-295.07898500002921</v>
          </cell>
          <cell r="W497">
            <v>-79.320272999932058</v>
          </cell>
          <cell r="X497">
            <v>-170.34227899997495</v>
          </cell>
          <cell r="Y497">
            <v>-114.76944799977355</v>
          </cell>
          <cell r="Z497">
            <v>-164.22855299990624</v>
          </cell>
          <cell r="AA497">
            <v>-413.09388799965382</v>
          </cell>
          <cell r="AB497">
            <v>-180.58863449981436</v>
          </cell>
          <cell r="AC497">
            <v>-74.624538999982178</v>
          </cell>
          <cell r="AD497">
            <v>-397.44942000019364</v>
          </cell>
          <cell r="AE497">
            <v>-5904.8033585008234</v>
          </cell>
          <cell r="AF497">
            <v>-236.08297999994829</v>
          </cell>
          <cell r="AG497">
            <v>-223.06046000006609</v>
          </cell>
          <cell r="AH497">
            <v>-209.66642999998294</v>
          </cell>
          <cell r="AI497">
            <v>-308.1419295000378</v>
          </cell>
          <cell r="AJ497">
            <v>-676.65020200004801</v>
          </cell>
          <cell r="AK497">
            <v>-859.89743749983609</v>
          </cell>
          <cell r="AL497">
            <v>-662.15701899980195</v>
          </cell>
          <cell r="AM497">
            <v>-669.94684700015932</v>
          </cell>
          <cell r="AN497">
            <v>-592.84691000008024</v>
          </cell>
          <cell r="AO497">
            <v>-602.72572349989787</v>
          </cell>
          <cell r="AP497">
            <v>-791.35690000001341</v>
          </cell>
          <cell r="AQ497">
            <v>-72.270520000020042</v>
          </cell>
          <cell r="AR497">
            <v>-2699.9128184989095</v>
          </cell>
          <cell r="AS497">
            <v>-3.9552400000393391</v>
          </cell>
          <cell r="AT497">
            <v>-18.27581999998074</v>
          </cell>
          <cell r="AU497">
            <v>-13.03269999998156</v>
          </cell>
          <cell r="AV497">
            <v>-70.617148999823257</v>
          </cell>
          <cell r="AW497">
            <v>-131.76032499992289</v>
          </cell>
          <cell r="AX497">
            <v>-349.11645999993198</v>
          </cell>
          <cell r="AY497">
            <v>-702.05786899942905</v>
          </cell>
          <cell r="AZ497">
            <v>-679.44352500000969</v>
          </cell>
          <cell r="BA497">
            <v>-332.08217349997722</v>
          </cell>
          <cell r="BB497">
            <v>-384.47185700002592</v>
          </cell>
          <cell r="BC497">
            <v>-15.005379999987781</v>
          </cell>
          <cell r="BD497">
            <v>-9.4320000032894313E-2</v>
          </cell>
          <cell r="BE497">
            <v>-2722.9047950003296</v>
          </cell>
          <cell r="BF497">
            <v>-43.068420000025071</v>
          </cell>
          <cell r="BG497">
            <v>-62.417490000021644</v>
          </cell>
          <cell r="BH497">
            <v>-63.66112000006251</v>
          </cell>
          <cell r="BI497">
            <v>-93.062684000004083</v>
          </cell>
          <cell r="BJ497">
            <v>-115.32305599981919</v>
          </cell>
          <cell r="BK497">
            <v>-347.26061600027606</v>
          </cell>
          <cell r="BL497">
            <v>-741.08722100011073</v>
          </cell>
          <cell r="BM497">
            <v>-675.63522200006992</v>
          </cell>
          <cell r="BN497">
            <v>-330.4564650002867</v>
          </cell>
          <cell r="BO497">
            <v>-192.04328699992038</v>
          </cell>
          <cell r="BP497">
            <v>-46.811039999942295</v>
          </cell>
          <cell r="BQ497">
            <v>-12.078173999791034</v>
          </cell>
          <cell r="BR497">
            <v>-2075.2503350004554</v>
          </cell>
          <cell r="BS497">
            <v>-15.870440000202507</v>
          </cell>
          <cell r="BT497">
            <v>-59.7438700000057</v>
          </cell>
          <cell r="BU497">
            <v>-56.098699999973178</v>
          </cell>
          <cell r="BV497">
            <v>-105.66812200006098</v>
          </cell>
          <cell r="BW497">
            <v>-115.39844999986235</v>
          </cell>
          <cell r="BX497">
            <v>-126.27711999998428</v>
          </cell>
          <cell r="BY497">
            <v>-620.98292999970727</v>
          </cell>
          <cell r="BZ497">
            <v>-394.41158500011079</v>
          </cell>
          <cell r="CA497">
            <v>-550.8686770000495</v>
          </cell>
          <cell r="CB497">
            <v>-9.8688400000100955</v>
          </cell>
          <cell r="CC497">
            <v>-5.7764400000451133</v>
          </cell>
          <cell r="CD497">
            <v>-14.285161000094377</v>
          </cell>
          <cell r="CE497">
            <v>576.77967499941587</v>
          </cell>
          <cell r="CF497">
            <v>-18.575319999828935</v>
          </cell>
          <cell r="CG497">
            <v>-8.7453899999381974</v>
          </cell>
          <cell r="CH497">
            <v>-5.4537599999457598</v>
          </cell>
          <cell r="CI497">
            <v>-53.493620000081137</v>
          </cell>
          <cell r="CJ497">
            <v>-2.9999995604157448E-5</v>
          </cell>
          <cell r="CK497">
            <v>-4.7776500000036322</v>
          </cell>
          <cell r="CL497">
            <v>-32.945280000101775</v>
          </cell>
          <cell r="CM497">
            <v>-31.634085000259802</v>
          </cell>
          <cell r="CN497">
            <v>-17.290669999783859</v>
          </cell>
          <cell r="CO497">
            <v>777.44720000005327</v>
          </cell>
          <cell r="CP497">
            <v>-15.242840000079013</v>
          </cell>
          <cell r="CQ497">
            <v>-12.508879999979399</v>
          </cell>
          <cell r="CR497">
            <v>-109.41583699919283</v>
          </cell>
          <cell r="CS497">
            <v>-18.086740000057034</v>
          </cell>
          <cell r="CT497">
            <v>-15.754747000173666</v>
          </cell>
          <cell r="CU497">
            <v>24.453430000226945</v>
          </cell>
          <cell r="CV497">
            <v>-2.5463799999561161</v>
          </cell>
          <cell r="CW497">
            <v>-1.2100000167265534E-3</v>
          </cell>
          <cell r="CX497">
            <v>-0.45311000006040558</v>
          </cell>
          <cell r="CY497">
            <v>-28.361689999932423</v>
          </cell>
          <cell r="CZ497">
            <v>-22.189969999715686</v>
          </cell>
          <cell r="DA497">
            <v>-3.5846100000198931</v>
          </cell>
          <cell r="DB497">
            <v>-11.979900000151247</v>
          </cell>
          <cell r="DC497">
            <v>-11.377959999837913</v>
          </cell>
          <cell r="DD497">
            <v>-19.532950000022538</v>
          </cell>
          <cell r="DE497">
            <v>-3189.20058000274</v>
          </cell>
          <cell r="DF497">
            <v>-23.707919999957085</v>
          </cell>
          <cell r="DG497">
            <v>-5.139860000112094</v>
          </cell>
          <cell r="DH497">
            <v>-6.6444699999410659</v>
          </cell>
          <cell r="DI497">
            <v>-8.9048699999693781</v>
          </cell>
          <cell r="DJ497">
            <v>-0.85288999998010695</v>
          </cell>
          <cell r="DK497">
            <v>-1.8099999986588955E-2</v>
          </cell>
          <cell r="DL497">
            <v>-12.941469999961555</v>
          </cell>
          <cell r="DM497">
            <v>-26.831610000226647</v>
          </cell>
          <cell r="DN497">
            <v>-5.2585900002159178</v>
          </cell>
          <cell r="DO497">
            <v>-3069.4248799998313</v>
          </cell>
          <cell r="DP497">
            <v>-14.025080000283197</v>
          </cell>
          <cell r="DQ497">
            <v>-15.450840000063181</v>
          </cell>
          <cell r="DR497">
            <v>-1451.4511719997972</v>
          </cell>
          <cell r="DS497">
            <v>-133.32050399994478</v>
          </cell>
          <cell r="DT497">
            <v>-49.646100000245497</v>
          </cell>
          <cell r="DU497">
            <v>-24.046869999845512</v>
          </cell>
          <cell r="DV497">
            <v>-56.304050000035204</v>
          </cell>
          <cell r="DW497">
            <v>-23.657739999936894</v>
          </cell>
          <cell r="DX497">
            <v>-64.875560000073165</v>
          </cell>
          <cell r="DY497">
            <v>-290.11001000041142</v>
          </cell>
          <cell r="DZ497">
            <v>-409.79941799980588</v>
          </cell>
          <cell r="EA497">
            <v>-98.073580000083894</v>
          </cell>
          <cell r="EB497">
            <v>-49.39453000004869</v>
          </cell>
          <cell r="EC497">
            <v>-61.800379999913275</v>
          </cell>
          <cell r="ED497">
            <v>-190.42243000003509</v>
          </cell>
        </row>
        <row r="499">
          <cell r="A499" t="str">
            <v>Hydro Generation</v>
          </cell>
        </row>
        <row r="500">
          <cell r="C500" t="str">
            <v>West Hydro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C501" t="str">
            <v>East Hydro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A503" t="str">
            <v>Total Hydro Generation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A505" t="str">
            <v>Other Generation</v>
          </cell>
        </row>
        <row r="506">
          <cell r="C506" t="str">
            <v>Blundell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A525" t="str">
            <v>Total Other Generation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A527" t="str">
            <v>IRP Resources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-1568.7609599999996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-1568.7609599999996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A552" t="str">
            <v>Total IRP Resources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-1568.7609599999996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-1568.7609599999996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4">
          <cell r="A554" t="str">
            <v>Growth Station Resources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-8.2039299999999002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-8.2039300000000139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-4.7865000000019791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-23.962040000000343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-23.962040000000343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-1.6600000000380533E-2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-1.6600000000380533E-2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-0.45319000000000642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-25.477199999999812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-25.477199999999812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A563" t="str">
            <v>Total Growth Station Resources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-5.239690000002156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-57.643170000003011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-57.643170000001192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-1.6600000000380533E-2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-1.6600000000380533E-2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A565" t="str">
            <v>Total Resources</v>
          </cell>
          <cell r="F565">
            <v>672.13007800001651</v>
          </cell>
          <cell r="G565">
            <v>332.03949400037527</v>
          </cell>
          <cell r="H565">
            <v>563.8507129997015</v>
          </cell>
          <cell r="I565">
            <v>258.10804000031203</v>
          </cell>
          <cell r="J565">
            <v>72.556406999006867</v>
          </cell>
          <cell r="K565">
            <v>72.030988000333309</v>
          </cell>
          <cell r="L565">
            <v>557.94506799988449</v>
          </cell>
          <cell r="M565">
            <v>75.597465999424458</v>
          </cell>
          <cell r="N565">
            <v>71.869065999984741</v>
          </cell>
          <cell r="O565">
            <v>391.48936800006777</v>
          </cell>
          <cell r="P565">
            <v>535.86323300004005</v>
          </cell>
          <cell r="Q565">
            <v>529.77782099880278</v>
          </cell>
          <cell r="R565">
            <v>147.85986849665642</v>
          </cell>
          <cell r="S565">
            <v>229.29350200016052</v>
          </cell>
          <cell r="T565">
            <v>12.016645999625325</v>
          </cell>
          <cell r="U565">
            <v>18.538610001094639</v>
          </cell>
          <cell r="V565">
            <v>260.20726999919862</v>
          </cell>
          <cell r="W565">
            <v>62.616348000243306</v>
          </cell>
          <cell r="X565">
            <v>32.265097999945283</v>
          </cell>
          <cell r="Y565">
            <v>-772.71338200103492</v>
          </cell>
          <cell r="Z565">
            <v>36.794735000468791</v>
          </cell>
          <cell r="AA565">
            <v>148.36528800055385</v>
          </cell>
          <cell r="AB565">
            <v>36.303407500497997</v>
          </cell>
          <cell r="AC565">
            <v>45.884823000058532</v>
          </cell>
          <cell r="AD565">
            <v>38.287522999569774</v>
          </cell>
          <cell r="AE565">
            <v>6574.6788494884968</v>
          </cell>
          <cell r="AF565">
            <v>63.754235000349581</v>
          </cell>
          <cell r="AG565">
            <v>0.15206700004637241</v>
          </cell>
          <cell r="AH565">
            <v>760.98229700047523</v>
          </cell>
          <cell r="AI565">
            <v>1733.2479374995455</v>
          </cell>
          <cell r="AJ565">
            <v>962.56685899943113</v>
          </cell>
          <cell r="AK565">
            <v>916.22195450030267</v>
          </cell>
          <cell r="AL565">
            <v>251.73184900078923</v>
          </cell>
          <cell r="AM565">
            <v>305.05574399977922</v>
          </cell>
          <cell r="AN565">
            <v>1010.3162909997627</v>
          </cell>
          <cell r="AO565">
            <v>415.82619250006974</v>
          </cell>
          <cell r="AP565">
            <v>13.485170000232756</v>
          </cell>
          <cell r="AQ565">
            <v>141.33825300075114</v>
          </cell>
          <cell r="AR565">
            <v>12479.881378501654</v>
          </cell>
          <cell r="AS565">
            <v>185.50480100046843</v>
          </cell>
          <cell r="AT565">
            <v>610.64538400061429</v>
          </cell>
          <cell r="AU565">
            <v>1496.9777610003948</v>
          </cell>
          <cell r="AV565">
            <v>1980.3953350009397</v>
          </cell>
          <cell r="AW565">
            <v>2069.6608259994537</v>
          </cell>
          <cell r="AX565">
            <v>1838.4741230001673</v>
          </cell>
          <cell r="AY565">
            <v>652.11526700109243</v>
          </cell>
          <cell r="AZ565">
            <v>717.30769599974155</v>
          </cell>
          <cell r="BA565">
            <v>1531.5025174990296</v>
          </cell>
          <cell r="BB565">
            <v>919.04925400018692</v>
          </cell>
          <cell r="BC565">
            <v>341.77465000003576</v>
          </cell>
          <cell r="BD565">
            <v>136.47376400046051</v>
          </cell>
          <cell r="BE565">
            <v>11886.239976003766</v>
          </cell>
          <cell r="BF565">
            <v>121.40198099985719</v>
          </cell>
          <cell r="BG565">
            <v>415.35782899986953</v>
          </cell>
          <cell r="BH565">
            <v>1526.6032050000504</v>
          </cell>
          <cell r="BI565">
            <v>1939.0103010004386</v>
          </cell>
          <cell r="BJ565">
            <v>2060.889176000841</v>
          </cell>
          <cell r="BK565">
            <v>1778.9260609988123</v>
          </cell>
          <cell r="BL565">
            <v>427.0531129995361</v>
          </cell>
          <cell r="BM565">
            <v>596.99020799994469</v>
          </cell>
          <cell r="BN565">
            <v>1446.0968720000237</v>
          </cell>
          <cell r="BO565">
            <v>865.10429199971259</v>
          </cell>
          <cell r="BP565">
            <v>588.74289700109512</v>
          </cell>
          <cell r="BQ565">
            <v>120.06404100079089</v>
          </cell>
          <cell r="BR565">
            <v>11134.798370987177</v>
          </cell>
          <cell r="BS565">
            <v>266.99067700095475</v>
          </cell>
          <cell r="BT565">
            <v>460.0928599992767</v>
          </cell>
          <cell r="BU565">
            <v>1520.9070979990065</v>
          </cell>
          <cell r="BV565">
            <v>1913.7923919996247</v>
          </cell>
          <cell r="BW565">
            <v>1778.843503001146</v>
          </cell>
          <cell r="BX565">
            <v>1599.9019560003653</v>
          </cell>
          <cell r="BY565">
            <v>402.7552990000695</v>
          </cell>
          <cell r="BZ565">
            <v>544.12485999986529</v>
          </cell>
          <cell r="CA565">
            <v>1214.8744160011411</v>
          </cell>
          <cell r="CB565">
            <v>839.66803199984133</v>
          </cell>
          <cell r="CC565">
            <v>457.93869500048459</v>
          </cell>
          <cell r="CD565">
            <v>134.90858299937099</v>
          </cell>
          <cell r="CE565">
            <v>9796.9358210042119</v>
          </cell>
          <cell r="CF565">
            <v>144.2411599997431</v>
          </cell>
          <cell r="CG565">
            <v>590.29082900099456</v>
          </cell>
          <cell r="CH565">
            <v>1560.3347410000861</v>
          </cell>
          <cell r="CI565">
            <v>1915.8307210002095</v>
          </cell>
          <cell r="CJ565">
            <v>1042.0205520009622</v>
          </cell>
          <cell r="CK565">
            <v>1148.0179419992492</v>
          </cell>
          <cell r="CL565">
            <v>408.21947599947453</v>
          </cell>
          <cell r="CM565">
            <v>579.39524600002915</v>
          </cell>
          <cell r="CN565">
            <v>1161.8136620009318</v>
          </cell>
          <cell r="CO565">
            <v>842.54938900005072</v>
          </cell>
          <cell r="CP565">
            <v>289.60419799946249</v>
          </cell>
          <cell r="CQ565">
            <v>114.61790500022471</v>
          </cell>
          <cell r="CR565">
            <v>8710.3938090130687</v>
          </cell>
          <cell r="CS565">
            <v>142.20310199912637</v>
          </cell>
          <cell r="CT565">
            <v>348.39975200034678</v>
          </cell>
          <cell r="CU565">
            <v>1351.5999380014837</v>
          </cell>
          <cell r="CV565">
            <v>1663.4878299999982</v>
          </cell>
          <cell r="CW565">
            <v>1251.9949659984559</v>
          </cell>
          <cell r="CX565">
            <v>1203.468307999894</v>
          </cell>
          <cell r="CY565">
            <v>325.95609000045806</v>
          </cell>
          <cell r="CZ565">
            <v>368.10009800083935</v>
          </cell>
          <cell r="DA565">
            <v>1142.1527080005035</v>
          </cell>
          <cell r="DB565">
            <v>604.74168900027871</v>
          </cell>
          <cell r="DC565">
            <v>288.34146100096405</v>
          </cell>
          <cell r="DD565">
            <v>19.947866999544203</v>
          </cell>
          <cell r="DE565">
            <v>8973.0315629988909</v>
          </cell>
          <cell r="DF565">
            <v>127.35131199937314</v>
          </cell>
          <cell r="DG565">
            <v>475.50973499938846</v>
          </cell>
          <cell r="DH565">
            <v>1413.6369360014796</v>
          </cell>
          <cell r="DI565">
            <v>1694.8719880003482</v>
          </cell>
          <cell r="DJ565">
            <v>1320.9138029990718</v>
          </cell>
          <cell r="DK565">
            <v>1349.8139389995486</v>
          </cell>
          <cell r="DL565">
            <v>347.67436499986798</v>
          </cell>
          <cell r="DM565">
            <v>402.08908899966627</v>
          </cell>
          <cell r="DN565">
            <v>1025.6460659988225</v>
          </cell>
          <cell r="DO565">
            <v>413.3040510006249</v>
          </cell>
          <cell r="DP565">
            <v>368.72388799954206</v>
          </cell>
          <cell r="DQ565">
            <v>33.49639100022614</v>
          </cell>
          <cell r="DR565">
            <v>8559.6896810084581</v>
          </cell>
          <cell r="DS565">
            <v>143.24716400075704</v>
          </cell>
          <cell r="DT565">
            <v>486.99000399932265</v>
          </cell>
          <cell r="DU565">
            <v>1292.5269539998844</v>
          </cell>
          <cell r="DV565">
            <v>1475.6713849995285</v>
          </cell>
          <cell r="DW565">
            <v>987.6964160008356</v>
          </cell>
          <cell r="DX565">
            <v>1251.411404998973</v>
          </cell>
          <cell r="DY565">
            <v>281.43144699931145</v>
          </cell>
          <cell r="DZ565">
            <v>422.48239600006491</v>
          </cell>
          <cell r="EA565">
            <v>1188.9630720010027</v>
          </cell>
          <cell r="EB565">
            <v>664.36864999961108</v>
          </cell>
          <cell r="EC565">
            <v>330.22423300147057</v>
          </cell>
          <cell r="ED565">
            <v>34.676555001176894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1">
          <cell r="A571" t="str">
            <v>Fuel Burned  (MMBtu)</v>
          </cell>
        </row>
        <row r="572">
          <cell r="F572">
            <v>-626.59999999962747</v>
          </cell>
          <cell r="G572">
            <v>-213.39999999990687</v>
          </cell>
          <cell r="H572">
            <v>-448</v>
          </cell>
          <cell r="I572">
            <v>0</v>
          </cell>
          <cell r="J572">
            <v>-23.699999999953434</v>
          </cell>
          <cell r="K572">
            <v>-86.800000000046566</v>
          </cell>
          <cell r="L572">
            <v>-167.0999999998603</v>
          </cell>
          <cell r="M572">
            <v>-265.5</v>
          </cell>
          <cell r="N572">
            <v>-55.699999999953434</v>
          </cell>
          <cell r="O572">
            <v>-464.10000000009313</v>
          </cell>
          <cell r="P572">
            <v>-946.20000000018626</v>
          </cell>
          <cell r="Q572">
            <v>-544.30000000004657</v>
          </cell>
          <cell r="R572">
            <v>-3381.6000000014901</v>
          </cell>
          <cell r="S572">
            <v>-350.5</v>
          </cell>
          <cell r="T572">
            <v>-999.60000000009313</v>
          </cell>
          <cell r="U572">
            <v>-899.79999999981374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-84.100000000093132</v>
          </cell>
          <cell r="AB572">
            <v>-509.60000000009313</v>
          </cell>
          <cell r="AC572">
            <v>-253.30000000004657</v>
          </cell>
          <cell r="AD572">
            <v>-284.69999999995343</v>
          </cell>
          <cell r="AE572">
            <v>-688.19999999925494</v>
          </cell>
          <cell r="AF572">
            <v>-57.100000000093132</v>
          </cell>
          <cell r="AG572">
            <v>-4.9000000001396984</v>
          </cell>
          <cell r="AH572">
            <v>-65.300000000046566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-4.6999999999534339</v>
          </cell>
          <cell r="AQ572">
            <v>-556.19999999995343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-183.46999999880791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-23.64000000001397</v>
          </cell>
          <cell r="X573">
            <v>0</v>
          </cell>
          <cell r="Y573">
            <v>0</v>
          </cell>
          <cell r="Z573">
            <v>0</v>
          </cell>
          <cell r="AA573">
            <v>-159.83000000007451</v>
          </cell>
          <cell r="AB573">
            <v>0</v>
          </cell>
          <cell r="AC573">
            <v>0</v>
          </cell>
          <cell r="AD573">
            <v>0</v>
          </cell>
          <cell r="AE573">
            <v>-6010.7400000002235</v>
          </cell>
          <cell r="AF573">
            <v>-51.260000000242144</v>
          </cell>
          <cell r="AG573">
            <v>0</v>
          </cell>
          <cell r="AH573">
            <v>-912.76000000000931</v>
          </cell>
          <cell r="AI573">
            <v>-100.09999999997672</v>
          </cell>
          <cell r="AJ573">
            <v>-585.18999999994412</v>
          </cell>
          <cell r="AK573">
            <v>-948.50000000011642</v>
          </cell>
          <cell r="AL573">
            <v>-525.90999999991618</v>
          </cell>
          <cell r="AM573">
            <v>-1249.0400000000373</v>
          </cell>
          <cell r="AN573">
            <v>-1233.1799999999348</v>
          </cell>
          <cell r="AO573">
            <v>-404.80000000004657</v>
          </cell>
          <cell r="AP573">
            <v>0</v>
          </cell>
          <cell r="AQ573">
            <v>0</v>
          </cell>
          <cell r="AR573">
            <v>-5771.4849999975413</v>
          </cell>
          <cell r="AS573">
            <v>-288.69999999995343</v>
          </cell>
          <cell r="AT573">
            <v>-735.06999999983236</v>
          </cell>
          <cell r="AU573">
            <v>-710.19999999995343</v>
          </cell>
          <cell r="AV573">
            <v>-55.35999999998603</v>
          </cell>
          <cell r="AW573">
            <v>-36.715000000025611</v>
          </cell>
          <cell r="AX573">
            <v>-25.28000000002794</v>
          </cell>
          <cell r="AY573">
            <v>-828.1500000001397</v>
          </cell>
          <cell r="AZ573">
            <v>-619.60999999998603</v>
          </cell>
          <cell r="BA573">
            <v>-811.93999999994412</v>
          </cell>
          <cell r="BB573">
            <v>-917.95000000006985</v>
          </cell>
          <cell r="BC573">
            <v>-520.90000000002328</v>
          </cell>
          <cell r="BD573">
            <v>-221.61000000010245</v>
          </cell>
          <cell r="BE573">
            <v>-6996.2999999988824</v>
          </cell>
          <cell r="BF573">
            <v>-301.25</v>
          </cell>
          <cell r="BG573">
            <v>-607.26000000000931</v>
          </cell>
          <cell r="BH573">
            <v>-603.38000000000466</v>
          </cell>
          <cell r="BI573">
            <v>-56.190000000002328</v>
          </cell>
          <cell r="BJ573">
            <v>-70.25</v>
          </cell>
          <cell r="BK573">
            <v>-135.77999999991152</v>
          </cell>
          <cell r="BL573">
            <v>-891.90000000002328</v>
          </cell>
          <cell r="BM573">
            <v>-1208.140000000014</v>
          </cell>
          <cell r="BN573">
            <v>-831.52000000001863</v>
          </cell>
          <cell r="BO573">
            <v>-1419.9000000000233</v>
          </cell>
          <cell r="BP573">
            <v>-591.51000000000931</v>
          </cell>
          <cell r="BQ573">
            <v>-279.21999999997206</v>
          </cell>
          <cell r="BR573">
            <v>-7634.6400000024587</v>
          </cell>
          <cell r="BS573">
            <v>-753.75</v>
          </cell>
          <cell r="BT573">
            <v>-785.30000000004657</v>
          </cell>
          <cell r="BU573">
            <v>-863.5</v>
          </cell>
          <cell r="BV573">
            <v>-54.080000000016298</v>
          </cell>
          <cell r="BW573">
            <v>-737.42000000004191</v>
          </cell>
          <cell r="BX573">
            <v>-465.43999999994412</v>
          </cell>
          <cell r="BY573">
            <v>-608.61999999987893</v>
          </cell>
          <cell r="BZ573">
            <v>-1438.1600000000326</v>
          </cell>
          <cell r="CA573">
            <v>-707.2599999998929</v>
          </cell>
          <cell r="CB573">
            <v>-377.40000000002328</v>
          </cell>
          <cell r="CC573">
            <v>-587.36999999999534</v>
          </cell>
          <cell r="CD573">
            <v>-256.34000000008382</v>
          </cell>
          <cell r="CE573">
            <v>-8217.8699999991804</v>
          </cell>
          <cell r="CF573">
            <v>-420</v>
          </cell>
          <cell r="CG573">
            <v>-947.45999999996275</v>
          </cell>
          <cell r="CH573">
            <v>-637.75000000011642</v>
          </cell>
          <cell r="CI573">
            <v>-39.460000000020955</v>
          </cell>
          <cell r="CJ573">
            <v>-402.3399999999674</v>
          </cell>
          <cell r="CK573">
            <v>-764.59999999997672</v>
          </cell>
          <cell r="CL573">
            <v>-1270.4000000000233</v>
          </cell>
          <cell r="CM573">
            <v>-647.16999999992549</v>
          </cell>
          <cell r="CN573">
            <v>-1004.9400000000605</v>
          </cell>
          <cell r="CO573">
            <v>-968.46000000007916</v>
          </cell>
          <cell r="CP573">
            <v>-733.3399999999674</v>
          </cell>
          <cell r="CQ573">
            <v>-381.94999999983702</v>
          </cell>
          <cell r="CR573">
            <v>-8779.9600000008941</v>
          </cell>
          <cell r="CS573">
            <v>-147.60000000009313</v>
          </cell>
          <cell r="CT573">
            <v>-1329.0200000000186</v>
          </cell>
          <cell r="CU573">
            <v>-1207.4000000000233</v>
          </cell>
          <cell r="CV573">
            <v>-372.78000000002794</v>
          </cell>
          <cell r="CW573">
            <v>-945.22999999998137</v>
          </cell>
          <cell r="CX573">
            <v>-869.42000000004191</v>
          </cell>
          <cell r="CY573">
            <v>-624.6600000000326</v>
          </cell>
          <cell r="CZ573">
            <v>-846.10999999986961</v>
          </cell>
          <cell r="DA573">
            <v>-948.5899999999674</v>
          </cell>
          <cell r="DB573">
            <v>-1046.9299999999348</v>
          </cell>
          <cell r="DC573">
            <v>-346.36999999999534</v>
          </cell>
          <cell r="DD573">
            <v>-95.849999999860302</v>
          </cell>
          <cell r="DE573">
            <v>-8947.5300000011921</v>
          </cell>
          <cell r="DF573">
            <v>-352</v>
          </cell>
          <cell r="DG573">
            <v>-1001.8000000000466</v>
          </cell>
          <cell r="DH573">
            <v>-854.93999999994412</v>
          </cell>
          <cell r="DI573">
            <v>-406.03999999997905</v>
          </cell>
          <cell r="DJ573">
            <v>-1077.7999999999302</v>
          </cell>
          <cell r="DK573">
            <v>-796.60999999998603</v>
          </cell>
          <cell r="DL573">
            <v>-821.3399999999674</v>
          </cell>
          <cell r="DM573">
            <v>-299.85999999986961</v>
          </cell>
          <cell r="DN573">
            <v>-1567.8800000000047</v>
          </cell>
          <cell r="DO573">
            <v>-748.96999999997206</v>
          </cell>
          <cell r="DP573">
            <v>-737.22999999998137</v>
          </cell>
          <cell r="DQ573">
            <v>-283.05999999982305</v>
          </cell>
          <cell r="DR573">
            <v>-8945.519999999553</v>
          </cell>
          <cell r="DS573">
            <v>-345.1999999997206</v>
          </cell>
          <cell r="DT573">
            <v>-1237.5300000000279</v>
          </cell>
          <cell r="DU573">
            <v>-606.31999999994878</v>
          </cell>
          <cell r="DV573">
            <v>-490.32000000000698</v>
          </cell>
          <cell r="DW573">
            <v>-638.68000000005122</v>
          </cell>
          <cell r="DX573">
            <v>-727.5999999998603</v>
          </cell>
          <cell r="DY573">
            <v>-1379.5600000000559</v>
          </cell>
          <cell r="DZ573">
            <v>-1183.9799999999814</v>
          </cell>
          <cell r="EA573">
            <v>-791.7400000001071</v>
          </cell>
          <cell r="EB573">
            <v>-705.04999999993015</v>
          </cell>
          <cell r="EC573">
            <v>-587.17999999993481</v>
          </cell>
          <cell r="ED573">
            <v>-252.36000000010245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-199.82999999634922</v>
          </cell>
          <cell r="AF574">
            <v>-59.600000000093132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-22.979999999981374</v>
          </cell>
          <cell r="AL574">
            <v>-85.649999999906868</v>
          </cell>
          <cell r="AM574">
            <v>0</v>
          </cell>
          <cell r="AN574">
            <v>0</v>
          </cell>
          <cell r="AO574">
            <v>-31.599999999860302</v>
          </cell>
          <cell r="AP574">
            <v>0</v>
          </cell>
          <cell r="AQ574">
            <v>0</v>
          </cell>
          <cell r="AR574">
            <v>-3031.6999999973923</v>
          </cell>
          <cell r="AS574">
            <v>-389.20000000018626</v>
          </cell>
          <cell r="AT574">
            <v>-493.6600000000326</v>
          </cell>
          <cell r="AU574">
            <v>-292.63000000012107</v>
          </cell>
          <cell r="AV574">
            <v>0</v>
          </cell>
          <cell r="AW574">
            <v>0</v>
          </cell>
          <cell r="AX574">
            <v>-97.189999999944121</v>
          </cell>
          <cell r="AY574">
            <v>-608.78000000026077</v>
          </cell>
          <cell r="AZ574">
            <v>-140.97999999998137</v>
          </cell>
          <cell r="BA574">
            <v>-316.52000000001863</v>
          </cell>
          <cell r="BB574">
            <v>-396.53999999980442</v>
          </cell>
          <cell r="BC574">
            <v>-296.20000000018626</v>
          </cell>
          <cell r="BD574">
            <v>0</v>
          </cell>
          <cell r="BE574">
            <v>-3536.4000000003725</v>
          </cell>
          <cell r="BF574">
            <v>-226.29999999981374</v>
          </cell>
          <cell r="BG574">
            <v>-472.31000000005588</v>
          </cell>
          <cell r="BH574">
            <v>-134.46999999997206</v>
          </cell>
          <cell r="BI574">
            <v>0</v>
          </cell>
          <cell r="BJ574">
            <v>-25.900000000023283</v>
          </cell>
          <cell r="BK574">
            <v>-251.29999999993015</v>
          </cell>
          <cell r="BL574">
            <v>-721.25</v>
          </cell>
          <cell r="BM574">
            <v>-446.14000000001397</v>
          </cell>
          <cell r="BN574">
            <v>-310.81999999983236</v>
          </cell>
          <cell r="BO574">
            <v>-424.6999999997206</v>
          </cell>
          <cell r="BP574">
            <v>-385.22000000008848</v>
          </cell>
          <cell r="BQ574">
            <v>-137.98999999999069</v>
          </cell>
          <cell r="BR574">
            <v>-4104.2600000007078</v>
          </cell>
          <cell r="BS574">
            <v>-624.40999999991618</v>
          </cell>
          <cell r="BT574">
            <v>-262.57999999995809</v>
          </cell>
          <cell r="BU574">
            <v>-246.81000000005588</v>
          </cell>
          <cell r="BV574">
            <v>-29.450000000011642</v>
          </cell>
          <cell r="BW574">
            <v>-3.2199999999720603</v>
          </cell>
          <cell r="BX574">
            <v>-255.63000000000466</v>
          </cell>
          <cell r="BY574">
            <v>-526.05999999993946</v>
          </cell>
          <cell r="BZ574">
            <v>-677.55999999993946</v>
          </cell>
          <cell r="CA574">
            <v>39.439999999944121</v>
          </cell>
          <cell r="CB574">
            <v>-925.98999999999069</v>
          </cell>
          <cell r="CC574">
            <v>-591.98999999999069</v>
          </cell>
          <cell r="CD574">
            <v>0</v>
          </cell>
          <cell r="CE574">
            <v>-4560.3559999996796</v>
          </cell>
          <cell r="CF574">
            <v>-247.12999999988824</v>
          </cell>
          <cell r="CG574">
            <v>-530.59999999997672</v>
          </cell>
          <cell r="CH574">
            <v>-115.15000000002328</v>
          </cell>
          <cell r="CI574">
            <v>-59.959999999962747</v>
          </cell>
          <cell r="CJ574">
            <v>-438.62999999994645</v>
          </cell>
          <cell r="CK574">
            <v>-633.87000000011176</v>
          </cell>
          <cell r="CL574">
            <v>-327.04000000003725</v>
          </cell>
          <cell r="CM574">
            <v>-401.31599999999162</v>
          </cell>
          <cell r="CN574">
            <v>-85.370000000111759</v>
          </cell>
          <cell r="CO574">
            <v>-866.78000000014435</v>
          </cell>
          <cell r="CP574">
            <v>-713.56000000005588</v>
          </cell>
          <cell r="CQ574">
            <v>-140.95000000006985</v>
          </cell>
          <cell r="CR574">
            <v>-4169.7350000003353</v>
          </cell>
          <cell r="CS574">
            <v>-63.660000000032596</v>
          </cell>
          <cell r="CT574">
            <v>-643.38000000000466</v>
          </cell>
          <cell r="CU574">
            <v>-215.56000000005588</v>
          </cell>
          <cell r="CV574">
            <v>-462.11500000004889</v>
          </cell>
          <cell r="CW574">
            <v>-415.36000000004424</v>
          </cell>
          <cell r="CX574">
            <v>-482.26000000000931</v>
          </cell>
          <cell r="CY574">
            <v>-478.06000000005588</v>
          </cell>
          <cell r="CZ574">
            <v>-199.18000000005122</v>
          </cell>
          <cell r="DA574">
            <v>-311.5</v>
          </cell>
          <cell r="DB574">
            <v>-526.56999999994878</v>
          </cell>
          <cell r="DC574">
            <v>-372.0899999999674</v>
          </cell>
          <cell r="DD574">
            <v>0</v>
          </cell>
          <cell r="DE574">
            <v>-5496.9500000001863</v>
          </cell>
          <cell r="DF574">
            <v>-192</v>
          </cell>
          <cell r="DG574">
            <v>-341.18000000005122</v>
          </cell>
          <cell r="DH574">
            <v>-403.86999999999534</v>
          </cell>
          <cell r="DI574">
            <v>-192.75</v>
          </cell>
          <cell r="DJ574">
            <v>-297.35000000000582</v>
          </cell>
          <cell r="DK574">
            <v>-723.81000000005588</v>
          </cell>
          <cell r="DL574">
            <v>-469.90000000002328</v>
          </cell>
          <cell r="DM574">
            <v>-666.5</v>
          </cell>
          <cell r="DN574">
            <v>-764.28000000002794</v>
          </cell>
          <cell r="DO574">
            <v>-576.82000000000698</v>
          </cell>
          <cell r="DP574">
            <v>-518.05000000004657</v>
          </cell>
          <cell r="DQ574">
            <v>-350.43999999994412</v>
          </cell>
          <cell r="DR574">
            <v>-2393.6599999992177</v>
          </cell>
          <cell r="DS574">
            <v>-504.09999999997672</v>
          </cell>
          <cell r="DT574">
            <v>-163.51999999996042</v>
          </cell>
          <cell r="DU574">
            <v>-23.689999999944121</v>
          </cell>
          <cell r="DV574">
            <v>-18.940000000002328</v>
          </cell>
          <cell r="DW574">
            <v>-2.0000000004074536E-2</v>
          </cell>
          <cell r="DX574">
            <v>-32.28000000002794</v>
          </cell>
          <cell r="DY574">
            <v>-230.09999999997672</v>
          </cell>
          <cell r="DZ574">
            <v>-285.95999999996275</v>
          </cell>
          <cell r="EA574">
            <v>-79.64000000001397</v>
          </cell>
          <cell r="EB574">
            <v>-321.44000000000233</v>
          </cell>
          <cell r="EC574">
            <v>-103.71999999997206</v>
          </cell>
          <cell r="ED574">
            <v>-630.25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-59.459999999962747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-2270.4899999946356</v>
          </cell>
          <cell r="S575">
            <v>0</v>
          </cell>
          <cell r="T575">
            <v>0</v>
          </cell>
          <cell r="U575">
            <v>0</v>
          </cell>
          <cell r="V575">
            <v>-946.60000000055879</v>
          </cell>
          <cell r="W575">
            <v>-876.63999999966472</v>
          </cell>
          <cell r="X575">
            <v>-331.5</v>
          </cell>
          <cell r="Y575">
            <v>-57.850000000558794</v>
          </cell>
          <cell r="Z575">
            <v>0</v>
          </cell>
          <cell r="AA575">
            <v>-57.899999999441206</v>
          </cell>
          <cell r="AB575">
            <v>0</v>
          </cell>
          <cell r="AC575">
            <v>0</v>
          </cell>
          <cell r="AD575">
            <v>0</v>
          </cell>
          <cell r="AE575">
            <v>-9261.6599999964237</v>
          </cell>
          <cell r="AF575">
            <v>0</v>
          </cell>
          <cell r="AG575">
            <v>-140.09999999962747</v>
          </cell>
          <cell r="AH575">
            <v>-886.03000000026077</v>
          </cell>
          <cell r="AI575">
            <v>-49.439999999944121</v>
          </cell>
          <cell r="AJ575">
            <v>-519.09000000031665</v>
          </cell>
          <cell r="AK575">
            <v>-652.08000000007451</v>
          </cell>
          <cell r="AL575">
            <v>-2298.8000000007451</v>
          </cell>
          <cell r="AM575">
            <v>-1698.9599999999627</v>
          </cell>
          <cell r="AN575">
            <v>-950.78000000119209</v>
          </cell>
          <cell r="AO575">
            <v>-1994.7900000000373</v>
          </cell>
          <cell r="AP575">
            <v>-71.589999998919666</v>
          </cell>
          <cell r="AQ575">
            <v>0</v>
          </cell>
          <cell r="AR575">
            <v>-13362.420000016689</v>
          </cell>
          <cell r="AS575">
            <v>-448.83999999985099</v>
          </cell>
          <cell r="AT575">
            <v>-2034.5599999995902</v>
          </cell>
          <cell r="AU575">
            <v>-1357.7999999998137</v>
          </cell>
          <cell r="AV575">
            <v>-97.050000000279397</v>
          </cell>
          <cell r="AW575">
            <v>-58.700000000186265</v>
          </cell>
          <cell r="AX575">
            <v>-168.27000000048429</v>
          </cell>
          <cell r="AY575">
            <v>-1429.640000000596</v>
          </cell>
          <cell r="AZ575">
            <v>-2112.3600000012666</v>
          </cell>
          <cell r="BA575">
            <v>-649.83999999985099</v>
          </cell>
          <cell r="BB575">
            <v>-2760.089999999851</v>
          </cell>
          <cell r="BC575">
            <v>-2245.2700000004843</v>
          </cell>
          <cell r="BD575">
            <v>0</v>
          </cell>
          <cell r="BE575">
            <v>-13648.269999980927</v>
          </cell>
          <cell r="BF575">
            <v>-423.5</v>
          </cell>
          <cell r="BG575">
            <v>-1292</v>
          </cell>
          <cell r="BH575">
            <v>-1265.3700000001118</v>
          </cell>
          <cell r="BI575">
            <v>-200.64999999990687</v>
          </cell>
          <cell r="BJ575">
            <v>-163.38999999966472</v>
          </cell>
          <cell r="BK575">
            <v>-151.60000000009313</v>
          </cell>
          <cell r="BL575">
            <v>-1970.2199999997392</v>
          </cell>
          <cell r="BM575">
            <v>-2507.339999999851</v>
          </cell>
          <cell r="BN575">
            <v>-955.89999999944121</v>
          </cell>
          <cell r="BO575">
            <v>-3023.1100000003353</v>
          </cell>
          <cell r="BP575">
            <v>-1453.5</v>
          </cell>
          <cell r="BQ575">
            <v>-241.68999999947846</v>
          </cell>
          <cell r="BR575">
            <v>-16362.85000000149</v>
          </cell>
          <cell r="BS575">
            <v>-490.59999999962747</v>
          </cell>
          <cell r="BT575">
            <v>-1846.2799999993294</v>
          </cell>
          <cell r="BU575">
            <v>-1170.2900000000373</v>
          </cell>
          <cell r="BV575">
            <v>-149.35999999986961</v>
          </cell>
          <cell r="BW575">
            <v>-1216.2199999997392</v>
          </cell>
          <cell r="BX575">
            <v>-2489.4599999999627</v>
          </cell>
          <cell r="BY575">
            <v>-3315.1399999996647</v>
          </cell>
          <cell r="BZ575">
            <v>-2915.1100000003353</v>
          </cell>
          <cell r="CA575">
            <v>494.70000000018626</v>
          </cell>
          <cell r="CB575">
            <v>-2273.4999999990687</v>
          </cell>
          <cell r="CC575">
            <v>-889.49000000022352</v>
          </cell>
          <cell r="CD575">
            <v>-102.09999999962747</v>
          </cell>
          <cell r="CE575">
            <v>-28065.590000011027</v>
          </cell>
          <cell r="CF575">
            <v>-413</v>
          </cell>
          <cell r="CG575">
            <v>-1597.7999999998137</v>
          </cell>
          <cell r="CH575">
            <v>-878.51000000024214</v>
          </cell>
          <cell r="CI575">
            <v>-390.09999999962747</v>
          </cell>
          <cell r="CJ575">
            <v>-4189.3199999993667</v>
          </cell>
          <cell r="CK575">
            <v>-2984.7000000001863</v>
          </cell>
          <cell r="CL575">
            <v>-3379.8400000007823</v>
          </cell>
          <cell r="CM575">
            <v>-2880.2400000002235</v>
          </cell>
          <cell r="CN575">
            <v>-1483.5799999991432</v>
          </cell>
          <cell r="CO575">
            <v>-7656.660000000149</v>
          </cell>
          <cell r="CP575">
            <v>-2211.839999999851</v>
          </cell>
          <cell r="CQ575">
            <v>0</v>
          </cell>
          <cell r="CR575">
            <v>-21400.519999995828</v>
          </cell>
          <cell r="CS575">
            <v>-62.509999999776483</v>
          </cell>
          <cell r="CT575">
            <v>-1248.8499999996275</v>
          </cell>
          <cell r="CU575">
            <v>-1768.5999999996275</v>
          </cell>
          <cell r="CV575">
            <v>-1012.5599999986589</v>
          </cell>
          <cell r="CW575">
            <v>-2971.9899999992922</v>
          </cell>
          <cell r="CX575">
            <v>-2748.5600000005215</v>
          </cell>
          <cell r="CY575">
            <v>-2486.679999999702</v>
          </cell>
          <cell r="CZ575">
            <v>-2702.0999999986961</v>
          </cell>
          <cell r="DA575">
            <v>-2513.5600000005215</v>
          </cell>
          <cell r="DB575">
            <v>-3021.3500000005588</v>
          </cell>
          <cell r="DC575">
            <v>-863.76000000070781</v>
          </cell>
          <cell r="DD575">
            <v>0</v>
          </cell>
          <cell r="DE575">
            <v>-26481.89999999851</v>
          </cell>
          <cell r="DF575">
            <v>-282.39999999944121</v>
          </cell>
          <cell r="DG575">
            <v>-1556.2999999993481</v>
          </cell>
          <cell r="DH575">
            <v>-1267.9400000004098</v>
          </cell>
          <cell r="DI575">
            <v>-1022.6500000003725</v>
          </cell>
          <cell r="DJ575">
            <v>-2861.0499999998137</v>
          </cell>
          <cell r="DK575">
            <v>-2870.5999999996275</v>
          </cell>
          <cell r="DL575">
            <v>-2962.1599999992177</v>
          </cell>
          <cell r="DM575">
            <v>-2560.0499999998137</v>
          </cell>
          <cell r="DN575">
            <v>-2244.859999999404</v>
          </cell>
          <cell r="DO575">
            <v>-6516.4500000001863</v>
          </cell>
          <cell r="DP575">
            <v>-1762.6399999996647</v>
          </cell>
          <cell r="DQ575">
            <v>-574.80000000074506</v>
          </cell>
          <cell r="DR575">
            <v>-25372.929999984801</v>
          </cell>
          <cell r="DS575">
            <v>-68.100000000558794</v>
          </cell>
          <cell r="DT575">
            <v>-935.12000000011176</v>
          </cell>
          <cell r="DU575">
            <v>-1900.3300000000745</v>
          </cell>
          <cell r="DV575">
            <v>-1814.2999999998137</v>
          </cell>
          <cell r="DW575">
            <v>-5028.2000000001863</v>
          </cell>
          <cell r="DX575">
            <v>-3216.3000000007451</v>
          </cell>
          <cell r="DY575">
            <v>-2946.0499999998137</v>
          </cell>
          <cell r="DZ575">
            <v>-2504.5500000007451</v>
          </cell>
          <cell r="EA575">
            <v>-2291.4599999999627</v>
          </cell>
          <cell r="EB575">
            <v>-2616.5099999997765</v>
          </cell>
          <cell r="EC575">
            <v>-2052.0099999997765</v>
          </cell>
          <cell r="ED575">
            <v>0</v>
          </cell>
        </row>
        <row r="576">
          <cell r="F576">
            <v>-285.76000000000931</v>
          </cell>
          <cell r="G576">
            <v>-93.559999999997672</v>
          </cell>
          <cell r="H576">
            <v>-124.63000000000466</v>
          </cell>
          <cell r="I576">
            <v>0</v>
          </cell>
          <cell r="J576">
            <v>0</v>
          </cell>
          <cell r="K576">
            <v>0</v>
          </cell>
          <cell r="L576">
            <v>-187.36999999993714</v>
          </cell>
          <cell r="M576">
            <v>-83.650000000139698</v>
          </cell>
          <cell r="N576">
            <v>-84.820000000065193</v>
          </cell>
          <cell r="O576">
            <v>0</v>
          </cell>
          <cell r="P576">
            <v>-118.94000000000233</v>
          </cell>
          <cell r="Q576">
            <v>-349.32000000006519</v>
          </cell>
          <cell r="R576">
            <v>-1106.089999999851</v>
          </cell>
          <cell r="S576">
            <v>-168.02000000001863</v>
          </cell>
          <cell r="T576">
            <v>-116.26000000000931</v>
          </cell>
          <cell r="U576">
            <v>-293.53000000002794</v>
          </cell>
          <cell r="V576">
            <v>-8.6399999999557622</v>
          </cell>
          <cell r="W576">
            <v>-2.9999999911524355E-2</v>
          </cell>
          <cell r="X576">
            <v>-42.840000000025611</v>
          </cell>
          <cell r="Y576">
            <v>-202.7599999998929</v>
          </cell>
          <cell r="Z576">
            <v>0</v>
          </cell>
          <cell r="AA576">
            <v>0</v>
          </cell>
          <cell r="AB576">
            <v>-109.13000000000466</v>
          </cell>
          <cell r="AC576">
            <v>-19</v>
          </cell>
          <cell r="AD576">
            <v>-145.88000000000466</v>
          </cell>
          <cell r="AE576">
            <v>-89.800000000745058</v>
          </cell>
          <cell r="AF576">
            <v>-2.3399999999674037</v>
          </cell>
          <cell r="AG576">
            <v>0</v>
          </cell>
          <cell r="AH576">
            <v>1.0000000009313226E-2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-4.0000000037252903E-2</v>
          </cell>
          <cell r="AO576">
            <v>0</v>
          </cell>
          <cell r="AP576">
            <v>0</v>
          </cell>
          <cell r="AQ576">
            <v>-87.429999999993015</v>
          </cell>
          <cell r="AR576">
            <v>-221.375</v>
          </cell>
          <cell r="AS576">
            <v>-38.979999999981374</v>
          </cell>
          <cell r="AT576">
            <v>-28.010000000009313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-4.1500000000232831</v>
          </cell>
          <cell r="BC576">
            <v>-57.424999999988358</v>
          </cell>
          <cell r="BD576">
            <v>-92.809999999997672</v>
          </cell>
          <cell r="BE576">
            <v>-53.5</v>
          </cell>
          <cell r="BF576">
            <v>-41.919999999983702</v>
          </cell>
          <cell r="BG576">
            <v>0</v>
          </cell>
          <cell r="BH576">
            <v>-5.8599999999860302</v>
          </cell>
          <cell r="BI576">
            <v>0</v>
          </cell>
          <cell r="BJ576">
            <v>0</v>
          </cell>
          <cell r="BK576">
            <v>0</v>
          </cell>
          <cell r="BL576">
            <v>-5.6799999999348074</v>
          </cell>
          <cell r="BM576">
            <v>0</v>
          </cell>
          <cell r="BN576">
            <v>0</v>
          </cell>
          <cell r="BO576">
            <v>-4.0000000008149073E-2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-1.3999999999068677</v>
          </cell>
          <cell r="CS576">
            <v>0</v>
          </cell>
          <cell r="CT576">
            <v>0</v>
          </cell>
          <cell r="CU576">
            <v>0</v>
          </cell>
          <cell r="CV576">
            <v>-1.3999999999650754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268.60299999965355</v>
          </cell>
          <cell r="DF576">
            <v>0</v>
          </cell>
          <cell r="DG576">
            <v>-1.5499999999883585</v>
          </cell>
          <cell r="DH576">
            <v>-0.26000000000931323</v>
          </cell>
          <cell r="DI576">
            <v>-0.67000000004190952</v>
          </cell>
          <cell r="DJ576">
            <v>-4.9599999999627471</v>
          </cell>
          <cell r="DK576">
            <v>0</v>
          </cell>
          <cell r="DL576">
            <v>-21.450000000011642</v>
          </cell>
          <cell r="DM576">
            <v>0</v>
          </cell>
          <cell r="DN576">
            <v>-0.14000000001396984</v>
          </cell>
          <cell r="DO576">
            <v>297.63300000000163</v>
          </cell>
          <cell r="DP576">
            <v>0</v>
          </cell>
          <cell r="DQ576">
            <v>0</v>
          </cell>
          <cell r="DR576">
            <v>-96.957999999634922</v>
          </cell>
          <cell r="DS576">
            <v>0</v>
          </cell>
          <cell r="DT576">
            <v>0</v>
          </cell>
          <cell r="DU576">
            <v>0</v>
          </cell>
          <cell r="DV576">
            <v>-9.2700000000186265</v>
          </cell>
          <cell r="DW576">
            <v>-35.949999999953434</v>
          </cell>
          <cell r="DX576">
            <v>0</v>
          </cell>
          <cell r="DY576">
            <v>0</v>
          </cell>
          <cell r="DZ576">
            <v>-2.0300000000279397</v>
          </cell>
          <cell r="EA576">
            <v>-0.10999999998603016</v>
          </cell>
          <cell r="EB576">
            <v>-11.647999999986496</v>
          </cell>
          <cell r="EC576">
            <v>0</v>
          </cell>
          <cell r="ED576">
            <v>-37.950000000069849</v>
          </cell>
        </row>
        <row r="577">
          <cell r="F577">
            <v>-87.5</v>
          </cell>
          <cell r="G577">
            <v>-93</v>
          </cell>
          <cell r="H577">
            <v>-487</v>
          </cell>
          <cell r="I577">
            <v>-2009.5</v>
          </cell>
          <cell r="J577">
            <v>-2277.7000000011176</v>
          </cell>
          <cell r="K577">
            <v>-3283</v>
          </cell>
          <cell r="L577">
            <v>-1706.2000000001863</v>
          </cell>
          <cell r="M577">
            <v>-2310</v>
          </cell>
          <cell r="N577">
            <v>-5072.6999999992549</v>
          </cell>
          <cell r="O577">
            <v>-1595.2000000011176</v>
          </cell>
          <cell r="P577">
            <v>-317.90000000037253</v>
          </cell>
          <cell r="Q577">
            <v>-1170.2999999998137</v>
          </cell>
          <cell r="R577">
            <v>-51156.90000000596</v>
          </cell>
          <cell r="S577">
            <v>-158.09999999962747</v>
          </cell>
          <cell r="T577">
            <v>-3095.2999999988824</v>
          </cell>
          <cell r="U577">
            <v>-3980.1999999992549</v>
          </cell>
          <cell r="V577">
            <v>-2844.2000000001863</v>
          </cell>
          <cell r="W577">
            <v>-4291.6000000005588</v>
          </cell>
          <cell r="X577">
            <v>-2988</v>
          </cell>
          <cell r="Y577">
            <v>-4295.3999999994412</v>
          </cell>
          <cell r="Z577">
            <v>-5811.7999999998137</v>
          </cell>
          <cell r="AA577">
            <v>-7223.5</v>
          </cell>
          <cell r="AB577">
            <v>-6904.3999999994412</v>
          </cell>
          <cell r="AC577">
            <v>-6263.2999999998137</v>
          </cell>
          <cell r="AD577">
            <v>-3301.1000000005588</v>
          </cell>
          <cell r="AE577">
            <v>-28781.70000000298</v>
          </cell>
          <cell r="AF577">
            <v>-4000.7999999998137</v>
          </cell>
          <cell r="AG577">
            <v>-4391.1999999992549</v>
          </cell>
          <cell r="AH577">
            <v>-2760.5</v>
          </cell>
          <cell r="AI577">
            <v>-71.900000000372529</v>
          </cell>
          <cell r="AJ577">
            <v>-226.30000000074506</v>
          </cell>
          <cell r="AK577">
            <v>-493.09999999962747</v>
          </cell>
          <cell r="AL577">
            <v>-3129.5999999996275</v>
          </cell>
          <cell r="AM577">
            <v>-2899.5999999996275</v>
          </cell>
          <cell r="AN577">
            <v>-826.29999999888241</v>
          </cell>
          <cell r="AO577">
            <v>-5220.6999999992549</v>
          </cell>
          <cell r="AP577">
            <v>-2842.2000000001863</v>
          </cell>
          <cell r="AQ577">
            <v>-1919.5</v>
          </cell>
          <cell r="AR577">
            <v>-18380.039999999106</v>
          </cell>
          <cell r="AS577">
            <v>-5205.9000000003725</v>
          </cell>
          <cell r="AT577">
            <v>-1244.5</v>
          </cell>
          <cell r="AU577">
            <v>-480.59999999962747</v>
          </cell>
          <cell r="AV577">
            <v>-44.139999999664724</v>
          </cell>
          <cell r="AW577">
            <v>-5</v>
          </cell>
          <cell r="AX577">
            <v>-9.6999999997206032</v>
          </cell>
          <cell r="AY577">
            <v>-1145.7000000001863</v>
          </cell>
          <cell r="AZ577">
            <v>-1098.7999999998137</v>
          </cell>
          <cell r="BA577">
            <v>-176.40000000037253</v>
          </cell>
          <cell r="BB577">
            <v>-981.89999999850988</v>
          </cell>
          <cell r="BC577">
            <v>-4118.5999999996275</v>
          </cell>
          <cell r="BD577">
            <v>-3868.8000000007451</v>
          </cell>
          <cell r="BE577">
            <v>-21937.740000002086</v>
          </cell>
          <cell r="BF577">
            <v>-4457.2999999998137</v>
          </cell>
          <cell r="BG577">
            <v>-2821.2999999998137</v>
          </cell>
          <cell r="BH577">
            <v>-532.23999999929219</v>
          </cell>
          <cell r="BI577">
            <v>-38.700000000186265</v>
          </cell>
          <cell r="BJ577">
            <v>-24.599999999627471</v>
          </cell>
          <cell r="BK577">
            <v>-49.899999999906868</v>
          </cell>
          <cell r="BL577">
            <v>-2218.3999999994412</v>
          </cell>
          <cell r="BM577">
            <v>-1950.6999999992549</v>
          </cell>
          <cell r="BN577">
            <v>-544.70000000018626</v>
          </cell>
          <cell r="BO577">
            <v>-2032.7000000011176</v>
          </cell>
          <cell r="BP577">
            <v>-2750.8999999994412</v>
          </cell>
          <cell r="BQ577">
            <v>-4516.2999999998137</v>
          </cell>
          <cell r="BR577">
            <v>-20862.109999991953</v>
          </cell>
          <cell r="BS577">
            <v>-4118.8000000007451</v>
          </cell>
          <cell r="BT577">
            <v>-1368.0999999996275</v>
          </cell>
          <cell r="BU577">
            <v>-339.70999999996275</v>
          </cell>
          <cell r="BV577">
            <v>-4.5</v>
          </cell>
          <cell r="BW577">
            <v>-56.5</v>
          </cell>
          <cell r="BX577">
            <v>-134.40000000037253</v>
          </cell>
          <cell r="BY577">
            <v>-1546.4999999990687</v>
          </cell>
          <cell r="BZ577">
            <v>-2194</v>
          </cell>
          <cell r="CA577">
            <v>-946.59999999962747</v>
          </cell>
          <cell r="CB577">
            <v>-2328.2000000001863</v>
          </cell>
          <cell r="CC577">
            <v>-3120.9000000003725</v>
          </cell>
          <cell r="CD577">
            <v>-4703.8999999994412</v>
          </cell>
          <cell r="CE577">
            <v>-32583.350000008941</v>
          </cell>
          <cell r="CF577">
            <v>-4743.5999999996275</v>
          </cell>
          <cell r="CG577">
            <v>-1493.1999999992549</v>
          </cell>
          <cell r="CH577">
            <v>-474.5</v>
          </cell>
          <cell r="CI577">
            <v>-35.150000000372529</v>
          </cell>
          <cell r="CJ577">
            <v>-1186.1999999992549</v>
          </cell>
          <cell r="CK577">
            <v>-1968.2999999988824</v>
          </cell>
          <cell r="CL577">
            <v>-3791.5999999996275</v>
          </cell>
          <cell r="CM577">
            <v>-4187.8000000007451</v>
          </cell>
          <cell r="CN577">
            <v>-3272.7000000001863</v>
          </cell>
          <cell r="CO577">
            <v>-3305.3999999994412</v>
          </cell>
          <cell r="CP577">
            <v>-2923.8999999994412</v>
          </cell>
          <cell r="CQ577">
            <v>-5201</v>
          </cell>
          <cell r="CR577">
            <v>-32770.999999985099</v>
          </cell>
          <cell r="CS577">
            <v>-4343.0000000009313</v>
          </cell>
          <cell r="CT577">
            <v>-1817.7000000001863</v>
          </cell>
          <cell r="CU577">
            <v>-618.40000000037253</v>
          </cell>
          <cell r="CV577">
            <v>-601.20000000018626</v>
          </cell>
          <cell r="CW577">
            <v>-839.20000000018626</v>
          </cell>
          <cell r="CX577">
            <v>-1460.2000000001863</v>
          </cell>
          <cell r="CY577">
            <v>-4143.0999999996275</v>
          </cell>
          <cell r="CZ577">
            <v>-5199.9999999990687</v>
          </cell>
          <cell r="DA577">
            <v>-2238.4000000003725</v>
          </cell>
          <cell r="DB577">
            <v>-2661.9000000003725</v>
          </cell>
          <cell r="DC577">
            <v>-4163</v>
          </cell>
          <cell r="DD577">
            <v>-4684.9000000003725</v>
          </cell>
          <cell r="DE577">
            <v>-30179.70000000298</v>
          </cell>
          <cell r="DF577">
            <v>-4342.6999999992549</v>
          </cell>
          <cell r="DG577">
            <v>-1424.1000000005588</v>
          </cell>
          <cell r="DH577">
            <v>-711.69999999925494</v>
          </cell>
          <cell r="DI577">
            <v>-275.39999999944121</v>
          </cell>
          <cell r="DJ577">
            <v>-1069.8000000007451</v>
          </cell>
          <cell r="DK577">
            <v>-1046.2999999998137</v>
          </cell>
          <cell r="DL577">
            <v>-4508.7999999998137</v>
          </cell>
          <cell r="DM577">
            <v>-3952.7999999998137</v>
          </cell>
          <cell r="DN577">
            <v>-2395.4000000003725</v>
          </cell>
          <cell r="DO577">
            <v>-2856.9000000003725</v>
          </cell>
          <cell r="DP577">
            <v>-2986.5999999996275</v>
          </cell>
          <cell r="DQ577">
            <v>-4609.2000000001863</v>
          </cell>
          <cell r="DR577">
            <v>-22756</v>
          </cell>
          <cell r="DS577">
            <v>-4373.2999999998137</v>
          </cell>
          <cell r="DT577">
            <v>-1169.7999999998137</v>
          </cell>
          <cell r="DU577">
            <v>-576.09999999962747</v>
          </cell>
          <cell r="DV577">
            <v>-107.89999999944121</v>
          </cell>
          <cell r="DW577">
            <v>-158</v>
          </cell>
          <cell r="DX577">
            <v>-159.5</v>
          </cell>
          <cell r="DY577">
            <v>-3306.9000000003725</v>
          </cell>
          <cell r="DZ577">
            <v>-2272.4000000003725</v>
          </cell>
          <cell r="EA577">
            <v>-1288.7000000001863</v>
          </cell>
          <cell r="EB577">
            <v>-2535.5</v>
          </cell>
          <cell r="EC577">
            <v>-2604.9000000003725</v>
          </cell>
          <cell r="ED577">
            <v>-4203.0000000009313</v>
          </cell>
        </row>
        <row r="578">
          <cell r="F578">
            <v>-250.29999999981374</v>
          </cell>
          <cell r="G578">
            <v>-311.59999999962747</v>
          </cell>
          <cell r="H578">
            <v>-963.29999999981374</v>
          </cell>
          <cell r="I578">
            <v>-2309.4000000003725</v>
          </cell>
          <cell r="J578">
            <v>-1499.5499999998137</v>
          </cell>
          <cell r="K578">
            <v>-1898.0999999996275</v>
          </cell>
          <cell r="L578">
            <v>-2959.9000000003725</v>
          </cell>
          <cell r="M578">
            <v>-4389.5999999996275</v>
          </cell>
          <cell r="N578">
            <v>-4249.6000000000931</v>
          </cell>
          <cell r="O578">
            <v>-4259.6000000000931</v>
          </cell>
          <cell r="P578">
            <v>-2112</v>
          </cell>
          <cell r="Q578">
            <v>-1697.7000000001863</v>
          </cell>
          <cell r="R578">
            <v>-47217.44999999553</v>
          </cell>
          <cell r="S578">
            <v>-988.5</v>
          </cell>
          <cell r="T578">
            <v>-2658.7000000011176</v>
          </cell>
          <cell r="U578">
            <v>-5317.5</v>
          </cell>
          <cell r="V578">
            <v>-3684.4000000003725</v>
          </cell>
          <cell r="W578">
            <v>-4745.9499999997206</v>
          </cell>
          <cell r="X578">
            <v>-2843.5999999996275</v>
          </cell>
          <cell r="Y578">
            <v>-2989.5</v>
          </cell>
          <cell r="Z578">
            <v>-5239.5999999996275</v>
          </cell>
          <cell r="AA578">
            <v>-4048.7999999998137</v>
          </cell>
          <cell r="AB578">
            <v>-5618.2999999998137</v>
          </cell>
          <cell r="AC578">
            <v>-5585.1000000000931</v>
          </cell>
          <cell r="AD578">
            <v>-3497.5</v>
          </cell>
          <cell r="AE578">
            <v>-18882.739999994636</v>
          </cell>
          <cell r="AF578">
            <v>-635.20000000018626</v>
          </cell>
          <cell r="AG578">
            <v>-1147.9000000003725</v>
          </cell>
          <cell r="AH578">
            <v>-3619.7000000001863</v>
          </cell>
          <cell r="AI578">
            <v>-158.8000000002794</v>
          </cell>
          <cell r="AJ578">
            <v>-350</v>
          </cell>
          <cell r="AK578">
            <v>-655.64000000013039</v>
          </cell>
          <cell r="AL578">
            <v>-2274.3999999999069</v>
          </cell>
          <cell r="AM578">
            <v>-1970.5999999996275</v>
          </cell>
          <cell r="AN578">
            <v>-971.10000000009313</v>
          </cell>
          <cell r="AO578">
            <v>519.29999999981374</v>
          </cell>
          <cell r="AP578">
            <v>-4336.4000000003725</v>
          </cell>
          <cell r="AQ578">
            <v>-3282.2999999998137</v>
          </cell>
          <cell r="AR578">
            <v>-16940.09999999404</v>
          </cell>
          <cell r="AS578">
            <v>-2696.9999999990687</v>
          </cell>
          <cell r="AT578">
            <v>-2323.5999999996275</v>
          </cell>
          <cell r="AU578">
            <v>-904.10000000009313</v>
          </cell>
          <cell r="AV578">
            <v>-8</v>
          </cell>
          <cell r="AW578">
            <v>-14</v>
          </cell>
          <cell r="AX578">
            <v>-29.199999999720603</v>
          </cell>
          <cell r="AY578">
            <v>-1954.5000000004657</v>
          </cell>
          <cell r="AZ578">
            <v>-2099.8000000002794</v>
          </cell>
          <cell r="BA578">
            <v>-191.5</v>
          </cell>
          <cell r="BB578">
            <v>-397.40000000037253</v>
          </cell>
          <cell r="BC578">
            <v>-3879.2000000001863</v>
          </cell>
          <cell r="BD578">
            <v>-2441.7999999998137</v>
          </cell>
          <cell r="BE578">
            <v>-16520.54999999702</v>
          </cell>
          <cell r="BF578">
            <v>-3940.6999999992549</v>
          </cell>
          <cell r="BG578">
            <v>-2361.3999999999069</v>
          </cell>
          <cell r="BH578">
            <v>-385.1999999997206</v>
          </cell>
          <cell r="BI578">
            <v>-6.599999999627471</v>
          </cell>
          <cell r="BJ578">
            <v>-0.29999999981373549</v>
          </cell>
          <cell r="BK578">
            <v>-24.75</v>
          </cell>
          <cell r="BL578">
            <v>-1504.7999999998137</v>
          </cell>
          <cell r="BM578">
            <v>-1697.5</v>
          </cell>
          <cell r="BN578">
            <v>-242.79999999981374</v>
          </cell>
          <cell r="BO578">
            <v>-397.60000000009313</v>
          </cell>
          <cell r="BP578">
            <v>-2413.5</v>
          </cell>
          <cell r="BQ578">
            <v>-3545.3999999994412</v>
          </cell>
          <cell r="BR578">
            <v>-22275.240000009537</v>
          </cell>
          <cell r="BS578">
            <v>-3383</v>
          </cell>
          <cell r="BT578">
            <v>-3060.7000000001863</v>
          </cell>
          <cell r="BU578">
            <v>-802.79999999981374</v>
          </cell>
          <cell r="BV578">
            <v>-26</v>
          </cell>
          <cell r="BW578">
            <v>-184.14000000013039</v>
          </cell>
          <cell r="BX578">
            <v>-343.3000000002794</v>
          </cell>
          <cell r="BY578">
            <v>-2291.6000000000931</v>
          </cell>
          <cell r="BZ578">
            <v>-3018.7999999998137</v>
          </cell>
          <cell r="CA578">
            <v>-764.5</v>
          </cell>
          <cell r="CB578">
            <v>-2094.1000000005588</v>
          </cell>
          <cell r="CC578">
            <v>-3949.6000000000931</v>
          </cell>
          <cell r="CD578">
            <v>-2356.7000000001863</v>
          </cell>
          <cell r="CE578">
            <v>-29917.740000002086</v>
          </cell>
          <cell r="CF578">
            <v>-2737.4000000003725</v>
          </cell>
          <cell r="CG578">
            <v>-2211.6000000005588</v>
          </cell>
          <cell r="CH578">
            <v>-852.29999999981374</v>
          </cell>
          <cell r="CI578">
            <v>-89.399999999441206</v>
          </cell>
          <cell r="CJ578">
            <v>-2572.4399999999441</v>
          </cell>
          <cell r="CK578">
            <v>-1919.0999999996275</v>
          </cell>
          <cell r="CL578">
            <v>-3397.2999999988824</v>
          </cell>
          <cell r="CM578">
            <v>-2736.6000000005588</v>
          </cell>
          <cell r="CN578">
            <v>-1282.2000000001863</v>
          </cell>
          <cell r="CO578">
            <v>-5995.6000000000931</v>
          </cell>
          <cell r="CP578">
            <v>-4096.9000000003725</v>
          </cell>
          <cell r="CQ578">
            <v>-2026.9000000003725</v>
          </cell>
          <cell r="CR578">
            <v>-31800.5</v>
          </cell>
          <cell r="CS578">
            <v>-2470.2999999998137</v>
          </cell>
          <cell r="CT578">
            <v>-2828.1999999992549</v>
          </cell>
          <cell r="CU578">
            <v>-1241.2000000001863</v>
          </cell>
          <cell r="CV578">
            <v>-420.5</v>
          </cell>
          <cell r="CW578">
            <v>-2556.2000000001863</v>
          </cell>
          <cell r="CX578">
            <v>-2214.8999999999069</v>
          </cell>
          <cell r="CY578">
            <v>-4598.5999999996275</v>
          </cell>
          <cell r="CZ578">
            <v>-3756.7000000001863</v>
          </cell>
          <cell r="DA578">
            <v>-1254.7000000001863</v>
          </cell>
          <cell r="DB578">
            <v>-3034.5</v>
          </cell>
          <cell r="DC578">
            <v>-4651</v>
          </cell>
          <cell r="DD578">
            <v>-2773.7000000001863</v>
          </cell>
          <cell r="DE578">
            <v>-22611.69999999553</v>
          </cell>
          <cell r="DF578">
            <v>-2292.4000000003725</v>
          </cell>
          <cell r="DG578">
            <v>-2874.8999999999069</v>
          </cell>
          <cell r="DH578">
            <v>-1137.2999999998137</v>
          </cell>
          <cell r="DI578">
            <v>-434.70000000018626</v>
          </cell>
          <cell r="DJ578">
            <v>-1468.7999999998137</v>
          </cell>
          <cell r="DK578">
            <v>-1354.5999999996275</v>
          </cell>
          <cell r="DL578">
            <v>-3439.7000000001863</v>
          </cell>
          <cell r="DM578">
            <v>-3811.5999999996275</v>
          </cell>
          <cell r="DN578">
            <v>-1722</v>
          </cell>
          <cell r="DO578">
            <v>2641</v>
          </cell>
          <cell r="DP578">
            <v>-3407.7000000001863</v>
          </cell>
          <cell r="DQ578">
            <v>-3309.0000000009313</v>
          </cell>
          <cell r="DR578">
            <v>-47506.89999999851</v>
          </cell>
          <cell r="DS578">
            <v>-5479.9000000003725</v>
          </cell>
          <cell r="DT578">
            <v>-4626.4000000003725</v>
          </cell>
          <cell r="DU578">
            <v>-2132.5</v>
          </cell>
          <cell r="DV578">
            <v>-1240</v>
          </cell>
          <cell r="DW578">
            <v>-3728.7999999998137</v>
          </cell>
          <cell r="DX578">
            <v>-3412.2999999998137</v>
          </cell>
          <cell r="DY578">
            <v>-4697</v>
          </cell>
          <cell r="DZ578">
            <v>-4969.7999999998137</v>
          </cell>
          <cell r="EA578">
            <v>-2501.2999999998137</v>
          </cell>
          <cell r="EB578">
            <v>-4801.3000000007451</v>
          </cell>
          <cell r="EC578">
            <v>-5772.7000000001863</v>
          </cell>
          <cell r="ED578">
            <v>-4144.9000000003725</v>
          </cell>
        </row>
        <row r="579">
          <cell r="F579">
            <v>0</v>
          </cell>
          <cell r="G579">
            <v>0</v>
          </cell>
          <cell r="H579">
            <v>-478.40000000037253</v>
          </cell>
          <cell r="I579">
            <v>-3866.7999999998137</v>
          </cell>
          <cell r="J579">
            <v>-2324.6500000013039</v>
          </cell>
          <cell r="K579">
            <v>-4956.4000000003725</v>
          </cell>
          <cell r="L579">
            <v>-3027</v>
          </cell>
          <cell r="M579">
            <v>-8000.1999999992549</v>
          </cell>
          <cell r="N579">
            <v>-8025.5000000009313</v>
          </cell>
          <cell r="O579">
            <v>-7627.5999999996275</v>
          </cell>
          <cell r="P579">
            <v>-4339.8000000007451</v>
          </cell>
          <cell r="Q579">
            <v>-1141.6999999992549</v>
          </cell>
          <cell r="R579">
            <v>-33701.20000000298</v>
          </cell>
          <cell r="S579">
            <v>-7292.8999999994412</v>
          </cell>
          <cell r="T579">
            <v>-2998.390000000596</v>
          </cell>
          <cell r="U579">
            <v>-1610.3799999998882</v>
          </cell>
          <cell r="V579">
            <v>-38.5</v>
          </cell>
          <cell r="W579">
            <v>-3.1600000001490116</v>
          </cell>
          <cell r="X579">
            <v>-916.09999999962747</v>
          </cell>
          <cell r="Y579">
            <v>-6329.4000000003725</v>
          </cell>
          <cell r="Z579">
            <v>-5072.4999999990687</v>
          </cell>
          <cell r="AA579">
            <v>-2152.3799999998882</v>
          </cell>
          <cell r="AB579">
            <v>-3066.2399999992922</v>
          </cell>
          <cell r="AC579">
            <v>-2320.75</v>
          </cell>
          <cell r="AD579">
            <v>-1900.4999999990687</v>
          </cell>
          <cell r="AE579">
            <v>-28916.420000001788</v>
          </cell>
          <cell r="AF579">
            <v>-7174.5</v>
          </cell>
          <cell r="AG579">
            <v>-6769.5</v>
          </cell>
          <cell r="AH579">
            <v>-861.40000000037253</v>
          </cell>
          <cell r="AI579">
            <v>-78.319999999832362</v>
          </cell>
          <cell r="AJ579">
            <v>-82.039999999571592</v>
          </cell>
          <cell r="AK579">
            <v>-110.16000000061467</v>
          </cell>
          <cell r="AL579">
            <v>-2327.8000000007451</v>
          </cell>
          <cell r="AM579">
            <v>-3122.2999999998137</v>
          </cell>
          <cell r="AN579">
            <v>-433.90000000037253</v>
          </cell>
          <cell r="AO579">
            <v>-3476.7999999998137</v>
          </cell>
          <cell r="AP579">
            <v>-568.60000000149012</v>
          </cell>
          <cell r="AQ579">
            <v>-3911.0999999996275</v>
          </cell>
          <cell r="AR579">
            <v>-11331.210000015795</v>
          </cell>
          <cell r="AS579">
            <v>-3453.3000000007451</v>
          </cell>
          <cell r="AT579">
            <v>-973.60000000055879</v>
          </cell>
          <cell r="AU579">
            <v>-378.82000000029802</v>
          </cell>
          <cell r="AV579">
            <v>-47.850000000093132</v>
          </cell>
          <cell r="AW579">
            <v>-5.1899999999441206</v>
          </cell>
          <cell r="AX579">
            <v>-9.6499999999068677</v>
          </cell>
          <cell r="AY579">
            <v>-709.89999999944121</v>
          </cell>
          <cell r="AZ579">
            <v>-543.90000000037253</v>
          </cell>
          <cell r="BA579">
            <v>-181.60000000055879</v>
          </cell>
          <cell r="BB579">
            <v>-666.10000000055879</v>
          </cell>
          <cell r="BC579">
            <v>-872.19999999925494</v>
          </cell>
          <cell r="BD579">
            <v>-3489.0999999996275</v>
          </cell>
          <cell r="BE579">
            <v>-11923.420000009239</v>
          </cell>
          <cell r="BF579">
            <v>-3196.4000000003725</v>
          </cell>
          <cell r="BG579">
            <v>-1716.7000000001863</v>
          </cell>
          <cell r="BH579">
            <v>-171.34000000078231</v>
          </cell>
          <cell r="BI579">
            <v>-60.899999999906868</v>
          </cell>
          <cell r="BJ579">
            <v>-9.6000000000931323</v>
          </cell>
          <cell r="BK579">
            <v>-4.8799999998882413</v>
          </cell>
          <cell r="BL579">
            <v>-1098.5</v>
          </cell>
          <cell r="BM579">
            <v>-677.5</v>
          </cell>
          <cell r="BN579">
            <v>-99.699999999254942</v>
          </cell>
          <cell r="BO579">
            <v>-896.70000000111759</v>
          </cell>
          <cell r="BP579">
            <v>-1043.7000000001863</v>
          </cell>
          <cell r="BQ579">
            <v>-2947.5</v>
          </cell>
          <cell r="BR579">
            <v>-13934.690000012517</v>
          </cell>
          <cell r="BS579">
            <v>-1947.8000000007451</v>
          </cell>
          <cell r="BT579">
            <v>-1333</v>
          </cell>
          <cell r="BU579">
            <v>-264.34999999962747</v>
          </cell>
          <cell r="BV579">
            <v>-93.039999999571592</v>
          </cell>
          <cell r="BW579">
            <v>-51.839999999850988</v>
          </cell>
          <cell r="BX579">
            <v>-4.900000000372529</v>
          </cell>
          <cell r="BY579">
            <v>-1269.1000000005588</v>
          </cell>
          <cell r="BZ579">
            <v>-1030.2999999988824</v>
          </cell>
          <cell r="CA579">
            <v>-611.25999999977648</v>
          </cell>
          <cell r="CB579">
            <v>-2693.3000000007451</v>
          </cell>
          <cell r="CC579">
            <v>-1052.1999999992549</v>
          </cell>
          <cell r="CD579">
            <v>-3583.6000000005588</v>
          </cell>
          <cell r="CE579">
            <v>-23993.839999988675</v>
          </cell>
          <cell r="CF579">
            <v>-4030.7000000001863</v>
          </cell>
          <cell r="CG579">
            <v>-1638.6000000005588</v>
          </cell>
          <cell r="CH579">
            <v>-366.63999999966472</v>
          </cell>
          <cell r="CI579">
            <v>-66.560000000055879</v>
          </cell>
          <cell r="CJ579">
            <v>-1813.2400000002235</v>
          </cell>
          <cell r="CK579">
            <v>-737.10000000149012</v>
          </cell>
          <cell r="CL579">
            <v>-2836.7000000001863</v>
          </cell>
          <cell r="CM579">
            <v>-3616.4999999990687</v>
          </cell>
          <cell r="CN579">
            <v>-1633.3999999994412</v>
          </cell>
          <cell r="CO579">
            <v>-1893.2999999998137</v>
          </cell>
          <cell r="CP579">
            <v>-1455.2000000001863</v>
          </cell>
          <cell r="CQ579">
            <v>-3905.8999999994412</v>
          </cell>
          <cell r="CR579">
            <v>-25120.70000000298</v>
          </cell>
          <cell r="CS579">
            <v>-4923.3000000007451</v>
          </cell>
          <cell r="CT579">
            <v>-1512.1000000005588</v>
          </cell>
          <cell r="CU579">
            <v>-462.90000000037253</v>
          </cell>
          <cell r="CV579">
            <v>-259.5</v>
          </cell>
          <cell r="CW579">
            <v>-309.70000000018626</v>
          </cell>
          <cell r="CX579">
            <v>-856</v>
          </cell>
          <cell r="CY579">
            <v>-3333.7999999998137</v>
          </cell>
          <cell r="CZ579">
            <v>-4040.9999999990687</v>
          </cell>
          <cell r="DA579">
            <v>-1275.4000000013039</v>
          </cell>
          <cell r="DB579">
            <v>-2280.2000000001863</v>
          </cell>
          <cell r="DC579">
            <v>-1455.6999999992549</v>
          </cell>
          <cell r="DD579">
            <v>-4411.0999999996275</v>
          </cell>
          <cell r="DE579">
            <v>-12446.559999987483</v>
          </cell>
          <cell r="DF579">
            <v>-4833.4000000003725</v>
          </cell>
          <cell r="DG579">
            <v>-1386.9000000003725</v>
          </cell>
          <cell r="DH579">
            <v>-489.85999999940395</v>
          </cell>
          <cell r="DI579">
            <v>-364.20000000111759</v>
          </cell>
          <cell r="DJ579">
            <v>-218.39999999944121</v>
          </cell>
          <cell r="DK579">
            <v>-259.20000000018626</v>
          </cell>
          <cell r="DL579">
            <v>-3155.9000000003725</v>
          </cell>
          <cell r="DM579">
            <v>-4686.8999999994412</v>
          </cell>
          <cell r="DN579">
            <v>-1154.8999999994412</v>
          </cell>
          <cell r="DO579">
            <v>9019.9000000003725</v>
          </cell>
          <cell r="DP579">
            <v>-1687.3999999994412</v>
          </cell>
          <cell r="DQ579">
            <v>-3229.4000000013039</v>
          </cell>
          <cell r="DR579">
            <v>-3685.2900000065565</v>
          </cell>
          <cell r="DS579">
            <v>-243.80000000074506</v>
          </cell>
          <cell r="DT579">
            <v>-248.54000000003725</v>
          </cell>
          <cell r="DU579">
            <v>-127.69999999925494</v>
          </cell>
          <cell r="DV579">
            <v>-66.699999999720603</v>
          </cell>
          <cell r="DW579">
            <v>-146.70999999996275</v>
          </cell>
          <cell r="DX579">
            <v>-17.700000000186265</v>
          </cell>
          <cell r="DY579">
            <v>-714.79999999888241</v>
          </cell>
          <cell r="DZ579">
            <v>-625.90000000037253</v>
          </cell>
          <cell r="EA579">
            <v>-55.449999999720603</v>
          </cell>
          <cell r="EB579">
            <v>-506.09999999869615</v>
          </cell>
          <cell r="EC579">
            <v>-179.18999999947846</v>
          </cell>
          <cell r="ED579">
            <v>-752.69999999925494</v>
          </cell>
        </row>
        <row r="580">
          <cell r="F580">
            <v>0</v>
          </cell>
          <cell r="G580">
            <v>-8.7999999998137355</v>
          </cell>
          <cell r="H580">
            <v>0</v>
          </cell>
          <cell r="I580">
            <v>0</v>
          </cell>
          <cell r="J580">
            <v>-138.89999999990687</v>
          </cell>
          <cell r="K580">
            <v>-1080.3000000002794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-12308.620000004768</v>
          </cell>
          <cell r="S580">
            <v>0</v>
          </cell>
          <cell r="T580">
            <v>0</v>
          </cell>
          <cell r="U580">
            <v>-1435.8999999999069</v>
          </cell>
          <cell r="V580">
            <v>-3872.3100000000559</v>
          </cell>
          <cell r="W580">
            <v>-654.86000000033528</v>
          </cell>
          <cell r="X580">
            <v>-1233.1499999999069</v>
          </cell>
          <cell r="Y580">
            <v>-23.600000000558794</v>
          </cell>
          <cell r="Z580">
            <v>-755.39999999990687</v>
          </cell>
          <cell r="AA580">
            <v>-2869.3999999994412</v>
          </cell>
          <cell r="AB580">
            <v>-1364.5</v>
          </cell>
          <cell r="AC580">
            <v>0</v>
          </cell>
          <cell r="AD580">
            <v>-99.5</v>
          </cell>
          <cell r="AE580">
            <v>-1328.9399999976158</v>
          </cell>
          <cell r="AF580">
            <v>-72.300000000046566</v>
          </cell>
          <cell r="AG580">
            <v>-40.070000000065193</v>
          </cell>
          <cell r="AH580">
            <v>-0.78000000002793968</v>
          </cell>
          <cell r="AI580">
            <v>0</v>
          </cell>
          <cell r="AJ580">
            <v>0</v>
          </cell>
          <cell r="AK580">
            <v>-7.9999999958090484E-2</v>
          </cell>
          <cell r="AL580">
            <v>-29.380000000121072</v>
          </cell>
          <cell r="AM580">
            <v>-50.550000000046566</v>
          </cell>
          <cell r="AN580">
            <v>-4.9999999930150807E-2</v>
          </cell>
          <cell r="AO580">
            <v>-7.940000000060536</v>
          </cell>
          <cell r="AP580">
            <v>-18.090000000083819</v>
          </cell>
          <cell r="AQ580">
            <v>-1109.6999999999534</v>
          </cell>
          <cell r="AR580">
            <v>-1386.7700000014156</v>
          </cell>
          <cell r="AS580">
            <v>-150.05999999993946</v>
          </cell>
          <cell r="AT580">
            <v>-3.9200000000419095</v>
          </cell>
          <cell r="AU580">
            <v>-46.259999999892898</v>
          </cell>
          <cell r="AV580">
            <v>0</v>
          </cell>
          <cell r="AW580">
            <v>0</v>
          </cell>
          <cell r="AX580">
            <v>0</v>
          </cell>
          <cell r="AY580">
            <v>-15.229999999864958</v>
          </cell>
          <cell r="AZ580">
            <v>-6.0300000000279397</v>
          </cell>
          <cell r="BA580">
            <v>-2.9999999911524355E-2</v>
          </cell>
          <cell r="BB580">
            <v>-7.2999999998137355</v>
          </cell>
          <cell r="BC580">
            <v>-3.6999999999534339</v>
          </cell>
          <cell r="BD580">
            <v>-1154.2399999999907</v>
          </cell>
          <cell r="BE580">
            <v>-191.73999999836087</v>
          </cell>
          <cell r="BF580">
            <v>-44.859999999869615</v>
          </cell>
          <cell r="BG580">
            <v>-14.35999999998603</v>
          </cell>
          <cell r="BH580">
            <v>-16.839999999967404</v>
          </cell>
          <cell r="BI580">
            <v>0</v>
          </cell>
          <cell r="BJ580">
            <v>0</v>
          </cell>
          <cell r="BK580">
            <v>-5.9999999939464033E-2</v>
          </cell>
          <cell r="BL580">
            <v>-14.71999999997206</v>
          </cell>
          <cell r="BM580">
            <v>-5.8799999998882413</v>
          </cell>
          <cell r="BN580">
            <v>-15.400000000023283</v>
          </cell>
          <cell r="BO580">
            <v>-55.240000000107102</v>
          </cell>
          <cell r="BP580">
            <v>-7.9599999999627471</v>
          </cell>
          <cell r="BQ580">
            <v>-16.42000000004191</v>
          </cell>
          <cell r="BR580">
            <v>-579.06000000052154</v>
          </cell>
          <cell r="BS580">
            <v>-42.910000000032596</v>
          </cell>
          <cell r="BT580">
            <v>-2.659999999916181</v>
          </cell>
          <cell r="BU580">
            <v>-45.5</v>
          </cell>
          <cell r="BV580">
            <v>0</v>
          </cell>
          <cell r="BW580">
            <v>0</v>
          </cell>
          <cell r="BX580">
            <v>-0.30000000004656613</v>
          </cell>
          <cell r="BY580">
            <v>-19.5</v>
          </cell>
          <cell r="BZ580">
            <v>-6.2800000000279397</v>
          </cell>
          <cell r="CA580">
            <v>-16.090000000083819</v>
          </cell>
          <cell r="CB580">
            <v>-80.64000000001397</v>
          </cell>
          <cell r="CC580">
            <v>-104.0899999999674</v>
          </cell>
          <cell r="CD580">
            <v>-261.08999999985099</v>
          </cell>
          <cell r="CE580">
            <v>-532.96999999880791</v>
          </cell>
          <cell r="CF580">
            <v>-37.560000000055879</v>
          </cell>
          <cell r="CG580">
            <v>-1.440000000060536</v>
          </cell>
          <cell r="CH580">
            <v>-22.540000000037253</v>
          </cell>
          <cell r="CI580">
            <v>-1.2199999999720603</v>
          </cell>
          <cell r="CJ580">
            <v>0</v>
          </cell>
          <cell r="CK580">
            <v>-0.17999999993480742</v>
          </cell>
          <cell r="CL580">
            <v>-101.76000000000931</v>
          </cell>
          <cell r="CM580">
            <v>-110.8399999999674</v>
          </cell>
          <cell r="CN580">
            <v>-0.73999999999068677</v>
          </cell>
          <cell r="CO580">
            <v>-86.919999999925494</v>
          </cell>
          <cell r="CP580">
            <v>-34.270000000018626</v>
          </cell>
          <cell r="CQ580">
            <v>-135.5</v>
          </cell>
          <cell r="CR580">
            <v>-1030.1600000020117</v>
          </cell>
          <cell r="CS580">
            <v>-240.97000000008848</v>
          </cell>
          <cell r="CT580">
            <v>-54.230000000097789</v>
          </cell>
          <cell r="CU580">
            <v>-53.620000000111759</v>
          </cell>
          <cell r="CV580">
            <v>-5.1899999999441206</v>
          </cell>
          <cell r="CW580">
            <v>-9.3300000000745058</v>
          </cell>
          <cell r="CX580">
            <v>-6.0000000055879354E-2</v>
          </cell>
          <cell r="CY580">
            <v>-50.009999999892898</v>
          </cell>
          <cell r="CZ580">
            <v>-82.099999999976717</v>
          </cell>
          <cell r="DA580">
            <v>-15.270000000018626</v>
          </cell>
          <cell r="DB580">
            <v>-82.340000000083819</v>
          </cell>
          <cell r="DC580">
            <v>-21.160000000032596</v>
          </cell>
          <cell r="DD580">
            <v>-415.88000000012107</v>
          </cell>
          <cell r="DE580">
            <v>3449.5800000000745</v>
          </cell>
          <cell r="DF580">
            <v>-144.06000000005588</v>
          </cell>
          <cell r="DG580">
            <v>-67.949999999953434</v>
          </cell>
          <cell r="DH580">
            <v>-56.28000000002794</v>
          </cell>
          <cell r="DI580">
            <v>-2.5300000000279397</v>
          </cell>
          <cell r="DJ580">
            <v>-4.5</v>
          </cell>
          <cell r="DK580">
            <v>-0.12999999988824129</v>
          </cell>
          <cell r="DL580">
            <v>-52.14000000001397</v>
          </cell>
          <cell r="DM580">
            <v>-9.1600000000325963</v>
          </cell>
          <cell r="DN580">
            <v>-0.20000000006984919</v>
          </cell>
          <cell r="DO580">
            <v>3856.2199999999721</v>
          </cell>
          <cell r="DP580">
            <v>-41.849999999860302</v>
          </cell>
          <cell r="DQ580">
            <v>-27.840000000083819</v>
          </cell>
          <cell r="DR580">
            <v>-1658.2899999991059</v>
          </cell>
          <cell r="DS580">
            <v>-384.63000000000466</v>
          </cell>
          <cell r="DT580">
            <v>-50.589999999967404</v>
          </cell>
          <cell r="DU580">
            <v>-68.160000000032596</v>
          </cell>
          <cell r="DV580">
            <v>-1.2800000000279397</v>
          </cell>
          <cell r="DW580">
            <v>-21.419999999925494</v>
          </cell>
          <cell r="DX580">
            <v>-3.9200000000419095</v>
          </cell>
          <cell r="DY580">
            <v>-167.64000000013039</v>
          </cell>
          <cell r="DZ580">
            <v>-162.5999999998603</v>
          </cell>
          <cell r="EA580">
            <v>-29.700000000186265</v>
          </cell>
          <cell r="EB580">
            <v>-68.949999999953434</v>
          </cell>
          <cell r="EC580">
            <v>-57.900000000023283</v>
          </cell>
          <cell r="ED580">
            <v>-641.5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-33.199999995529652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-33.199999999953434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-6642.6999999992549</v>
          </cell>
          <cell r="AF581">
            <v>0</v>
          </cell>
          <cell r="AG581">
            <v>-217</v>
          </cell>
          <cell r="AH581">
            <v>-986.20000000018626</v>
          </cell>
          <cell r="AI581">
            <v>-13.699999999953434</v>
          </cell>
          <cell r="AJ581">
            <v>-610.60000000009313</v>
          </cell>
          <cell r="AK581">
            <v>-598.10000000009313</v>
          </cell>
          <cell r="AL581">
            <v>-1141.6999999999534</v>
          </cell>
          <cell r="AM581">
            <v>-1280.8000000000466</v>
          </cell>
          <cell r="AN581">
            <v>-1185.1000000000931</v>
          </cell>
          <cell r="AO581">
            <v>-609.5</v>
          </cell>
          <cell r="AP581">
            <v>0</v>
          </cell>
          <cell r="AQ581">
            <v>0</v>
          </cell>
          <cell r="AR581">
            <v>-6368.3000000044703</v>
          </cell>
          <cell r="AS581">
            <v>0</v>
          </cell>
          <cell r="AT581">
            <v>-520.39999999990687</v>
          </cell>
          <cell r="AU581">
            <v>-818.29999999981374</v>
          </cell>
          <cell r="AV581">
            <v>-46.299999999813735</v>
          </cell>
          <cell r="AW581">
            <v>-150.80000000004657</v>
          </cell>
          <cell r="AX581">
            <v>-87</v>
          </cell>
          <cell r="AY581">
            <v>-597.19999999995343</v>
          </cell>
          <cell r="AZ581">
            <v>-1577.9000000001397</v>
          </cell>
          <cell r="BA581">
            <v>-649.0999999998603</v>
          </cell>
          <cell r="BB581">
            <v>-1538.3999999999069</v>
          </cell>
          <cell r="BC581">
            <v>-382.9000000001397</v>
          </cell>
          <cell r="BD581">
            <v>0</v>
          </cell>
          <cell r="BE581">
            <v>-6922.5999999977648</v>
          </cell>
          <cell r="BF581">
            <v>-61.699999999953434</v>
          </cell>
          <cell r="BG581">
            <v>-271.70000000018626</v>
          </cell>
          <cell r="BH581">
            <v>-1068</v>
          </cell>
          <cell r="BI581">
            <v>-23.700000000186265</v>
          </cell>
          <cell r="BJ581">
            <v>-99.899999999906868</v>
          </cell>
          <cell r="BK581">
            <v>-323.80000000004657</v>
          </cell>
          <cell r="BL581">
            <v>-627.69999999995343</v>
          </cell>
          <cell r="BM581">
            <v>-735.89999999990687</v>
          </cell>
          <cell r="BN581">
            <v>-783.79999999981374</v>
          </cell>
          <cell r="BO581">
            <v>-1759.7999999998137</v>
          </cell>
          <cell r="BP581">
            <v>-1013.2999999998137</v>
          </cell>
          <cell r="BQ581">
            <v>-153.30000000004657</v>
          </cell>
          <cell r="BR581">
            <v>-8166.4000000022352</v>
          </cell>
          <cell r="BS581">
            <v>-118.5</v>
          </cell>
          <cell r="BT581">
            <v>-531.10000000009313</v>
          </cell>
          <cell r="BU581">
            <v>-343.69999999995343</v>
          </cell>
          <cell r="BV581">
            <v>-44.699999999953434</v>
          </cell>
          <cell r="BW581">
            <v>-959.69999999995343</v>
          </cell>
          <cell r="BX581">
            <v>-1300.6000000000931</v>
          </cell>
          <cell r="BY581">
            <v>-916.80000000004657</v>
          </cell>
          <cell r="BZ581">
            <v>-1051</v>
          </cell>
          <cell r="CA581">
            <v>-1084.4000000001397</v>
          </cell>
          <cell r="CB581">
            <v>-840.60000000009313</v>
          </cell>
          <cell r="CC581">
            <v>-832.5</v>
          </cell>
          <cell r="CD581">
            <v>-142.80000000004657</v>
          </cell>
          <cell r="CE581">
            <v>-6869.3000000007451</v>
          </cell>
          <cell r="CF581">
            <v>0</v>
          </cell>
          <cell r="CG581">
            <v>-422.29999999981374</v>
          </cell>
          <cell r="CH581">
            <v>-771.19999999995343</v>
          </cell>
          <cell r="CI581">
            <v>-120.39999999990687</v>
          </cell>
          <cell r="CJ581">
            <v>-653.19999999995343</v>
          </cell>
          <cell r="CK581">
            <v>-1184.5999999998603</v>
          </cell>
          <cell r="CL581">
            <v>-948.5</v>
          </cell>
          <cell r="CM581">
            <v>-878</v>
          </cell>
          <cell r="CN581">
            <v>-534</v>
          </cell>
          <cell r="CO581">
            <v>-911.60000000009313</v>
          </cell>
          <cell r="CP581">
            <v>-445.5</v>
          </cell>
          <cell r="CQ581">
            <v>0</v>
          </cell>
          <cell r="CR581">
            <v>-9039</v>
          </cell>
          <cell r="CS581">
            <v>-138.20000000018626</v>
          </cell>
          <cell r="CT581">
            <v>-1115.8000000000466</v>
          </cell>
          <cell r="CU581">
            <v>-794.10000000009313</v>
          </cell>
          <cell r="CV581">
            <v>-601.39999999990687</v>
          </cell>
          <cell r="CW581">
            <v>-1055.5</v>
          </cell>
          <cell r="CX581">
            <v>-1061.0999999998603</v>
          </cell>
          <cell r="CY581">
            <v>-862.89999999990687</v>
          </cell>
          <cell r="CZ581">
            <v>-649.10000000009313</v>
          </cell>
          <cell r="DA581">
            <v>-1152.9000000001397</v>
          </cell>
          <cell r="DB581">
            <v>-1080.8000000000466</v>
          </cell>
          <cell r="DC581">
            <v>-527.19999999995343</v>
          </cell>
          <cell r="DD581">
            <v>0</v>
          </cell>
          <cell r="DE581">
            <v>-11237.199999999255</v>
          </cell>
          <cell r="DF581">
            <v>-76.399999999906868</v>
          </cell>
          <cell r="DG581">
            <v>-718.10000000009313</v>
          </cell>
          <cell r="DH581">
            <v>-400</v>
          </cell>
          <cell r="DI581">
            <v>-549.10000000009313</v>
          </cell>
          <cell r="DJ581">
            <v>-1366.6000000000931</v>
          </cell>
          <cell r="DK581">
            <v>-1235.5</v>
          </cell>
          <cell r="DL581">
            <v>-1196.3999999999069</v>
          </cell>
          <cell r="DM581">
            <v>-1102.8999999999069</v>
          </cell>
          <cell r="DN581">
            <v>-676.0999999998603</v>
          </cell>
          <cell r="DO581">
            <v>-3240.5</v>
          </cell>
          <cell r="DP581">
            <v>-637.20000000018626</v>
          </cell>
          <cell r="DQ581">
            <v>-38.399999999906868</v>
          </cell>
          <cell r="DR581">
            <v>-8519.6999999992549</v>
          </cell>
          <cell r="DS581">
            <v>0</v>
          </cell>
          <cell r="DT581">
            <v>-166.5</v>
          </cell>
          <cell r="DU581">
            <v>-837</v>
          </cell>
          <cell r="DV581">
            <v>-1090.8000000000466</v>
          </cell>
          <cell r="DW581">
            <v>-1212.5999999998603</v>
          </cell>
          <cell r="DX581">
            <v>-988.39999999990687</v>
          </cell>
          <cell r="DY581">
            <v>-994.29999999981374</v>
          </cell>
          <cell r="DZ581">
            <v>-985.60000000009313</v>
          </cell>
          <cell r="EA581">
            <v>-1043.3000000000466</v>
          </cell>
          <cell r="EB581">
            <v>-979.5</v>
          </cell>
          <cell r="EC581">
            <v>-221.69999999995343</v>
          </cell>
          <cell r="ED581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-51.510000000009313</v>
          </cell>
          <cell r="Q583">
            <v>0</v>
          </cell>
          <cell r="R583">
            <v>-3664.7999999970198</v>
          </cell>
          <cell r="S583">
            <v>-597.79999999981374</v>
          </cell>
          <cell r="T583">
            <v>523.60000000009313</v>
          </cell>
          <cell r="U583">
            <v>-755.29999999981374</v>
          </cell>
          <cell r="V583">
            <v>-511.29999999981374</v>
          </cell>
          <cell r="W583">
            <v>0</v>
          </cell>
          <cell r="X583">
            <v>0</v>
          </cell>
          <cell r="Y583">
            <v>0</v>
          </cell>
          <cell r="Z583">
            <v>-128.40000000037253</v>
          </cell>
          <cell r="AA583">
            <v>-752</v>
          </cell>
          <cell r="AB583">
            <v>-184.0999999998603</v>
          </cell>
          <cell r="AC583">
            <v>0</v>
          </cell>
          <cell r="AD583">
            <v>-1259.5</v>
          </cell>
          <cell r="AE583">
            <v>-4799.1200000047684</v>
          </cell>
          <cell r="AF583">
            <v>-1.3999999999068677</v>
          </cell>
          <cell r="AG583">
            <v>-1</v>
          </cell>
          <cell r="AH583">
            <v>-87.900000000139698</v>
          </cell>
          <cell r="AI583">
            <v>-317.59999999962747</v>
          </cell>
          <cell r="AJ583">
            <v>-189.01999999996042</v>
          </cell>
          <cell r="AK583">
            <v>-283.69999999995343</v>
          </cell>
          <cell r="AL583">
            <v>-941</v>
          </cell>
          <cell r="AM583">
            <v>-904.4000000001397</v>
          </cell>
          <cell r="AN583">
            <v>-422.40000000037253</v>
          </cell>
          <cell r="AO583">
            <v>-1270.1000000000931</v>
          </cell>
          <cell r="AP583">
            <v>-380.60000000009313</v>
          </cell>
          <cell r="AQ583">
            <v>0</v>
          </cell>
          <cell r="AR583">
            <v>-3096.3200000021607</v>
          </cell>
          <cell r="AS583">
            <v>0</v>
          </cell>
          <cell r="AT583">
            <v>0</v>
          </cell>
          <cell r="AU583">
            <v>0</v>
          </cell>
          <cell r="AV583">
            <v>-92.5</v>
          </cell>
          <cell r="AW583">
            <v>-31.039999999920838</v>
          </cell>
          <cell r="AX583">
            <v>-234.87999999988824</v>
          </cell>
          <cell r="AY583">
            <v>-827</v>
          </cell>
          <cell r="AZ583">
            <v>-814.80000000004657</v>
          </cell>
          <cell r="BA583">
            <v>-240.80000000004657</v>
          </cell>
          <cell r="BB583">
            <v>-855.30000000004657</v>
          </cell>
          <cell r="BC583">
            <v>0</v>
          </cell>
          <cell r="BD583">
            <v>0</v>
          </cell>
          <cell r="BE583">
            <v>-2429.589999999851</v>
          </cell>
          <cell r="BF583">
            <v>0</v>
          </cell>
          <cell r="BG583">
            <v>-0.18999999994412065</v>
          </cell>
          <cell r="BH583">
            <v>-23.700000000186265</v>
          </cell>
          <cell r="BI583">
            <v>-42.799999999813735</v>
          </cell>
          <cell r="BJ583">
            <v>-69.160000000032596</v>
          </cell>
          <cell r="BK583">
            <v>-208.53999999992084</v>
          </cell>
          <cell r="BL583">
            <v>-825.5</v>
          </cell>
          <cell r="BM583">
            <v>-881</v>
          </cell>
          <cell r="BN583">
            <v>-154.5</v>
          </cell>
          <cell r="BO583">
            <v>-224.19999999995343</v>
          </cell>
          <cell r="BP583">
            <v>0</v>
          </cell>
          <cell r="BQ583">
            <v>0</v>
          </cell>
          <cell r="BR583">
            <v>-661.39999999850988</v>
          </cell>
          <cell r="BS583">
            <v>0</v>
          </cell>
          <cell r="BT583">
            <v>-10.199999999953434</v>
          </cell>
          <cell r="BU583">
            <v>-15.200000000186265</v>
          </cell>
          <cell r="BV583">
            <v>-5.599999999627471</v>
          </cell>
          <cell r="BW583">
            <v>0</v>
          </cell>
          <cell r="BX583">
            <v>-13.200000000069849</v>
          </cell>
          <cell r="BY583">
            <v>-419</v>
          </cell>
          <cell r="BZ583">
            <v>-124.60000000009313</v>
          </cell>
          <cell r="CA583">
            <v>-73.5</v>
          </cell>
          <cell r="CB583">
            <v>-9.9999999860301614E-2</v>
          </cell>
          <cell r="CC583">
            <v>0</v>
          </cell>
          <cell r="CD583">
            <v>0</v>
          </cell>
          <cell r="CE583">
            <v>-57.100000001490116</v>
          </cell>
          <cell r="CF583">
            <v>0</v>
          </cell>
          <cell r="CG583">
            <v>0</v>
          </cell>
          <cell r="CH583">
            <v>0</v>
          </cell>
          <cell r="CI583">
            <v>-14</v>
          </cell>
          <cell r="CJ583">
            <v>0</v>
          </cell>
          <cell r="CK583">
            <v>0</v>
          </cell>
          <cell r="CL583">
            <v>0</v>
          </cell>
          <cell r="CM583">
            <v>-3.1999999999534339</v>
          </cell>
          <cell r="CN583">
            <v>-10.100000000093132</v>
          </cell>
          <cell r="CO583">
            <v>-13.299999999813735</v>
          </cell>
          <cell r="CP583">
            <v>-16.5</v>
          </cell>
          <cell r="CQ583">
            <v>0</v>
          </cell>
          <cell r="CR583">
            <v>-38.600000001490116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-1.9000000001396984</v>
          </cell>
          <cell r="CZ583">
            <v>-13.099999999860302</v>
          </cell>
          <cell r="DA583">
            <v>-10</v>
          </cell>
          <cell r="DB583">
            <v>-13.600000000093132</v>
          </cell>
          <cell r="DC583">
            <v>0</v>
          </cell>
          <cell r="DD583">
            <v>0</v>
          </cell>
          <cell r="DE583">
            <v>1378.5999999977648</v>
          </cell>
          <cell r="DF583">
            <v>-37.900000000139698</v>
          </cell>
          <cell r="DG583">
            <v>0</v>
          </cell>
          <cell r="DH583">
            <v>0</v>
          </cell>
          <cell r="DI583">
            <v>-2.3999999999068677</v>
          </cell>
          <cell r="DJ583">
            <v>0</v>
          </cell>
          <cell r="DK583">
            <v>0</v>
          </cell>
          <cell r="DL583">
            <v>-6.4000000001396984</v>
          </cell>
          <cell r="DM583">
            <v>0</v>
          </cell>
          <cell r="DN583">
            <v>-0.19999999995343387</v>
          </cell>
          <cell r="DO583">
            <v>1425.5</v>
          </cell>
          <cell r="DP583">
            <v>0</v>
          </cell>
          <cell r="DQ583">
            <v>0</v>
          </cell>
          <cell r="DR583">
            <v>-1358.8500000014901</v>
          </cell>
          <cell r="DS583">
            <v>-231.79999999981374</v>
          </cell>
          <cell r="DT583">
            <v>-58.099999999860302</v>
          </cell>
          <cell r="DU583">
            <v>-73.300000000046566</v>
          </cell>
          <cell r="DV583">
            <v>-101.20000000018626</v>
          </cell>
          <cell r="DW583">
            <v>0</v>
          </cell>
          <cell r="DX583">
            <v>-10.650000000023283</v>
          </cell>
          <cell r="DY583">
            <v>-312.4000000001397</v>
          </cell>
          <cell r="DZ583">
            <v>340</v>
          </cell>
          <cell r="EA583">
            <v>-143.10000000009313</v>
          </cell>
          <cell r="EB583">
            <v>-74.600000000093132</v>
          </cell>
          <cell r="EC583">
            <v>-31.300000000046566</v>
          </cell>
          <cell r="ED583">
            <v>-662.40000000037253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-6.2999999998137355</v>
          </cell>
          <cell r="G585">
            <v>-43.520000000004075</v>
          </cell>
          <cell r="H585">
            <v>0</v>
          </cell>
          <cell r="I585">
            <v>0</v>
          </cell>
          <cell r="J585">
            <v>0</v>
          </cell>
          <cell r="K585">
            <v>-232.95800000010058</v>
          </cell>
          <cell r="L585">
            <v>-64.319999999832362</v>
          </cell>
          <cell r="M585">
            <v>0</v>
          </cell>
          <cell r="N585">
            <v>-206.49000000022352</v>
          </cell>
          <cell r="O585">
            <v>0</v>
          </cell>
          <cell r="P585">
            <v>-0.19700000000011642</v>
          </cell>
          <cell r="Q585">
            <v>0</v>
          </cell>
          <cell r="R585">
            <v>-2587.4530000016093</v>
          </cell>
          <cell r="S585">
            <v>0</v>
          </cell>
          <cell r="T585">
            <v>-40.399999999906868</v>
          </cell>
          <cell r="U585">
            <v>360</v>
          </cell>
          <cell r="V585">
            <v>-928.05999999999767</v>
          </cell>
          <cell r="W585">
            <v>-337.60000000009313</v>
          </cell>
          <cell r="X585">
            <v>-903.68999999994412</v>
          </cell>
          <cell r="Y585">
            <v>-116.83000000007451</v>
          </cell>
          <cell r="Z585">
            <v>-48.979999999981374</v>
          </cell>
          <cell r="AA585">
            <v>-224</v>
          </cell>
          <cell r="AB585">
            <v>-229.5</v>
          </cell>
          <cell r="AC585">
            <v>-118.39300000015646</v>
          </cell>
          <cell r="AD585">
            <v>0</v>
          </cell>
          <cell r="AE585">
            <v>-7967.2799999974668</v>
          </cell>
          <cell r="AF585">
            <v>-195.30000000004657</v>
          </cell>
          <cell r="AG585">
            <v>-285.20000000018626</v>
          </cell>
          <cell r="AH585">
            <v>-492.20000000018626</v>
          </cell>
          <cell r="AI585">
            <v>-354.16000000014901</v>
          </cell>
          <cell r="AJ585">
            <v>-857.39999999990687</v>
          </cell>
          <cell r="AK585">
            <v>-1227.0400000000373</v>
          </cell>
          <cell r="AL585">
            <v>-548.70000000018626</v>
          </cell>
          <cell r="AM585">
            <v>-883.37999999988824</v>
          </cell>
          <cell r="AN585">
            <v>-675.69999999995343</v>
          </cell>
          <cell r="AO585">
            <v>-773.40000000002328</v>
          </cell>
          <cell r="AP585">
            <v>-1674.7999999998137</v>
          </cell>
          <cell r="AQ585">
            <v>0</v>
          </cell>
          <cell r="AR585">
            <v>-3291.3500000014901</v>
          </cell>
          <cell r="AS585">
            <v>0</v>
          </cell>
          <cell r="AT585">
            <v>-18.799999999813735</v>
          </cell>
          <cell r="AU585">
            <v>-38.299999999813735</v>
          </cell>
          <cell r="AV585">
            <v>-87.949999999953434</v>
          </cell>
          <cell r="AW585">
            <v>-189.0999999998603</v>
          </cell>
          <cell r="AX585">
            <v>-531</v>
          </cell>
          <cell r="AY585">
            <v>-860.79999999981374</v>
          </cell>
          <cell r="AZ585">
            <v>-795.60000000009313</v>
          </cell>
          <cell r="BA585">
            <v>-511.5</v>
          </cell>
          <cell r="BB585">
            <v>-199.29999999993015</v>
          </cell>
          <cell r="BC585">
            <v>-59</v>
          </cell>
          <cell r="BD585">
            <v>0</v>
          </cell>
          <cell r="BE585">
            <v>-3367.1280000023544</v>
          </cell>
          <cell r="BF585">
            <v>-35.71999999997206</v>
          </cell>
          <cell r="BG585">
            <v>-68</v>
          </cell>
          <cell r="BH585">
            <v>-86.600000000093132</v>
          </cell>
          <cell r="BI585">
            <v>-59.800000000046566</v>
          </cell>
          <cell r="BJ585">
            <v>-96.5</v>
          </cell>
          <cell r="BK585">
            <v>-563.5</v>
          </cell>
          <cell r="BL585">
            <v>-949.3699999996461</v>
          </cell>
          <cell r="BM585">
            <v>-749.70000000018626</v>
          </cell>
          <cell r="BN585">
            <v>-480.33499999972992</v>
          </cell>
          <cell r="BO585">
            <v>-173.19999999995343</v>
          </cell>
          <cell r="BP585">
            <v>-82.800000000046566</v>
          </cell>
          <cell r="BQ585">
            <v>-21.603000000002794</v>
          </cell>
          <cell r="BR585">
            <v>-2807.5219999998808</v>
          </cell>
          <cell r="BS585">
            <v>-51</v>
          </cell>
          <cell r="BT585">
            <v>-127.89999999990687</v>
          </cell>
          <cell r="BU585">
            <v>-101.83000000007451</v>
          </cell>
          <cell r="BV585">
            <v>-75.100000000093132</v>
          </cell>
          <cell r="BW585">
            <v>-130.59999999962747</v>
          </cell>
          <cell r="BX585">
            <v>-306.39999999990687</v>
          </cell>
          <cell r="BY585">
            <v>-1017.8999999999069</v>
          </cell>
          <cell r="BZ585">
            <v>-670.89999999990687</v>
          </cell>
          <cell r="CA585">
            <v>-256.5</v>
          </cell>
          <cell r="CB585">
            <v>-34.369999999995343</v>
          </cell>
          <cell r="CC585">
            <v>-12.100000000093132</v>
          </cell>
          <cell r="CD585">
            <v>-22.921999999991385</v>
          </cell>
          <cell r="CE585">
            <v>-169.63599999435246</v>
          </cell>
          <cell r="CF585">
            <v>-42.300000000046566</v>
          </cell>
          <cell r="CG585">
            <v>-20.399999999906868</v>
          </cell>
          <cell r="CH585">
            <v>-7.2399999999906868</v>
          </cell>
          <cell r="CI585">
            <v>-15.399999999906868</v>
          </cell>
          <cell r="CJ585">
            <v>0</v>
          </cell>
          <cell r="CK585">
            <v>0</v>
          </cell>
          <cell r="CL585">
            <v>-0.30000000004656613</v>
          </cell>
          <cell r="CM585">
            <v>-49.765999999828637</v>
          </cell>
          <cell r="CN585">
            <v>-9.7999999998137355</v>
          </cell>
          <cell r="CO585">
            <v>-10.829999999987194</v>
          </cell>
          <cell r="CP585">
            <v>-13.600000000093132</v>
          </cell>
          <cell r="CQ585">
            <v>0</v>
          </cell>
          <cell r="CR585">
            <v>-104.32999999914318</v>
          </cell>
          <cell r="CS585">
            <v>0</v>
          </cell>
          <cell r="CT585">
            <v>-43.739999999990687</v>
          </cell>
          <cell r="CU585">
            <v>-15.449999999953434</v>
          </cell>
          <cell r="CV585">
            <v>0</v>
          </cell>
          <cell r="CW585">
            <v>0</v>
          </cell>
          <cell r="CX585">
            <v>0</v>
          </cell>
          <cell r="CY585">
            <v>-9.2999999998137355</v>
          </cell>
          <cell r="CZ585">
            <v>-7.5</v>
          </cell>
          <cell r="DA585">
            <v>-0.5</v>
          </cell>
          <cell r="DB585">
            <v>-20.759999999951106</v>
          </cell>
          <cell r="DC585">
            <v>-7.0799999999580905</v>
          </cell>
          <cell r="DD585">
            <v>0</v>
          </cell>
          <cell r="DE585">
            <v>1504.5010000020266</v>
          </cell>
          <cell r="DF585">
            <v>0</v>
          </cell>
          <cell r="DG585">
            <v>-19.5</v>
          </cell>
          <cell r="DH585">
            <v>-7.0399999999208376</v>
          </cell>
          <cell r="DI585">
            <v>0</v>
          </cell>
          <cell r="DJ585">
            <v>0</v>
          </cell>
          <cell r="DK585">
            <v>-9.9999999976716936E-2</v>
          </cell>
          <cell r="DL585">
            <v>-14.5</v>
          </cell>
          <cell r="DM585">
            <v>-19.799999999813735</v>
          </cell>
          <cell r="DN585">
            <v>-0.60000000009313226</v>
          </cell>
          <cell r="DO585">
            <v>1642.6409999999451</v>
          </cell>
          <cell r="DP585">
            <v>-41.800000000046566</v>
          </cell>
          <cell r="DQ585">
            <v>-34.799999999813735</v>
          </cell>
          <cell r="DR585">
            <v>-857.35000000149012</v>
          </cell>
          <cell r="DS585">
            <v>-132.69000000017695</v>
          </cell>
          <cell r="DT585">
            <v>-136.5</v>
          </cell>
          <cell r="DU585">
            <v>-16</v>
          </cell>
          <cell r="DV585">
            <v>0</v>
          </cell>
          <cell r="DW585">
            <v>0</v>
          </cell>
          <cell r="DX585">
            <v>-162.60000000009313</v>
          </cell>
          <cell r="DY585">
            <v>-233</v>
          </cell>
          <cell r="DZ585">
            <v>157.89999999990687</v>
          </cell>
          <cell r="EA585">
            <v>-149</v>
          </cell>
          <cell r="EB585">
            <v>-97.360000000102445</v>
          </cell>
          <cell r="EC585">
            <v>-88.099999999860302</v>
          </cell>
          <cell r="ED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-2105.9710000003688</v>
          </cell>
          <cell r="S587">
            <v>0</v>
          </cell>
          <cell r="T587">
            <v>0</v>
          </cell>
          <cell r="U587">
            <v>161.43799999999464</v>
          </cell>
          <cell r="V587">
            <v>0</v>
          </cell>
          <cell r="W587">
            <v>-65.209999999962747</v>
          </cell>
          <cell r="X587">
            <v>-234.3289999999688</v>
          </cell>
          <cell r="Y587">
            <v>-8.5600000000558794</v>
          </cell>
          <cell r="Z587">
            <v>-359.01000000012573</v>
          </cell>
          <cell r="AA587">
            <v>-705.40999999997439</v>
          </cell>
          <cell r="AB587">
            <v>-894.89000000001397</v>
          </cell>
          <cell r="AC587">
            <v>0</v>
          </cell>
          <cell r="AD587">
            <v>0</v>
          </cell>
          <cell r="AE587">
            <v>-1618.0910000000149</v>
          </cell>
          <cell r="AF587">
            <v>0</v>
          </cell>
          <cell r="AG587">
            <v>0</v>
          </cell>
          <cell r="AH587">
            <v>0</v>
          </cell>
          <cell r="AI587">
            <v>-73.744999999937136</v>
          </cell>
          <cell r="AJ587">
            <v>-301.4550000000163</v>
          </cell>
          <cell r="AK587">
            <v>-269.03100000001723</v>
          </cell>
          <cell r="AL587">
            <v>-581.57999999995809</v>
          </cell>
          <cell r="AM587">
            <v>-376.04999999998836</v>
          </cell>
          <cell r="AN587">
            <v>-15.209999999962747</v>
          </cell>
          <cell r="AO587">
            <v>-1.0200000000186265</v>
          </cell>
          <cell r="AP587">
            <v>0</v>
          </cell>
          <cell r="AQ587">
            <v>0</v>
          </cell>
          <cell r="AR587">
            <v>-462.34999999962747</v>
          </cell>
          <cell r="AS587">
            <v>0</v>
          </cell>
          <cell r="AT587">
            <v>0</v>
          </cell>
          <cell r="AU587">
            <v>0</v>
          </cell>
          <cell r="AV587">
            <v>-0.5</v>
          </cell>
          <cell r="AW587">
            <v>-8.4239999999990687</v>
          </cell>
          <cell r="AX587">
            <v>0</v>
          </cell>
          <cell r="AY587">
            <v>-298.15000000002328</v>
          </cell>
          <cell r="AZ587">
            <v>-154.60000000003492</v>
          </cell>
          <cell r="BA587">
            <v>-0.67600000003585592</v>
          </cell>
          <cell r="BB587">
            <v>0</v>
          </cell>
          <cell r="BC587">
            <v>0</v>
          </cell>
          <cell r="BD587">
            <v>0</v>
          </cell>
          <cell r="BE587">
            <v>-79.812000000383705</v>
          </cell>
          <cell r="BF587">
            <v>0</v>
          </cell>
          <cell r="BG587">
            <v>0</v>
          </cell>
          <cell r="BH587">
            <v>0</v>
          </cell>
          <cell r="BI587">
            <v>-20.295999999972992</v>
          </cell>
          <cell r="BJ587">
            <v>-12.492000000027474</v>
          </cell>
          <cell r="BK587">
            <v>-19.209999999962747</v>
          </cell>
          <cell r="BL587">
            <v>-27.090000000025611</v>
          </cell>
          <cell r="BM587">
            <v>-0.72000000003026798</v>
          </cell>
          <cell r="BN587">
            <v>0</v>
          </cell>
          <cell r="BO587">
            <v>-4.0000000153668225E-3</v>
          </cell>
          <cell r="BP587">
            <v>0</v>
          </cell>
          <cell r="BQ587">
            <v>0</v>
          </cell>
          <cell r="BR587">
            <v>-33.114999999757856</v>
          </cell>
          <cell r="BS587">
            <v>0</v>
          </cell>
          <cell r="BT587">
            <v>0</v>
          </cell>
          <cell r="BU587">
            <v>0</v>
          </cell>
          <cell r="BV587">
            <v>-33.040000000037253</v>
          </cell>
          <cell r="BW587">
            <v>0</v>
          </cell>
          <cell r="BX587">
            <v>0</v>
          </cell>
          <cell r="BY587">
            <v>0</v>
          </cell>
          <cell r="BZ587">
            <v>-7.5000000011641532E-2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322.875</v>
          </cell>
          <cell r="CS587">
            <v>-161.43799999999464</v>
          </cell>
          <cell r="CT587">
            <v>0</v>
          </cell>
          <cell r="CU587">
            <v>484.31299999999464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-293.09999999869615</v>
          </cell>
          <cell r="S588">
            <v>0</v>
          </cell>
          <cell r="T588">
            <v>0</v>
          </cell>
          <cell r="U588">
            <v>-116.89999999990687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-27.200000000069849</v>
          </cell>
          <cell r="AB588">
            <v>0</v>
          </cell>
          <cell r="AC588">
            <v>0</v>
          </cell>
          <cell r="AD588">
            <v>-149</v>
          </cell>
          <cell r="AE588">
            <v>-657.27500000130385</v>
          </cell>
          <cell r="AF588">
            <v>-43.349999999976717</v>
          </cell>
          <cell r="AG588">
            <v>-108.69999999995343</v>
          </cell>
          <cell r="AH588">
            <v>-27.299999999930151</v>
          </cell>
          <cell r="AI588">
            <v>-42.699999999953434</v>
          </cell>
          <cell r="AJ588">
            <v>-18.819999999999709</v>
          </cell>
          <cell r="AK588">
            <v>-76.65500000002794</v>
          </cell>
          <cell r="AL588">
            <v>-66.599999999976717</v>
          </cell>
          <cell r="AM588">
            <v>-61.049999999930151</v>
          </cell>
          <cell r="AN588">
            <v>-77.900000000023283</v>
          </cell>
          <cell r="AO588">
            <v>-128.44999999995343</v>
          </cell>
          <cell r="AP588">
            <v>0</v>
          </cell>
          <cell r="AQ588">
            <v>-5.75</v>
          </cell>
          <cell r="AR588">
            <v>-442.57999999914318</v>
          </cell>
          <cell r="AS588">
            <v>0</v>
          </cell>
          <cell r="AT588">
            <v>-4.3699999999953434</v>
          </cell>
          <cell r="AU588">
            <v>-3.9300000000512227</v>
          </cell>
          <cell r="AV588">
            <v>-17.5</v>
          </cell>
          <cell r="AW588">
            <v>0</v>
          </cell>
          <cell r="AX588">
            <v>-19.880000000004657</v>
          </cell>
          <cell r="AY588">
            <v>-131.34999999997672</v>
          </cell>
          <cell r="AZ588">
            <v>-108.55000000004657</v>
          </cell>
          <cell r="BA588">
            <v>-32.199999999953434</v>
          </cell>
          <cell r="BB588">
            <v>-124.79999999993015</v>
          </cell>
          <cell r="BC588">
            <v>0</v>
          </cell>
          <cell r="BD588">
            <v>0</v>
          </cell>
          <cell r="BE588">
            <v>-301.95000000018626</v>
          </cell>
          <cell r="BF588">
            <v>0</v>
          </cell>
          <cell r="BG588">
            <v>-52.649999999906868</v>
          </cell>
          <cell r="BH588">
            <v>0</v>
          </cell>
          <cell r="BI588">
            <v>-25.299999999930151</v>
          </cell>
          <cell r="BJ588">
            <v>0</v>
          </cell>
          <cell r="BK588">
            <v>-24.950000000011642</v>
          </cell>
          <cell r="BL588">
            <v>-87.700000000069849</v>
          </cell>
          <cell r="BM588">
            <v>-27.100000000093132</v>
          </cell>
          <cell r="BN588">
            <v>-30.400000000023283</v>
          </cell>
          <cell r="BO588">
            <v>-48.449999999953434</v>
          </cell>
          <cell r="BP588">
            <v>-5.3999999999068677</v>
          </cell>
          <cell r="BQ588">
            <v>0</v>
          </cell>
          <cell r="BR588">
            <v>-168.33000000007451</v>
          </cell>
          <cell r="BS588">
            <v>-5.7300000000395812</v>
          </cell>
          <cell r="BT588">
            <v>-14.75</v>
          </cell>
          <cell r="BU588">
            <v>-9.1500000000232831</v>
          </cell>
          <cell r="BV588">
            <v>-18.849999999976717</v>
          </cell>
          <cell r="BW588">
            <v>0</v>
          </cell>
          <cell r="BX588">
            <v>-3.6000000000349246</v>
          </cell>
          <cell r="BY588">
            <v>-60.400000000023283</v>
          </cell>
          <cell r="BZ588">
            <v>-53.5</v>
          </cell>
          <cell r="CA588">
            <v>-2.3500000000931323</v>
          </cell>
          <cell r="CB588">
            <v>0</v>
          </cell>
          <cell r="CC588">
            <v>0</v>
          </cell>
          <cell r="CD588">
            <v>0</v>
          </cell>
          <cell r="CE588">
            <v>-25.609999999403954</v>
          </cell>
          <cell r="CF588">
            <v>0</v>
          </cell>
          <cell r="CG588">
            <v>-0.43999999994412065</v>
          </cell>
          <cell r="CH588">
            <v>0</v>
          </cell>
          <cell r="CI588">
            <v>-24</v>
          </cell>
          <cell r="CJ588">
            <v>0</v>
          </cell>
          <cell r="CK588">
            <v>0</v>
          </cell>
          <cell r="CL588">
            <v>0</v>
          </cell>
          <cell r="CM588">
            <v>-1.1699999999837019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-15.050000000745058</v>
          </cell>
          <cell r="CS588">
            <v>0</v>
          </cell>
          <cell r="CT588">
            <v>0</v>
          </cell>
          <cell r="CU588">
            <v>-3.4300000000512227</v>
          </cell>
          <cell r="CV588">
            <v>-5.4699999999720603</v>
          </cell>
          <cell r="CW588">
            <v>0</v>
          </cell>
          <cell r="CX588">
            <v>0</v>
          </cell>
          <cell r="CY588">
            <v>-0.95000000001164153</v>
          </cell>
          <cell r="CZ588">
            <v>0</v>
          </cell>
          <cell r="DA588">
            <v>0</v>
          </cell>
          <cell r="DB588">
            <v>-5.1999999999534339</v>
          </cell>
          <cell r="DC588">
            <v>0</v>
          </cell>
          <cell r="DD588">
            <v>0</v>
          </cell>
          <cell r="DE588">
            <v>-7.3349999999627471</v>
          </cell>
          <cell r="DF588">
            <v>0</v>
          </cell>
          <cell r="DG588">
            <v>0</v>
          </cell>
          <cell r="DH588">
            <v>0</v>
          </cell>
          <cell r="DI588">
            <v>-5.7750000000232831</v>
          </cell>
          <cell r="DJ588">
            <v>0</v>
          </cell>
          <cell r="DK588">
            <v>-2.9999999998835847E-2</v>
          </cell>
          <cell r="DL588">
            <v>-0.93000000005122274</v>
          </cell>
          <cell r="DM588">
            <v>-0.6000000000349246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-188.89499999862164</v>
          </cell>
          <cell r="DS588">
            <v>0</v>
          </cell>
          <cell r="DT588">
            <v>-4.0750000000116415</v>
          </cell>
          <cell r="DU588">
            <v>-9.4999999972060323E-2</v>
          </cell>
          <cell r="DV588">
            <v>-60.474999999976717</v>
          </cell>
          <cell r="DW588">
            <v>0</v>
          </cell>
          <cell r="DX588">
            <v>0</v>
          </cell>
          <cell r="DY588">
            <v>-28.5</v>
          </cell>
          <cell r="DZ588">
            <v>0</v>
          </cell>
          <cell r="EA588">
            <v>-23.950000000069849</v>
          </cell>
          <cell r="EB588">
            <v>0</v>
          </cell>
          <cell r="EC588">
            <v>-1.1000000000931323</v>
          </cell>
          <cell r="ED588">
            <v>-70.699999999953434</v>
          </cell>
        </row>
        <row r="589">
          <cell r="F589">
            <v>-291.01000000000931</v>
          </cell>
          <cell r="G589">
            <v>0</v>
          </cell>
          <cell r="H589">
            <v>0</v>
          </cell>
          <cell r="I589">
            <v>0</v>
          </cell>
          <cell r="J589">
            <v>-93.699999999720603</v>
          </cell>
          <cell r="K589">
            <v>-191.59999999962747</v>
          </cell>
          <cell r="L589">
            <v>-66.700000000186265</v>
          </cell>
          <cell r="M589">
            <v>0</v>
          </cell>
          <cell r="N589">
            <v>-17</v>
          </cell>
          <cell r="O589">
            <v>0</v>
          </cell>
          <cell r="P589">
            <v>0</v>
          </cell>
          <cell r="Q589">
            <v>-189.40000000037253</v>
          </cell>
          <cell r="R589">
            <v>-1254.6000000052154</v>
          </cell>
          <cell r="S589">
            <v>-384.70000000018626</v>
          </cell>
          <cell r="T589">
            <v>-101.70000000018626</v>
          </cell>
          <cell r="U589">
            <v>276.60000000009313</v>
          </cell>
          <cell r="V589">
            <v>0</v>
          </cell>
          <cell r="W589">
            <v>0</v>
          </cell>
          <cell r="X589">
            <v>0</v>
          </cell>
          <cell r="Y589">
            <v>-69</v>
          </cell>
          <cell r="Z589">
            <v>0</v>
          </cell>
          <cell r="AA589">
            <v>-214.59999999962747</v>
          </cell>
          <cell r="AB589">
            <v>0</v>
          </cell>
          <cell r="AC589">
            <v>0</v>
          </cell>
          <cell r="AD589">
            <v>-761.20000000018626</v>
          </cell>
          <cell r="AE589">
            <v>-11177.599999997765</v>
          </cell>
          <cell r="AF589">
            <v>-1045.2999999998137</v>
          </cell>
          <cell r="AG589">
            <v>-690.29999999981374</v>
          </cell>
          <cell r="AH589">
            <v>-468.89999999990687</v>
          </cell>
          <cell r="AI589">
            <v>-725.39999999990687</v>
          </cell>
          <cell r="AJ589">
            <v>-1612.1999999999534</v>
          </cell>
          <cell r="AK589">
            <v>-1376.6999999997206</v>
          </cell>
          <cell r="AL589">
            <v>-774.29999999981374</v>
          </cell>
          <cell r="AM589">
            <v>-726.29999999981374</v>
          </cell>
          <cell r="AN589">
            <v>-1603.2999999998137</v>
          </cell>
          <cell r="AO589">
            <v>-854.79999999981374</v>
          </cell>
          <cell r="AP589">
            <v>-926.70000000018626</v>
          </cell>
          <cell r="AQ589">
            <v>-373.40000000037253</v>
          </cell>
          <cell r="AR589">
            <v>-4683.9270000047982</v>
          </cell>
          <cell r="AS589">
            <v>-22.600000000093132</v>
          </cell>
          <cell r="AT589">
            <v>-78.100000000093132</v>
          </cell>
          <cell r="AU589">
            <v>-18.799999999813735</v>
          </cell>
          <cell r="AV589">
            <v>-119.89999999990687</v>
          </cell>
          <cell r="AW589">
            <v>-357.59999999962747</v>
          </cell>
          <cell r="AX589">
            <v>-831.90000000037253</v>
          </cell>
          <cell r="AY589">
            <v>-1027.2000000001863</v>
          </cell>
          <cell r="AZ589">
            <v>-1125</v>
          </cell>
          <cell r="BA589">
            <v>-787.20000000018626</v>
          </cell>
          <cell r="BB589">
            <v>-292.76000000000931</v>
          </cell>
          <cell r="BC589">
            <v>-22.679999999993015</v>
          </cell>
          <cell r="BD589">
            <v>-0.18699999997625127</v>
          </cell>
          <cell r="BE589">
            <v>-5846.5999999977648</v>
          </cell>
          <cell r="BF589">
            <v>-208</v>
          </cell>
          <cell r="BG589">
            <v>-109.10000000009313</v>
          </cell>
          <cell r="BH589">
            <v>-241.69999999995343</v>
          </cell>
          <cell r="BI589">
            <v>-197.20000000018626</v>
          </cell>
          <cell r="BJ589">
            <v>-279</v>
          </cell>
          <cell r="BK589">
            <v>-696.59999999962747</v>
          </cell>
          <cell r="BL589">
            <v>-1356.7000000001863</v>
          </cell>
          <cell r="BM589">
            <v>-1432.7999999998137</v>
          </cell>
          <cell r="BN589">
            <v>-834</v>
          </cell>
          <cell r="BO589">
            <v>-278.0999999998603</v>
          </cell>
          <cell r="BP589">
            <v>-169.19999999995343</v>
          </cell>
          <cell r="BQ589">
            <v>-44.200000000186265</v>
          </cell>
          <cell r="BR589">
            <v>-6790.75</v>
          </cell>
          <cell r="BS589">
            <v>-23.600000000093132</v>
          </cell>
          <cell r="BT589">
            <v>-176.10000000009313</v>
          </cell>
          <cell r="BU589">
            <v>-159.69999999995343</v>
          </cell>
          <cell r="BV589">
            <v>-259.6999999997206</v>
          </cell>
          <cell r="BW589">
            <v>-481.29999999981374</v>
          </cell>
          <cell r="BX589">
            <v>-341</v>
          </cell>
          <cell r="BY589">
            <v>-1238.2999999998137</v>
          </cell>
          <cell r="BZ589">
            <v>-1000.2999999998137</v>
          </cell>
          <cell r="CA589">
            <v>-3025.3999999999069</v>
          </cell>
          <cell r="CB589">
            <v>-18.75</v>
          </cell>
          <cell r="CC589">
            <v>-13</v>
          </cell>
          <cell r="CD589">
            <v>-53.600000000093132</v>
          </cell>
          <cell r="CE589">
            <v>5379.9499999992549</v>
          </cell>
          <cell r="CF589">
            <v>-60.700000000186265</v>
          </cell>
          <cell r="CG589">
            <v>-27.899999999906868</v>
          </cell>
          <cell r="CH589">
            <v>-21.700000000186265</v>
          </cell>
          <cell r="CI589">
            <v>-152.60000000009313</v>
          </cell>
          <cell r="CJ589">
            <v>0</v>
          </cell>
          <cell r="CK589">
            <v>-25.550000000046566</v>
          </cell>
          <cell r="CL589">
            <v>-85.600000000093132</v>
          </cell>
          <cell r="CM589">
            <v>-112.8000000002794</v>
          </cell>
          <cell r="CN589">
            <v>-64.699999999953434</v>
          </cell>
          <cell r="CO589">
            <v>6041.5999999999767</v>
          </cell>
          <cell r="CP589">
            <v>-42.599999999860302</v>
          </cell>
          <cell r="CQ589">
            <v>-67.5</v>
          </cell>
          <cell r="CR589">
            <v>-520.67999999970198</v>
          </cell>
          <cell r="CS589">
            <v>-44</v>
          </cell>
          <cell r="CT589">
            <v>-43.699999999953434</v>
          </cell>
          <cell r="CU589">
            <v>-8.1999999999534339</v>
          </cell>
          <cell r="CV589">
            <v>-2.6000000000931323</v>
          </cell>
          <cell r="CW589">
            <v>0</v>
          </cell>
          <cell r="CX589">
            <v>-2.4000000000232831</v>
          </cell>
          <cell r="CY589">
            <v>-137.6999999997206</v>
          </cell>
          <cell r="CZ589">
            <v>-94.100000000093132</v>
          </cell>
          <cell r="DA589">
            <v>-8.5999999998603016</v>
          </cell>
          <cell r="DB589">
            <v>-18.879999999888241</v>
          </cell>
          <cell r="DC589">
            <v>-57.5</v>
          </cell>
          <cell r="DD589">
            <v>-103</v>
          </cell>
          <cell r="DE589">
            <v>-477.66000000014901</v>
          </cell>
          <cell r="DF589">
            <v>-92</v>
          </cell>
          <cell r="DG589">
            <v>-11</v>
          </cell>
          <cell r="DH589">
            <v>-20.699999999953434</v>
          </cell>
          <cell r="DI589">
            <v>-38.100000000093132</v>
          </cell>
          <cell r="DJ589">
            <v>-4.5</v>
          </cell>
          <cell r="DK589">
            <v>0</v>
          </cell>
          <cell r="DL589">
            <v>-48.299999999813735</v>
          </cell>
          <cell r="DM589">
            <v>-125.59999999962747</v>
          </cell>
          <cell r="DN589">
            <v>-19.399999999906868</v>
          </cell>
          <cell r="DO589">
            <v>-22.659999999916181</v>
          </cell>
          <cell r="DP589">
            <v>-35.700000000186265</v>
          </cell>
          <cell r="DQ589">
            <v>-59.700000000186265</v>
          </cell>
          <cell r="DR589">
            <v>-3072.6000000014901</v>
          </cell>
          <cell r="DS589">
            <v>-402.19999999995343</v>
          </cell>
          <cell r="DT589">
            <v>-91.600000000093132</v>
          </cell>
          <cell r="DU589">
            <v>-49.599999999860302</v>
          </cell>
          <cell r="DV589">
            <v>-68.399999999906868</v>
          </cell>
          <cell r="DW589">
            <v>-98.5</v>
          </cell>
          <cell r="DX589">
            <v>-179.5</v>
          </cell>
          <cell r="DY589">
            <v>-738.59999999962747</v>
          </cell>
          <cell r="DZ589">
            <v>-595</v>
          </cell>
          <cell r="EA589">
            <v>-229.20000000018626</v>
          </cell>
          <cell r="EB589">
            <v>-99.599999999976717</v>
          </cell>
          <cell r="EC589">
            <v>-219.19999999995343</v>
          </cell>
          <cell r="ED589">
            <v>-301.20000000018626</v>
          </cell>
        </row>
        <row r="590">
          <cell r="F590">
            <v>0</v>
          </cell>
          <cell r="G590">
            <v>-5.0000000046566129E-2</v>
          </cell>
          <cell r="H590">
            <v>-3.1999999999534339</v>
          </cell>
          <cell r="I590">
            <v>0</v>
          </cell>
          <cell r="J590">
            <v>-133.80000000004657</v>
          </cell>
          <cell r="K590">
            <v>-308</v>
          </cell>
          <cell r="L590">
            <v>-139.29599999962375</v>
          </cell>
          <cell r="M590">
            <v>-58.795000000391155</v>
          </cell>
          <cell r="N590">
            <v>-190.52000000001863</v>
          </cell>
          <cell r="O590">
            <v>0</v>
          </cell>
          <cell r="P590">
            <v>0</v>
          </cell>
          <cell r="Q590">
            <v>-167.89999999990687</v>
          </cell>
          <cell r="R590">
            <v>-11258.579999998212</v>
          </cell>
          <cell r="S590">
            <v>-44.800000000046566</v>
          </cell>
          <cell r="T590">
            <v>-3528.9000000003725</v>
          </cell>
          <cell r="U590">
            <v>-3612</v>
          </cell>
          <cell r="V590">
            <v>-932.30000000074506</v>
          </cell>
          <cell r="W590">
            <v>-264.67999999970198</v>
          </cell>
          <cell r="X590">
            <v>-348.38000000012107</v>
          </cell>
          <cell r="Y590">
            <v>-735.44000000040978</v>
          </cell>
          <cell r="Z590">
            <v>-661.95999999949709</v>
          </cell>
          <cell r="AA590">
            <v>-745.06000000005588</v>
          </cell>
          <cell r="AB590">
            <v>-10.660000000149012</v>
          </cell>
          <cell r="AC590">
            <v>-349.20000000018626</v>
          </cell>
          <cell r="AD590">
            <v>-25.199999999953434</v>
          </cell>
          <cell r="AE590">
            <v>-8371.9200000017881</v>
          </cell>
          <cell r="AF590">
            <v>-18</v>
          </cell>
          <cell r="AG590">
            <v>-91.300000000046566</v>
          </cell>
          <cell r="AH590">
            <v>-101</v>
          </cell>
          <cell r="AI590">
            <v>-298.40999999968335</v>
          </cell>
          <cell r="AJ590">
            <v>-1039.1000000000931</v>
          </cell>
          <cell r="AK590">
            <v>-2050.25</v>
          </cell>
          <cell r="AL590">
            <v>-1074.4499999997206</v>
          </cell>
          <cell r="AM590">
            <v>-1010.480000000447</v>
          </cell>
          <cell r="AN590">
            <v>-566.40999999968335</v>
          </cell>
          <cell r="AO590">
            <v>-388.22000000020489</v>
          </cell>
          <cell r="AP590">
            <v>-1734.2999999998137</v>
          </cell>
          <cell r="AQ590">
            <v>0</v>
          </cell>
          <cell r="AR590">
            <v>-3480</v>
          </cell>
          <cell r="AS590">
            <v>-0.40000000013969839</v>
          </cell>
          <cell r="AT590">
            <v>-1.3999999999068677</v>
          </cell>
          <cell r="AU590">
            <v>-10.400000000139698</v>
          </cell>
          <cell r="AV590">
            <v>-81.800000000279397</v>
          </cell>
          <cell r="AW590">
            <v>-183.41999999992549</v>
          </cell>
          <cell r="AX590">
            <v>-390.77000000001863</v>
          </cell>
          <cell r="AY590">
            <v>-913.29999999981374</v>
          </cell>
          <cell r="AZ590">
            <v>-900</v>
          </cell>
          <cell r="BA590">
            <v>-303.80999999982305</v>
          </cell>
          <cell r="BB590">
            <v>-688.40000000037253</v>
          </cell>
          <cell r="BC590">
            <v>-5.8000000000465661</v>
          </cell>
          <cell r="BD590">
            <v>-0.5</v>
          </cell>
          <cell r="BE590">
            <v>-3506.1550000011921</v>
          </cell>
          <cell r="BF590">
            <v>-0.90000000013969839</v>
          </cell>
          <cell r="BG590">
            <v>-80.200000000186265</v>
          </cell>
          <cell r="BH590">
            <v>-15.800000000046566</v>
          </cell>
          <cell r="BI590">
            <v>-177.98999999975786</v>
          </cell>
          <cell r="BJ590">
            <v>-209.59999999962747</v>
          </cell>
          <cell r="BK590">
            <v>-476.06000000005588</v>
          </cell>
          <cell r="BL590">
            <v>-1001.5</v>
          </cell>
          <cell r="BM590">
            <v>-815</v>
          </cell>
          <cell r="BN590">
            <v>-344.70500000030734</v>
          </cell>
          <cell r="BO590">
            <v>-365.5</v>
          </cell>
          <cell r="BP590">
            <v>-17.900000000139698</v>
          </cell>
          <cell r="BQ590">
            <v>-1</v>
          </cell>
          <cell r="BR590">
            <v>-1869.5139999948442</v>
          </cell>
          <cell r="BS590">
            <v>-3.2999999998137355</v>
          </cell>
          <cell r="BT590">
            <v>-4.1999999999534339</v>
          </cell>
          <cell r="BU590">
            <v>-30</v>
          </cell>
          <cell r="BV590">
            <v>-216.31000000005588</v>
          </cell>
          <cell r="BW590">
            <v>-34.899999999906868</v>
          </cell>
          <cell r="BX590">
            <v>-57.800000000046566</v>
          </cell>
          <cell r="BY590">
            <v>-779.59999999962747</v>
          </cell>
          <cell r="BZ590">
            <v>-376.29999999981374</v>
          </cell>
          <cell r="CA590">
            <v>-341.60400000028312</v>
          </cell>
          <cell r="CB590">
            <v>-4.1999999999534339</v>
          </cell>
          <cell r="CC590">
            <v>-8.5</v>
          </cell>
          <cell r="CD590">
            <v>-12.800000000046566</v>
          </cell>
          <cell r="CE590">
            <v>-167.19999999552965</v>
          </cell>
          <cell r="CF590">
            <v>-1.3999999999068677</v>
          </cell>
          <cell r="CG590">
            <v>-1.6999999999534339</v>
          </cell>
          <cell r="CH590">
            <v>-1.3000000000465661</v>
          </cell>
          <cell r="CI590">
            <v>-73.399999999906868</v>
          </cell>
          <cell r="CJ590">
            <v>0</v>
          </cell>
          <cell r="CK590">
            <v>-0.10000000009313226</v>
          </cell>
          <cell r="CL590">
            <v>-99.600000000093132</v>
          </cell>
          <cell r="CM590">
            <v>-4.3999999999068677</v>
          </cell>
          <cell r="CN590">
            <v>-9.5</v>
          </cell>
          <cell r="CO590">
            <v>39.5</v>
          </cell>
          <cell r="CP590">
            <v>-13.799999999813735</v>
          </cell>
          <cell r="CQ590">
            <v>-1.5</v>
          </cell>
          <cell r="CR590">
            <v>-26.299999997019768</v>
          </cell>
          <cell r="CS590">
            <v>-2.7999999998137355</v>
          </cell>
          <cell r="CT590">
            <v>-3.8999999999068677</v>
          </cell>
          <cell r="CU590">
            <v>-1.6999999999534339</v>
          </cell>
          <cell r="CV590">
            <v>-0.10000000009313226</v>
          </cell>
          <cell r="CW590">
            <v>0</v>
          </cell>
          <cell r="CX590">
            <v>0</v>
          </cell>
          <cell r="CY590">
            <v>-5.3000000000465661</v>
          </cell>
          <cell r="CZ590">
            <v>-4.3999999999068677</v>
          </cell>
          <cell r="DA590">
            <v>-0.69999999995343387</v>
          </cell>
          <cell r="DB590">
            <v>-2.8000000000465661</v>
          </cell>
          <cell r="DC590">
            <v>-2.8999999999068677</v>
          </cell>
          <cell r="DD590">
            <v>-1.6999999999534339</v>
          </cell>
          <cell r="DE590">
            <v>-25108.39999999851</v>
          </cell>
          <cell r="DF590">
            <v>-3.6999999999534339</v>
          </cell>
          <cell r="DG590">
            <v>-2</v>
          </cell>
          <cell r="DH590">
            <v>-8</v>
          </cell>
          <cell r="DI590">
            <v>-0.29999999981373549</v>
          </cell>
          <cell r="DJ590">
            <v>0</v>
          </cell>
          <cell r="DK590">
            <v>0</v>
          </cell>
          <cell r="DL590">
            <v>-0.69999999995343387</v>
          </cell>
          <cell r="DM590">
            <v>-4.5</v>
          </cell>
          <cell r="DN590">
            <v>-9.5</v>
          </cell>
          <cell r="DO590">
            <v>-25076.399999999907</v>
          </cell>
          <cell r="DP590">
            <v>-3</v>
          </cell>
          <cell r="DQ590">
            <v>-0.30000000004656613</v>
          </cell>
          <cell r="DR590">
            <v>-3207.9000000059605</v>
          </cell>
          <cell r="DS590">
            <v>-4.1000000000931323</v>
          </cell>
          <cell r="DT590">
            <v>-3.3000000000465661</v>
          </cell>
          <cell r="DU590">
            <v>-3.3999999999068677</v>
          </cell>
          <cell r="DV590">
            <v>-40.600000000093132</v>
          </cell>
          <cell r="DW590">
            <v>-38.400000000139698</v>
          </cell>
          <cell r="DX590">
            <v>-19.100000000093132</v>
          </cell>
          <cell r="DY590">
            <v>-341.79999999981374</v>
          </cell>
          <cell r="DZ590">
            <v>-2730</v>
          </cell>
          <cell r="EA590">
            <v>-2.1999999999534339</v>
          </cell>
          <cell r="EB590">
            <v>-8.1000000000931323</v>
          </cell>
          <cell r="EC590">
            <v>-8.4000000001396984</v>
          </cell>
          <cell r="ED590">
            <v>-8.5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2">
          <cell r="A602" t="str">
            <v>Burn Rate (MMBtu/MWh)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1E-3</v>
          </cell>
          <cell r="Q603">
            <v>1E-3</v>
          </cell>
          <cell r="R603">
            <v>0</v>
          </cell>
          <cell r="S603">
            <v>0</v>
          </cell>
          <cell r="T603">
            <v>1E-3</v>
          </cell>
          <cell r="U603">
            <v>1E-3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1E-3</v>
          </cell>
          <cell r="AF604">
            <v>0</v>
          </cell>
          <cell r="AG604">
            <v>0</v>
          </cell>
          <cell r="AH604">
            <v>2E-3</v>
          </cell>
          <cell r="AI604">
            <v>1E-3</v>
          </cell>
          <cell r="AJ604">
            <v>3.0000000000000001E-3</v>
          </cell>
          <cell r="AK604">
            <v>3.0000000000000001E-3</v>
          </cell>
          <cell r="AL604">
            <v>1E-3</v>
          </cell>
          <cell r="AM604">
            <v>2E-3</v>
          </cell>
          <cell r="AN604">
            <v>2E-3</v>
          </cell>
          <cell r="AO604">
            <v>1E-3</v>
          </cell>
          <cell r="AP604">
            <v>0</v>
          </cell>
          <cell r="AQ604">
            <v>0</v>
          </cell>
          <cell r="AR604">
            <v>1E-3</v>
          </cell>
          <cell r="AS604">
            <v>0</v>
          </cell>
          <cell r="AT604">
            <v>1E-3</v>
          </cell>
          <cell r="AU604">
            <v>2E-3</v>
          </cell>
          <cell r="AV604">
            <v>0</v>
          </cell>
          <cell r="AW604">
            <v>0</v>
          </cell>
          <cell r="AX604">
            <v>0</v>
          </cell>
          <cell r="AY604">
            <v>2E-3</v>
          </cell>
          <cell r="AZ604">
            <v>1E-3</v>
          </cell>
          <cell r="BA604">
            <v>2E-3</v>
          </cell>
          <cell r="BB604">
            <v>2E-3</v>
          </cell>
          <cell r="BC604">
            <v>1E-3</v>
          </cell>
          <cell r="BD604">
            <v>0</v>
          </cell>
          <cell r="BE604">
            <v>1E-3</v>
          </cell>
          <cell r="BF604">
            <v>0</v>
          </cell>
          <cell r="BG604">
            <v>1E-3</v>
          </cell>
          <cell r="BH604">
            <v>1E-3</v>
          </cell>
          <cell r="BI604">
            <v>0</v>
          </cell>
          <cell r="BJ604">
            <v>1E-3</v>
          </cell>
          <cell r="BK604">
            <v>1E-3</v>
          </cell>
          <cell r="BL604">
            <v>2E-3</v>
          </cell>
          <cell r="BM604">
            <v>2E-3</v>
          </cell>
          <cell r="BN604">
            <v>2E-3</v>
          </cell>
          <cell r="BO604">
            <v>3.0000000000000001E-3</v>
          </cell>
          <cell r="BP604">
            <v>2E-3</v>
          </cell>
          <cell r="BQ604">
            <v>0</v>
          </cell>
          <cell r="BR604">
            <v>1E-3</v>
          </cell>
          <cell r="BS604">
            <v>1E-3</v>
          </cell>
          <cell r="BT604">
            <v>1E-3</v>
          </cell>
          <cell r="BU604">
            <v>2E-3</v>
          </cell>
          <cell r="BV604">
            <v>0</v>
          </cell>
          <cell r="BW604">
            <v>3.0000000000000001E-3</v>
          </cell>
          <cell r="BX604">
            <v>1E-3</v>
          </cell>
          <cell r="BY604">
            <v>1E-3</v>
          </cell>
          <cell r="BZ604">
            <v>3.0000000000000001E-3</v>
          </cell>
          <cell r="CA604">
            <v>2E-3</v>
          </cell>
          <cell r="CB604">
            <v>1E-3</v>
          </cell>
          <cell r="CC604">
            <v>2E-3</v>
          </cell>
          <cell r="CD604">
            <v>0</v>
          </cell>
          <cell r="CE604">
            <v>1E-3</v>
          </cell>
          <cell r="CF604">
            <v>1E-3</v>
          </cell>
          <cell r="CG604">
            <v>2E-3</v>
          </cell>
          <cell r="CH604">
            <v>2E-3</v>
          </cell>
          <cell r="CI604">
            <v>0</v>
          </cell>
          <cell r="CJ604">
            <v>1E-3</v>
          </cell>
          <cell r="CK604">
            <v>2E-3</v>
          </cell>
          <cell r="CL604">
            <v>2E-3</v>
          </cell>
          <cell r="CM604">
            <v>1E-3</v>
          </cell>
          <cell r="CN604">
            <v>2E-3</v>
          </cell>
          <cell r="CO604">
            <v>2E-3</v>
          </cell>
          <cell r="CP604">
            <v>2E-3</v>
          </cell>
          <cell r="CQ604">
            <v>1E-3</v>
          </cell>
          <cell r="CR604">
            <v>1E-3</v>
          </cell>
          <cell r="CS604">
            <v>0</v>
          </cell>
          <cell r="CT604">
            <v>2E-3</v>
          </cell>
          <cell r="CU604">
            <v>3.0000000000000001E-3</v>
          </cell>
          <cell r="CV604">
            <v>2E-3</v>
          </cell>
          <cell r="CW604">
            <v>3.0000000000000001E-3</v>
          </cell>
          <cell r="CX604">
            <v>2E-3</v>
          </cell>
          <cell r="CY604">
            <v>1E-3</v>
          </cell>
          <cell r="CZ604">
            <v>1E-3</v>
          </cell>
          <cell r="DA604">
            <v>2E-3</v>
          </cell>
          <cell r="DB604">
            <v>2E-3</v>
          </cell>
          <cell r="DC604">
            <v>1E-3</v>
          </cell>
          <cell r="DD604">
            <v>0</v>
          </cell>
          <cell r="DE604">
            <v>2E-3</v>
          </cell>
          <cell r="DF604">
            <v>1E-3</v>
          </cell>
          <cell r="DG604">
            <v>2E-3</v>
          </cell>
          <cell r="DH604">
            <v>2E-3</v>
          </cell>
          <cell r="DI604">
            <v>2E-3</v>
          </cell>
          <cell r="DJ604">
            <v>4.0000000000000001E-3</v>
          </cell>
          <cell r="DK604">
            <v>2E-3</v>
          </cell>
          <cell r="DL604">
            <v>1E-3</v>
          </cell>
          <cell r="DM604">
            <v>0</v>
          </cell>
          <cell r="DN604">
            <v>3.0000000000000001E-3</v>
          </cell>
          <cell r="DO604">
            <v>2E-3</v>
          </cell>
          <cell r="DP604">
            <v>2E-3</v>
          </cell>
          <cell r="DQ604">
            <v>0</v>
          </cell>
          <cell r="DR604">
            <v>2E-3</v>
          </cell>
          <cell r="DS604">
            <v>0</v>
          </cell>
          <cell r="DT604">
            <v>2E-3</v>
          </cell>
          <cell r="DU604">
            <v>1E-3</v>
          </cell>
          <cell r="DV604">
            <v>2E-3</v>
          </cell>
          <cell r="DW604">
            <v>2E-3</v>
          </cell>
          <cell r="DX604">
            <v>2E-3</v>
          </cell>
          <cell r="DY604">
            <v>2E-3</v>
          </cell>
          <cell r="DZ604">
            <v>2E-3</v>
          </cell>
          <cell r="EA604">
            <v>2E-3</v>
          </cell>
          <cell r="EB604">
            <v>2E-3</v>
          </cell>
          <cell r="EC604">
            <v>2E-3</v>
          </cell>
          <cell r="ED604">
            <v>0</v>
          </cell>
          <cell r="EE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1E-3</v>
          </cell>
          <cell r="BS605">
            <v>1E-3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1E-3</v>
          </cell>
          <cell r="BZ605">
            <v>1E-3</v>
          </cell>
          <cell r="CA605">
            <v>0</v>
          </cell>
          <cell r="CB605">
            <v>1E-3</v>
          </cell>
          <cell r="CC605">
            <v>1E-3</v>
          </cell>
          <cell r="CD605">
            <v>0</v>
          </cell>
          <cell r="CE605">
            <v>1E-3</v>
          </cell>
          <cell r="CF605">
            <v>0</v>
          </cell>
          <cell r="CG605">
            <v>1E-3</v>
          </cell>
          <cell r="CH605">
            <v>0</v>
          </cell>
          <cell r="CI605">
            <v>0</v>
          </cell>
          <cell r="CJ605">
            <v>1E-3</v>
          </cell>
          <cell r="CK605">
            <v>1E-3</v>
          </cell>
          <cell r="CL605">
            <v>0</v>
          </cell>
          <cell r="CM605">
            <v>0</v>
          </cell>
          <cell r="CN605">
            <v>0</v>
          </cell>
          <cell r="CO605">
            <v>1E-3</v>
          </cell>
          <cell r="CP605">
            <v>1E-3</v>
          </cell>
          <cell r="CQ605">
            <v>0</v>
          </cell>
          <cell r="CR605">
            <v>0</v>
          </cell>
          <cell r="CS605">
            <v>0</v>
          </cell>
          <cell r="CT605">
            <v>1E-3</v>
          </cell>
          <cell r="CU605">
            <v>0</v>
          </cell>
          <cell r="CV605">
            <v>1E-3</v>
          </cell>
          <cell r="CW605">
            <v>1E-3</v>
          </cell>
          <cell r="CX605">
            <v>1E-3</v>
          </cell>
          <cell r="CY605">
            <v>1E-3</v>
          </cell>
          <cell r="CZ605">
            <v>0</v>
          </cell>
          <cell r="DA605">
            <v>0</v>
          </cell>
          <cell r="DB605">
            <v>1E-3</v>
          </cell>
          <cell r="DC605">
            <v>0</v>
          </cell>
          <cell r="DD605">
            <v>0</v>
          </cell>
          <cell r="DE605">
            <v>1E-3</v>
          </cell>
          <cell r="DF605">
            <v>0</v>
          </cell>
          <cell r="DG605">
            <v>0</v>
          </cell>
          <cell r="DH605">
            <v>1E-3</v>
          </cell>
          <cell r="DI605">
            <v>0</v>
          </cell>
          <cell r="DJ605">
            <v>1E-3</v>
          </cell>
          <cell r="DK605">
            <v>1E-3</v>
          </cell>
          <cell r="DL605">
            <v>0</v>
          </cell>
          <cell r="DM605">
            <v>1E-3</v>
          </cell>
          <cell r="DN605">
            <v>1E-3</v>
          </cell>
          <cell r="DO605">
            <v>0</v>
          </cell>
          <cell r="DP605">
            <v>1E-3</v>
          </cell>
          <cell r="DQ605">
            <v>0</v>
          </cell>
          <cell r="DR605">
            <v>0</v>
          </cell>
          <cell r="DS605">
            <v>1E-3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1E-3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1E-3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1E-3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1E-3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1E-3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-2E-3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1E-3</v>
          </cell>
          <cell r="W608">
            <v>1E-3</v>
          </cell>
          <cell r="X608">
            <v>1E-3</v>
          </cell>
          <cell r="Y608">
            <v>0</v>
          </cell>
          <cell r="Z608">
            <v>0</v>
          </cell>
          <cell r="AA608">
            <v>1E-3</v>
          </cell>
          <cell r="AB608">
            <v>0</v>
          </cell>
          <cell r="AC608">
            <v>1E-3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1E-3</v>
          </cell>
          <cell r="J609">
            <v>1E-3</v>
          </cell>
          <cell r="K609">
            <v>1E-3</v>
          </cell>
          <cell r="L609">
            <v>1E-3</v>
          </cell>
          <cell r="M609">
            <v>1E-3</v>
          </cell>
          <cell r="N609">
            <v>1E-3</v>
          </cell>
          <cell r="O609">
            <v>1E-3</v>
          </cell>
          <cell r="P609">
            <v>0</v>
          </cell>
          <cell r="Q609">
            <v>0</v>
          </cell>
          <cell r="R609">
            <v>1E-3</v>
          </cell>
          <cell r="S609">
            <v>0</v>
          </cell>
          <cell r="T609">
            <v>0</v>
          </cell>
          <cell r="U609">
            <v>2E-3</v>
          </cell>
          <cell r="V609">
            <v>3.0000000000000001E-3</v>
          </cell>
          <cell r="W609">
            <v>4.0000000000000001E-3</v>
          </cell>
          <cell r="X609">
            <v>2E-3</v>
          </cell>
          <cell r="Y609">
            <v>1E-3</v>
          </cell>
          <cell r="Z609">
            <v>2E-3</v>
          </cell>
          <cell r="AA609">
            <v>2E-3</v>
          </cell>
          <cell r="AB609">
            <v>2E-3</v>
          </cell>
          <cell r="AC609">
            <v>2E-3</v>
          </cell>
          <cell r="AD609">
            <v>0</v>
          </cell>
          <cell r="AE609">
            <v>1E-3</v>
          </cell>
          <cell r="AF609">
            <v>0</v>
          </cell>
          <cell r="AG609">
            <v>0</v>
          </cell>
          <cell r="AH609">
            <v>1E-3</v>
          </cell>
          <cell r="AI609">
            <v>0</v>
          </cell>
          <cell r="AJ609">
            <v>0</v>
          </cell>
          <cell r="AK609">
            <v>1E-3</v>
          </cell>
          <cell r="AL609">
            <v>1E-3</v>
          </cell>
          <cell r="AM609">
            <v>1E-3</v>
          </cell>
          <cell r="AN609">
            <v>1E-3</v>
          </cell>
          <cell r="AO609">
            <v>0</v>
          </cell>
          <cell r="AP609">
            <v>2E-3</v>
          </cell>
          <cell r="AQ609">
            <v>0</v>
          </cell>
          <cell r="AR609">
            <v>1E-3</v>
          </cell>
          <cell r="AS609">
            <v>1E-3</v>
          </cell>
          <cell r="AT609">
            <v>1E-3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1E-3</v>
          </cell>
          <cell r="AZ609">
            <v>1E-3</v>
          </cell>
          <cell r="BA609">
            <v>0</v>
          </cell>
          <cell r="BB609">
            <v>0</v>
          </cell>
          <cell r="BC609">
            <v>2E-3</v>
          </cell>
          <cell r="BD609">
            <v>0</v>
          </cell>
          <cell r="BE609">
            <v>1E-3</v>
          </cell>
          <cell r="BF609">
            <v>1E-3</v>
          </cell>
          <cell r="BG609">
            <v>1E-3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1E-3</v>
          </cell>
          <cell r="BM609">
            <v>1E-3</v>
          </cell>
          <cell r="BN609">
            <v>0</v>
          </cell>
          <cell r="BO609">
            <v>0</v>
          </cell>
          <cell r="BP609">
            <v>1E-3</v>
          </cell>
          <cell r="BQ609">
            <v>1E-3</v>
          </cell>
          <cell r="BR609">
            <v>1E-3</v>
          </cell>
          <cell r="BS609">
            <v>1E-3</v>
          </cell>
          <cell r="BT609">
            <v>2E-3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1E-3</v>
          </cell>
          <cell r="BZ609">
            <v>1E-3</v>
          </cell>
          <cell r="CA609">
            <v>0</v>
          </cell>
          <cell r="CB609">
            <v>1E-3</v>
          </cell>
          <cell r="CC609">
            <v>1E-3</v>
          </cell>
          <cell r="CD609">
            <v>1E-3</v>
          </cell>
          <cell r="CE609">
            <v>1E-3</v>
          </cell>
          <cell r="CF609">
            <v>1E-3</v>
          </cell>
          <cell r="CG609">
            <v>1E-3</v>
          </cell>
          <cell r="CH609">
            <v>0</v>
          </cell>
          <cell r="CI609">
            <v>0</v>
          </cell>
          <cell r="CJ609">
            <v>2E-3</v>
          </cell>
          <cell r="CK609">
            <v>1E-3</v>
          </cell>
          <cell r="CL609">
            <v>1E-3</v>
          </cell>
          <cell r="CM609">
            <v>1E-3</v>
          </cell>
          <cell r="CN609">
            <v>0</v>
          </cell>
          <cell r="CO609">
            <v>3.0000000000000001E-3</v>
          </cell>
          <cell r="CP609">
            <v>1E-3</v>
          </cell>
          <cell r="CQ609">
            <v>0</v>
          </cell>
          <cell r="CR609">
            <v>1E-3</v>
          </cell>
          <cell r="CS609">
            <v>1E-3</v>
          </cell>
          <cell r="CT609">
            <v>1E-3</v>
          </cell>
          <cell r="CU609">
            <v>1E-3</v>
          </cell>
          <cell r="CV609">
            <v>0</v>
          </cell>
          <cell r="CW609">
            <v>1E-3</v>
          </cell>
          <cell r="CX609">
            <v>1E-3</v>
          </cell>
          <cell r="CY609">
            <v>1E-3</v>
          </cell>
          <cell r="CZ609">
            <v>1E-3</v>
          </cell>
          <cell r="DA609">
            <v>0</v>
          </cell>
          <cell r="DB609">
            <v>1E-3</v>
          </cell>
          <cell r="DC609">
            <v>1E-3</v>
          </cell>
          <cell r="DD609">
            <v>0</v>
          </cell>
          <cell r="DE609">
            <v>1E-3</v>
          </cell>
          <cell r="DF609">
            <v>1E-3</v>
          </cell>
          <cell r="DG609">
            <v>1E-3</v>
          </cell>
          <cell r="DH609">
            <v>0</v>
          </cell>
          <cell r="DI609">
            <v>0</v>
          </cell>
          <cell r="DJ609">
            <v>1E-3</v>
          </cell>
          <cell r="DK609">
            <v>1E-3</v>
          </cell>
          <cell r="DL609">
            <v>1E-3</v>
          </cell>
          <cell r="DM609">
            <v>1E-3</v>
          </cell>
          <cell r="DN609">
            <v>1E-3</v>
          </cell>
          <cell r="DO609">
            <v>2E-3</v>
          </cell>
          <cell r="DP609">
            <v>1E-3</v>
          </cell>
          <cell r="DQ609">
            <v>1E-3</v>
          </cell>
          <cell r="DR609">
            <v>1E-3</v>
          </cell>
          <cell r="DS609">
            <v>1E-3</v>
          </cell>
          <cell r="DT609">
            <v>1E-3</v>
          </cell>
          <cell r="DU609">
            <v>1E-3</v>
          </cell>
          <cell r="DV609">
            <v>0</v>
          </cell>
          <cell r="DW609">
            <v>1E-3</v>
          </cell>
          <cell r="DX609">
            <v>1E-3</v>
          </cell>
          <cell r="DY609">
            <v>1E-3</v>
          </cell>
          <cell r="DZ609">
            <v>1E-3</v>
          </cell>
          <cell r="EA609">
            <v>1E-3</v>
          </cell>
          <cell r="EB609">
            <v>1E-3</v>
          </cell>
          <cell r="EC609">
            <v>1E-3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1E-3</v>
          </cell>
          <cell r="J610">
            <v>0</v>
          </cell>
          <cell r="K610">
            <v>1E-3</v>
          </cell>
          <cell r="L610">
            <v>0</v>
          </cell>
          <cell r="M610">
            <v>0</v>
          </cell>
          <cell r="N610">
            <v>1E-3</v>
          </cell>
          <cell r="O610">
            <v>0</v>
          </cell>
          <cell r="P610">
            <v>0</v>
          </cell>
          <cell r="Q610">
            <v>0</v>
          </cell>
          <cell r="R610">
            <v>1E-3</v>
          </cell>
          <cell r="S610">
            <v>1E-3</v>
          </cell>
          <cell r="T610">
            <v>1E-3</v>
          </cell>
          <cell r="U610">
            <v>1E-3</v>
          </cell>
          <cell r="V610">
            <v>0</v>
          </cell>
          <cell r="W610">
            <v>0</v>
          </cell>
          <cell r="X610">
            <v>0</v>
          </cell>
          <cell r="Y610">
            <v>1E-3</v>
          </cell>
          <cell r="Z610">
            <v>1E-3</v>
          </cell>
          <cell r="AA610">
            <v>1E-3</v>
          </cell>
          <cell r="AB610">
            <v>1E-3</v>
          </cell>
          <cell r="AC610">
            <v>1E-3</v>
          </cell>
          <cell r="AD610">
            <v>0</v>
          </cell>
          <cell r="AE610">
            <v>0</v>
          </cell>
          <cell r="AF610">
            <v>0</v>
          </cell>
          <cell r="AG610">
            <v>1E-3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1E-3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1E-3</v>
          </cell>
          <cell r="CE610">
            <v>0</v>
          </cell>
          <cell r="CF610">
            <v>1E-3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1E-3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1E-3</v>
          </cell>
          <cell r="DE610">
            <v>0</v>
          </cell>
          <cell r="DF610">
            <v>1E-3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1E-3</v>
          </cell>
          <cell r="S611">
            <v>0</v>
          </cell>
          <cell r="T611">
            <v>0</v>
          </cell>
          <cell r="U611">
            <v>0</v>
          </cell>
          <cell r="V611">
            <v>3.0000000000000001E-3</v>
          </cell>
          <cell r="W611">
            <v>1E-3</v>
          </cell>
          <cell r="X611">
            <v>1E-3</v>
          </cell>
          <cell r="Y611">
            <v>0</v>
          </cell>
          <cell r="Z611">
            <v>0</v>
          </cell>
          <cell r="AA611">
            <v>1E-3</v>
          </cell>
          <cell r="AB611">
            <v>1E-3</v>
          </cell>
          <cell r="AC611">
            <v>0</v>
          </cell>
          <cell r="AD611">
            <v>0</v>
          </cell>
          <cell r="AE611">
            <v>1E-3</v>
          </cell>
          <cell r="AF611">
            <v>1E-3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3.0000000000000001E-3</v>
          </cell>
          <cell r="AR611">
            <v>1E-3</v>
          </cell>
          <cell r="AS611">
            <v>1E-3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3.0000000000000001E-3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1E-3</v>
          </cell>
          <cell r="CD611">
            <v>1E-3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1E-3</v>
          </cell>
          <cell r="CM611">
            <v>1E-3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1E-3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1E-3</v>
          </cell>
          <cell r="DE611">
            <v>-2E-3</v>
          </cell>
          <cell r="DF611">
            <v>1E-3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-1.7000000000000001E-2</v>
          </cell>
          <cell r="DP611">
            <v>0</v>
          </cell>
          <cell r="DQ611">
            <v>0</v>
          </cell>
          <cell r="DR611">
            <v>1E-3</v>
          </cell>
          <cell r="DS611">
            <v>2E-3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1E-3</v>
          </cell>
          <cell r="DZ611">
            <v>1E-3</v>
          </cell>
          <cell r="EA611">
            <v>0</v>
          </cell>
          <cell r="EB611">
            <v>0</v>
          </cell>
          <cell r="EC611">
            <v>0</v>
          </cell>
          <cell r="ED611">
            <v>2E-3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1E-3</v>
          </cell>
          <cell r="AI612">
            <v>0</v>
          </cell>
          <cell r="AJ612">
            <v>1E-3</v>
          </cell>
          <cell r="AK612">
            <v>0</v>
          </cell>
          <cell r="AL612">
            <v>1E-3</v>
          </cell>
          <cell r="AM612">
            <v>1E-3</v>
          </cell>
          <cell r="AN612">
            <v>1E-3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1E-3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1E-3</v>
          </cell>
          <cell r="BA612">
            <v>0</v>
          </cell>
          <cell r="BB612">
            <v>1E-3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1E-3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1E-3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1E-3</v>
          </cell>
          <cell r="BX612">
            <v>1E-3</v>
          </cell>
          <cell r="BY612">
            <v>0</v>
          </cell>
          <cell r="BZ612">
            <v>1E-3</v>
          </cell>
          <cell r="CA612">
            <v>1E-3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1E-3</v>
          </cell>
          <cell r="CI612">
            <v>0</v>
          </cell>
          <cell r="CJ612">
            <v>0</v>
          </cell>
          <cell r="CK612">
            <v>1E-3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1E-3</v>
          </cell>
          <cell r="CU612">
            <v>1E-3</v>
          </cell>
          <cell r="CV612">
            <v>0</v>
          </cell>
          <cell r="CW612">
            <v>1E-3</v>
          </cell>
          <cell r="CX612">
            <v>1E-3</v>
          </cell>
          <cell r="CY612">
            <v>0</v>
          </cell>
          <cell r="CZ612">
            <v>0</v>
          </cell>
          <cell r="DA612">
            <v>1E-3</v>
          </cell>
          <cell r="DB612">
            <v>1E-3</v>
          </cell>
          <cell r="DC612">
            <v>0</v>
          </cell>
          <cell r="DD612">
            <v>0</v>
          </cell>
          <cell r="DE612">
            <v>1E-3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1E-3</v>
          </cell>
          <cell r="DK612">
            <v>1E-3</v>
          </cell>
          <cell r="DL612">
            <v>1E-3</v>
          </cell>
          <cell r="DM612">
            <v>1E-3</v>
          </cell>
          <cell r="DN612">
            <v>0</v>
          </cell>
          <cell r="DO612">
            <v>2E-3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1E-3</v>
          </cell>
          <cell r="DV612">
            <v>1E-3</v>
          </cell>
          <cell r="DW612">
            <v>1E-3</v>
          </cell>
          <cell r="DX612">
            <v>0</v>
          </cell>
          <cell r="DY612">
            <v>1E-3</v>
          </cell>
          <cell r="DZ612">
            <v>0</v>
          </cell>
          <cell r="EA612">
            <v>1E-3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1E-3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1E-3</v>
          </cell>
          <cell r="AE614">
            <v>1E-3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1E-3</v>
          </cell>
          <cell r="AK614">
            <v>1E-3</v>
          </cell>
          <cell r="AL614">
            <v>1E-3</v>
          </cell>
          <cell r="AM614">
            <v>1E-3</v>
          </cell>
          <cell r="AN614">
            <v>0</v>
          </cell>
          <cell r="AO614">
            <v>1E-3</v>
          </cell>
          <cell r="AP614">
            <v>1E-3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1E-3</v>
          </cell>
          <cell r="AY614">
            <v>1E-3</v>
          </cell>
          <cell r="AZ614">
            <v>1E-3</v>
          </cell>
          <cell r="BA614">
            <v>0</v>
          </cell>
          <cell r="BB614">
            <v>1E-3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1E-3</v>
          </cell>
          <cell r="BL614">
            <v>1E-3</v>
          </cell>
          <cell r="BM614">
            <v>1E-3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-3.0000000000000001E-3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1E-3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1E-3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-1E-3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1E-3</v>
          </cell>
          <cell r="AF616">
            <v>0</v>
          </cell>
          <cell r="AG616">
            <v>0</v>
          </cell>
          <cell r="AH616">
            <v>1E-3</v>
          </cell>
          <cell r="AI616">
            <v>0</v>
          </cell>
          <cell r="AJ616">
            <v>1E-3</v>
          </cell>
          <cell r="AK616">
            <v>1E-3</v>
          </cell>
          <cell r="AL616">
            <v>0</v>
          </cell>
          <cell r="AM616">
            <v>1E-3</v>
          </cell>
          <cell r="AN616">
            <v>1E-3</v>
          </cell>
          <cell r="AO616">
            <v>1E-3</v>
          </cell>
          <cell r="AP616">
            <v>1E-3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1E-3</v>
          </cell>
          <cell r="AY616">
            <v>1E-3</v>
          </cell>
          <cell r="AZ616">
            <v>1E-3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1E-3</v>
          </cell>
          <cell r="BL616">
            <v>1E-3</v>
          </cell>
          <cell r="BM616">
            <v>1E-3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1E-3</v>
          </cell>
          <cell r="BZ616">
            <v>1E-3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-5.0000000000000001E-3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2E-3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2E-3</v>
          </cell>
          <cell r="Y618">
            <v>0</v>
          </cell>
          <cell r="Z618">
            <v>1E-3</v>
          </cell>
          <cell r="AA618">
            <v>4.0000000000000001E-3</v>
          </cell>
          <cell r="AB618">
            <v>5.0000000000000001E-3</v>
          </cell>
          <cell r="AC618">
            <v>0</v>
          </cell>
          <cell r="AD618">
            <v>0</v>
          </cell>
          <cell r="AE618">
            <v>4.0000000000000001E-3</v>
          </cell>
          <cell r="AF618">
            <v>0</v>
          </cell>
          <cell r="AG618">
            <v>0</v>
          </cell>
          <cell r="AH618">
            <v>0</v>
          </cell>
          <cell r="AI618">
            <v>1E-3</v>
          </cell>
          <cell r="AJ618">
            <v>6.0000000000000001E-3</v>
          </cell>
          <cell r="AK618">
            <v>7.0000000000000001E-3</v>
          </cell>
          <cell r="AL618">
            <v>5.0000000000000001E-3</v>
          </cell>
          <cell r="AM618">
            <v>4.0000000000000001E-3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1E-3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3.0000000000000001E-3</v>
          </cell>
          <cell r="AZ618">
            <v>2E-3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1E-3</v>
          </cell>
          <cell r="BL618">
            <v>1E-3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1E-3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3.0000000000000001E-3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1E-3</v>
          </cell>
          <cell r="AF620">
            <v>1E-3</v>
          </cell>
          <cell r="AG620">
            <v>0</v>
          </cell>
          <cell r="AH620">
            <v>1E-3</v>
          </cell>
          <cell r="AI620">
            <v>1E-3</v>
          </cell>
          <cell r="AJ620">
            <v>1E-3</v>
          </cell>
          <cell r="AK620">
            <v>1E-3</v>
          </cell>
          <cell r="AL620">
            <v>0</v>
          </cell>
          <cell r="AM620">
            <v>0</v>
          </cell>
          <cell r="AN620">
            <v>1E-3</v>
          </cell>
          <cell r="AO620">
            <v>1E-3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1E-3</v>
          </cell>
          <cell r="AY620">
            <v>1E-3</v>
          </cell>
          <cell r="AZ620">
            <v>1E-3</v>
          </cell>
          <cell r="BA620">
            <v>1E-3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1E-3</v>
          </cell>
          <cell r="BL620">
            <v>1E-3</v>
          </cell>
          <cell r="BM620">
            <v>1E-3</v>
          </cell>
          <cell r="BN620">
            <v>1E-3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1E-3</v>
          </cell>
          <cell r="BZ620">
            <v>1E-3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4.0000000000000001E-3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1E-3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1E-3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1E-3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1E-3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3">
          <cell r="A633" t="str">
            <v>Average Fuel Cost ($/MMBtu)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3">
          <cell r="A663" t="str">
            <v>Peak Capacity (Nameplate)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5">
          <cell r="A705" t="str">
            <v>Capacity Factor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-1E-3</v>
          </cell>
          <cell r="AF709">
            <v>0</v>
          </cell>
          <cell r="AG709">
            <v>0</v>
          </cell>
          <cell r="AH709">
            <v>-1E-3</v>
          </cell>
          <cell r="AI709">
            <v>0</v>
          </cell>
          <cell r="AJ709">
            <v>-1E-3</v>
          </cell>
          <cell r="AK709">
            <v>-1E-3</v>
          </cell>
          <cell r="AL709">
            <v>-1E-3</v>
          </cell>
          <cell r="AM709">
            <v>-1E-3</v>
          </cell>
          <cell r="AN709">
            <v>-1E-3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-1E-3</v>
          </cell>
          <cell r="AU709">
            <v>-1E-3</v>
          </cell>
          <cell r="AV709">
            <v>0</v>
          </cell>
          <cell r="AW709">
            <v>0</v>
          </cell>
          <cell r="AX709">
            <v>0</v>
          </cell>
          <cell r="AY709">
            <v>-1E-3</v>
          </cell>
          <cell r="AZ709">
            <v>-1E-3</v>
          </cell>
          <cell r="BA709">
            <v>-1E-3</v>
          </cell>
          <cell r="BB709">
            <v>-1E-3</v>
          </cell>
          <cell r="BC709">
            <v>-1E-3</v>
          </cell>
          <cell r="BD709">
            <v>0</v>
          </cell>
          <cell r="BE709">
            <v>-1E-3</v>
          </cell>
          <cell r="BF709">
            <v>0</v>
          </cell>
          <cell r="BG709">
            <v>-1E-3</v>
          </cell>
          <cell r="BH709">
            <v>-1E-3</v>
          </cell>
          <cell r="BI709">
            <v>0</v>
          </cell>
          <cell r="BJ709">
            <v>0</v>
          </cell>
          <cell r="BK709">
            <v>0</v>
          </cell>
          <cell r="BL709">
            <v>-1E-3</v>
          </cell>
          <cell r="BM709">
            <v>-1E-3</v>
          </cell>
          <cell r="BN709">
            <v>-1E-3</v>
          </cell>
          <cell r="BO709">
            <v>-1E-3</v>
          </cell>
          <cell r="BP709">
            <v>-1E-3</v>
          </cell>
          <cell r="BQ709">
            <v>0</v>
          </cell>
          <cell r="BR709">
            <v>-1E-3</v>
          </cell>
          <cell r="BS709">
            <v>-1E-3</v>
          </cell>
          <cell r="BT709">
            <v>-1E-3</v>
          </cell>
          <cell r="BU709">
            <v>-1E-3</v>
          </cell>
          <cell r="BV709">
            <v>0</v>
          </cell>
          <cell r="BW709">
            <v>-1E-3</v>
          </cell>
          <cell r="BX709">
            <v>0</v>
          </cell>
          <cell r="BY709">
            <v>-1E-3</v>
          </cell>
          <cell r="BZ709">
            <v>-1E-3</v>
          </cell>
          <cell r="CA709">
            <v>-1E-3</v>
          </cell>
          <cell r="CB709">
            <v>0</v>
          </cell>
          <cell r="CC709">
            <v>-1E-3</v>
          </cell>
          <cell r="CD709">
            <v>0</v>
          </cell>
          <cell r="CE709">
            <v>-1E-3</v>
          </cell>
          <cell r="CF709">
            <v>0</v>
          </cell>
          <cell r="CG709">
            <v>-1E-3</v>
          </cell>
          <cell r="CH709">
            <v>-1E-3</v>
          </cell>
          <cell r="CI709">
            <v>0</v>
          </cell>
          <cell r="CJ709">
            <v>0</v>
          </cell>
          <cell r="CK709">
            <v>-1E-3</v>
          </cell>
          <cell r="CL709">
            <v>-1E-3</v>
          </cell>
          <cell r="CM709">
            <v>-1E-3</v>
          </cell>
          <cell r="CN709">
            <v>-1E-3</v>
          </cell>
          <cell r="CO709">
            <v>-1E-3</v>
          </cell>
          <cell r="CP709">
            <v>-1E-3</v>
          </cell>
          <cell r="CQ709">
            <v>0</v>
          </cell>
          <cell r="CR709">
            <v>-1E-3</v>
          </cell>
          <cell r="CS709">
            <v>0</v>
          </cell>
          <cell r="CT709">
            <v>-1E-3</v>
          </cell>
          <cell r="CU709">
            <v>-1E-3</v>
          </cell>
          <cell r="CV709">
            <v>0</v>
          </cell>
          <cell r="CW709">
            <v>-1E-3</v>
          </cell>
          <cell r="CX709">
            <v>-1E-3</v>
          </cell>
          <cell r="CY709">
            <v>-1E-3</v>
          </cell>
          <cell r="CZ709">
            <v>-1E-3</v>
          </cell>
          <cell r="DA709">
            <v>-1E-3</v>
          </cell>
          <cell r="DB709">
            <v>-1E-3</v>
          </cell>
          <cell r="DC709">
            <v>0</v>
          </cell>
          <cell r="DD709">
            <v>0</v>
          </cell>
          <cell r="DE709">
            <v>-1E-3</v>
          </cell>
          <cell r="DF709">
            <v>0</v>
          </cell>
          <cell r="DG709">
            <v>-1E-3</v>
          </cell>
          <cell r="DH709">
            <v>-1E-3</v>
          </cell>
          <cell r="DI709">
            <v>0</v>
          </cell>
          <cell r="DJ709">
            <v>-1E-3</v>
          </cell>
          <cell r="DK709">
            <v>-1E-3</v>
          </cell>
          <cell r="DL709">
            <v>-1E-3</v>
          </cell>
          <cell r="DM709">
            <v>0</v>
          </cell>
          <cell r="DN709">
            <v>-2E-3</v>
          </cell>
          <cell r="DO709">
            <v>-1E-3</v>
          </cell>
          <cell r="DP709">
            <v>-1E-3</v>
          </cell>
          <cell r="DQ709">
            <v>0</v>
          </cell>
          <cell r="DR709">
            <v>-1E-3</v>
          </cell>
          <cell r="DS709">
            <v>0</v>
          </cell>
          <cell r="DT709">
            <v>-1E-3</v>
          </cell>
          <cell r="DU709">
            <v>-1E-3</v>
          </cell>
          <cell r="DV709">
            <v>-1E-3</v>
          </cell>
          <cell r="DW709">
            <v>-1E-3</v>
          </cell>
          <cell r="DX709">
            <v>-1E-3</v>
          </cell>
          <cell r="DY709">
            <v>-1E-3</v>
          </cell>
          <cell r="DZ709">
            <v>-1E-3</v>
          </cell>
          <cell r="EA709">
            <v>-1E-3</v>
          </cell>
          <cell r="EB709">
            <v>-1E-3</v>
          </cell>
          <cell r="EC709">
            <v>-1E-3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-1E-3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-1E-3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-1E-3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-1E-3</v>
          </cell>
          <cell r="CA710">
            <v>0</v>
          </cell>
          <cell r="CB710">
            <v>-1E-3</v>
          </cell>
          <cell r="CC710">
            <v>-1E-3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-1E-3</v>
          </cell>
          <cell r="CL710">
            <v>0</v>
          </cell>
          <cell r="CM710">
            <v>0</v>
          </cell>
          <cell r="CN710">
            <v>0</v>
          </cell>
          <cell r="CO710">
            <v>-1E-3</v>
          </cell>
          <cell r="CP710">
            <v>-1E-3</v>
          </cell>
          <cell r="CQ710">
            <v>0</v>
          </cell>
          <cell r="CR710">
            <v>0</v>
          </cell>
          <cell r="CS710">
            <v>0</v>
          </cell>
          <cell r="CT710">
            <v>-1E-3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-1E-3</v>
          </cell>
          <cell r="DF710">
            <v>0</v>
          </cell>
          <cell r="DG710">
            <v>-1E-3</v>
          </cell>
          <cell r="DH710">
            <v>-1E-3</v>
          </cell>
          <cell r="DI710">
            <v>0</v>
          </cell>
          <cell r="DJ710">
            <v>-1E-3</v>
          </cell>
          <cell r="DK710">
            <v>-1E-3</v>
          </cell>
          <cell r="DL710">
            <v>-1E-3</v>
          </cell>
          <cell r="DM710">
            <v>-1E-3</v>
          </cell>
          <cell r="DN710">
            <v>-1E-3</v>
          </cell>
          <cell r="DO710">
            <v>-1E-3</v>
          </cell>
          <cell r="DP710">
            <v>-1E-3</v>
          </cell>
          <cell r="DQ710">
            <v>-1E-3</v>
          </cell>
          <cell r="DR710">
            <v>0</v>
          </cell>
          <cell r="DS710">
            <v>-1E-3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-1E-3</v>
          </cell>
          <cell r="EC710">
            <v>0</v>
          </cell>
          <cell r="ED710">
            <v>-1E-3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-1E-3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-1E-3</v>
          </cell>
          <cell r="CK711">
            <v>-1E-3</v>
          </cell>
          <cell r="CL711">
            <v>-1E-3</v>
          </cell>
          <cell r="CM711">
            <v>0</v>
          </cell>
          <cell r="CN711">
            <v>0</v>
          </cell>
          <cell r="CO711">
            <v>-1E-3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-1E-3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-1E-3</v>
          </cell>
          <cell r="DX711">
            <v>-1E-3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-1E-3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-1E-3</v>
          </cell>
          <cell r="R712">
            <v>0</v>
          </cell>
          <cell r="S712">
            <v>0</v>
          </cell>
          <cell r="T712">
            <v>0</v>
          </cell>
          <cell r="U712">
            <v>-1E-3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1E-3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-1E-3</v>
          </cell>
          <cell r="O713">
            <v>0</v>
          </cell>
          <cell r="P713">
            <v>0</v>
          </cell>
          <cell r="Q713">
            <v>0</v>
          </cell>
          <cell r="R713">
            <v>-1E-3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-1E-3</v>
          </cell>
          <cell r="X713">
            <v>0</v>
          </cell>
          <cell r="Y713">
            <v>-1E-3</v>
          </cell>
          <cell r="Z713">
            <v>-1E-3</v>
          </cell>
          <cell r="AA713">
            <v>-1E-3</v>
          </cell>
          <cell r="AB713">
            <v>-1E-3</v>
          </cell>
          <cell r="AC713">
            <v>-1E-3</v>
          </cell>
          <cell r="AD713">
            <v>0</v>
          </cell>
          <cell r="AE713">
            <v>0</v>
          </cell>
          <cell r="AF713">
            <v>0</v>
          </cell>
          <cell r="AG713">
            <v>-1E-3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-1E-3</v>
          </cell>
          <cell r="AP713">
            <v>0</v>
          </cell>
          <cell r="AQ713">
            <v>0</v>
          </cell>
          <cell r="AR713">
            <v>0</v>
          </cell>
          <cell r="AS713">
            <v>-1E-3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-1E-3</v>
          </cell>
          <cell r="BD713">
            <v>0</v>
          </cell>
          <cell r="BE713">
            <v>0</v>
          </cell>
          <cell r="BF713">
            <v>-1E-3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-1E-3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-1E-3</v>
          </cell>
          <cell r="CE713">
            <v>0</v>
          </cell>
          <cell r="CF713">
            <v>-1E-3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-1E-3</v>
          </cell>
          <cell r="CN713">
            <v>0</v>
          </cell>
          <cell r="CO713">
            <v>0</v>
          </cell>
          <cell r="CP713">
            <v>0</v>
          </cell>
          <cell r="CQ713">
            <v>-1E-3</v>
          </cell>
          <cell r="CR713">
            <v>0</v>
          </cell>
          <cell r="CS713">
            <v>-1E-3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-1E-3</v>
          </cell>
          <cell r="DA713">
            <v>0</v>
          </cell>
          <cell r="DB713">
            <v>0</v>
          </cell>
          <cell r="DC713">
            <v>-1E-3</v>
          </cell>
          <cell r="DD713">
            <v>-1E-3</v>
          </cell>
          <cell r="DE713">
            <v>0</v>
          </cell>
          <cell r="DF713">
            <v>-1E-3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-1E-3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-1E-3</v>
          </cell>
          <cell r="DR713">
            <v>0</v>
          </cell>
          <cell r="DS713">
            <v>-1E-3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-1E-3</v>
          </cell>
          <cell r="N714">
            <v>-1E-3</v>
          </cell>
          <cell r="O714">
            <v>-1E-3</v>
          </cell>
          <cell r="P714">
            <v>0</v>
          </cell>
          <cell r="Q714">
            <v>0</v>
          </cell>
          <cell r="R714">
            <v>-1E-3</v>
          </cell>
          <cell r="S714">
            <v>0</v>
          </cell>
          <cell r="T714">
            <v>0</v>
          </cell>
          <cell r="U714">
            <v>-1E-3</v>
          </cell>
          <cell r="V714">
            <v>-1E-3</v>
          </cell>
          <cell r="W714">
            <v>-1E-3</v>
          </cell>
          <cell r="X714">
            <v>0</v>
          </cell>
          <cell r="Y714">
            <v>0</v>
          </cell>
          <cell r="Z714">
            <v>-1E-3</v>
          </cell>
          <cell r="AA714">
            <v>-1E-3</v>
          </cell>
          <cell r="AB714">
            <v>-1E-3</v>
          </cell>
          <cell r="AC714">
            <v>-1E-3</v>
          </cell>
          <cell r="AD714">
            <v>-1E-3</v>
          </cell>
          <cell r="AE714">
            <v>0</v>
          </cell>
          <cell r="AF714">
            <v>0</v>
          </cell>
          <cell r="AG714">
            <v>0</v>
          </cell>
          <cell r="AH714">
            <v>-1E-3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-1E-3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-1E-3</v>
          </cell>
          <cell r="BD714">
            <v>0</v>
          </cell>
          <cell r="BE714">
            <v>0</v>
          </cell>
          <cell r="BF714">
            <v>-1E-3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-1E-3</v>
          </cell>
          <cell r="BR714">
            <v>0</v>
          </cell>
          <cell r="BS714">
            <v>-1E-3</v>
          </cell>
          <cell r="BT714">
            <v>-1E-3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-1E-3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-1E-3</v>
          </cell>
          <cell r="CM714">
            <v>0</v>
          </cell>
          <cell r="CN714">
            <v>0</v>
          </cell>
          <cell r="CO714">
            <v>-1E-3</v>
          </cell>
          <cell r="CP714">
            <v>-1E-3</v>
          </cell>
          <cell r="CQ714">
            <v>0</v>
          </cell>
          <cell r="CR714">
            <v>0</v>
          </cell>
          <cell r="CS714">
            <v>0</v>
          </cell>
          <cell r="CT714">
            <v>-1E-3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-1E-3</v>
          </cell>
          <cell r="CZ714">
            <v>-1E-3</v>
          </cell>
          <cell r="DA714">
            <v>0</v>
          </cell>
          <cell r="DB714">
            <v>0</v>
          </cell>
          <cell r="DC714">
            <v>-1E-3</v>
          </cell>
          <cell r="DD714">
            <v>0</v>
          </cell>
          <cell r="DE714">
            <v>0</v>
          </cell>
          <cell r="DF714">
            <v>0</v>
          </cell>
          <cell r="DG714">
            <v>-1E-3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-1E-3</v>
          </cell>
          <cell r="DM714">
            <v>-1E-3</v>
          </cell>
          <cell r="DN714">
            <v>0</v>
          </cell>
          <cell r="DO714">
            <v>0</v>
          </cell>
          <cell r="DP714">
            <v>-1E-3</v>
          </cell>
          <cell r="DQ714">
            <v>-1E-3</v>
          </cell>
          <cell r="DR714">
            <v>-1E-3</v>
          </cell>
          <cell r="DS714">
            <v>-1E-3</v>
          </cell>
          <cell r="DT714">
            <v>-1E-3</v>
          </cell>
          <cell r="DU714">
            <v>0</v>
          </cell>
          <cell r="DV714">
            <v>0</v>
          </cell>
          <cell r="DW714">
            <v>-1E-3</v>
          </cell>
          <cell r="DX714">
            <v>-1E-3</v>
          </cell>
          <cell r="DY714">
            <v>-1E-3</v>
          </cell>
          <cell r="DZ714">
            <v>-1E-3</v>
          </cell>
          <cell r="EA714">
            <v>0</v>
          </cell>
          <cell r="EB714">
            <v>-1E-3</v>
          </cell>
          <cell r="EC714">
            <v>-1E-3</v>
          </cell>
          <cell r="ED714">
            <v>-1E-3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-1E-3</v>
          </cell>
          <cell r="N715">
            <v>-1E-3</v>
          </cell>
          <cell r="O715">
            <v>-1E-3</v>
          </cell>
          <cell r="P715">
            <v>0</v>
          </cell>
          <cell r="Q715">
            <v>0</v>
          </cell>
          <cell r="R715">
            <v>0</v>
          </cell>
          <cell r="S715">
            <v>-1E-3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-1E-3</v>
          </cell>
          <cell r="Z715">
            <v>-1E-3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-1E-3</v>
          </cell>
          <cell r="AG715">
            <v>-1E-3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1E-3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-1E-3</v>
          </cell>
          <cell r="V716">
            <v>-2E-3</v>
          </cell>
          <cell r="W716">
            <v>0</v>
          </cell>
          <cell r="X716">
            <v>-1E-3</v>
          </cell>
          <cell r="Y716">
            <v>0</v>
          </cell>
          <cell r="Z716">
            <v>0</v>
          </cell>
          <cell r="AA716">
            <v>-1E-3</v>
          </cell>
          <cell r="AB716">
            <v>-1E-3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2E-3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-1E-3</v>
          </cell>
          <cell r="AM717">
            <v>-1E-3</v>
          </cell>
          <cell r="AN717">
            <v>-1E-3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-1E-3</v>
          </cell>
          <cell r="BA717">
            <v>0</v>
          </cell>
          <cell r="BB717">
            <v>-1E-3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-1E-3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-1E-3</v>
          </cell>
          <cell r="BY717">
            <v>0</v>
          </cell>
          <cell r="BZ717">
            <v>0</v>
          </cell>
          <cell r="CA717">
            <v>-1E-3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-1E-3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-1E-3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-1E-3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-1E-3</v>
          </cell>
          <cell r="DK717">
            <v>-1E-3</v>
          </cell>
          <cell r="DL717">
            <v>-1E-3</v>
          </cell>
          <cell r="DM717">
            <v>-1E-3</v>
          </cell>
          <cell r="DN717">
            <v>0</v>
          </cell>
          <cell r="DO717">
            <v>-1E-3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-1E-3</v>
          </cell>
          <cell r="DW717">
            <v>-1E-3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-1E-3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-1E-3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1E-3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-1E-3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-1E-3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1E-3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-1E-3</v>
          </cell>
          <cell r="AA723">
            <v>-1E-3</v>
          </cell>
          <cell r="AB723">
            <v>-1E-3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-1E-3</v>
          </cell>
          <cell r="AM723">
            <v>-1E-3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-1E-3</v>
          </cell>
          <cell r="AK725">
            <v>-1E-3</v>
          </cell>
          <cell r="AL725">
            <v>0</v>
          </cell>
          <cell r="AM725">
            <v>0</v>
          </cell>
          <cell r="AN725">
            <v>-1E-3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-1E-3</v>
          </cell>
          <cell r="BM725">
            <v>-1E-3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-1E-3</v>
          </cell>
          <cell r="BZ725">
            <v>0</v>
          </cell>
          <cell r="CA725">
            <v>-1E-3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2E-3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-1E-3</v>
          </cell>
          <cell r="U726">
            <v>-1E-3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-1E-3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-1E-3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-1E-3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-8.0000000000000002E-3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-1E-3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1">
          <cell r="A751" t="str">
            <v>Integration Charge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9">
          <cell r="F839">
            <v>1542.25</v>
          </cell>
          <cell r="G839">
            <v>1509.5920000000001</v>
          </cell>
          <cell r="H839">
            <v>2045.07</v>
          </cell>
          <cell r="I839">
            <v>2113.11</v>
          </cell>
          <cell r="J839">
            <v>2271.2150000000001</v>
          </cell>
          <cell r="K839">
            <v>2268.81</v>
          </cell>
          <cell r="L839">
            <v>2138.5970000000002</v>
          </cell>
          <cell r="M839">
            <v>2257.2339999999999</v>
          </cell>
          <cell r="N839">
            <v>2196.75</v>
          </cell>
          <cell r="O839">
            <v>2095.91</v>
          </cell>
          <cell r="P839">
            <v>1667.28</v>
          </cell>
          <cell r="Q839">
            <v>1408.5160000000001</v>
          </cell>
          <cell r="R839">
            <v>23396.767000000003</v>
          </cell>
          <cell r="S839">
            <v>1534.5619999999999</v>
          </cell>
          <cell r="T839">
            <v>1502.0039999999999</v>
          </cell>
          <cell r="U839">
            <v>2034.84</v>
          </cell>
          <cell r="V839">
            <v>2102.58</v>
          </cell>
          <cell r="W839">
            <v>2259.8069999999998</v>
          </cell>
          <cell r="X839">
            <v>2257.44</v>
          </cell>
          <cell r="Y839">
            <v>2127.933</v>
          </cell>
          <cell r="Z839">
            <v>2245.9810000000002</v>
          </cell>
          <cell r="AA839">
            <v>2185.7399999999998</v>
          </cell>
          <cell r="AB839">
            <v>2085.4319999999998</v>
          </cell>
          <cell r="AC839">
            <v>1659</v>
          </cell>
          <cell r="AD839">
            <v>1401.4480000000001</v>
          </cell>
          <cell r="AE839">
            <v>23332.812999999998</v>
          </cell>
          <cell r="AF839">
            <v>1526.8430000000001</v>
          </cell>
          <cell r="AG839">
            <v>1547.875</v>
          </cell>
          <cell r="AH839">
            <v>2024.548</v>
          </cell>
          <cell r="AI839">
            <v>2091.9899999999998</v>
          </cell>
          <cell r="AJ839">
            <v>2248.5230000000001</v>
          </cell>
          <cell r="AK839">
            <v>2246.13</v>
          </cell>
          <cell r="AL839">
            <v>2117.2689999999998</v>
          </cell>
          <cell r="AM839">
            <v>2234.7280000000001</v>
          </cell>
          <cell r="AN839">
            <v>2174.85</v>
          </cell>
          <cell r="AO839">
            <v>2074.9850000000001</v>
          </cell>
          <cell r="AP839">
            <v>1650.63</v>
          </cell>
          <cell r="AQ839">
            <v>1394.442</v>
          </cell>
          <cell r="AR839">
            <v>23163.482</v>
          </cell>
          <cell r="AS839">
            <v>1519.248</v>
          </cell>
          <cell r="AT839">
            <v>1487.0239999999999</v>
          </cell>
          <cell r="AU839">
            <v>2014.473</v>
          </cell>
          <cell r="AV839">
            <v>2081.64</v>
          </cell>
          <cell r="AW839">
            <v>2237.3319999999999</v>
          </cell>
          <cell r="AX839">
            <v>2234.9699999999998</v>
          </cell>
          <cell r="AY839">
            <v>2106.6979999999999</v>
          </cell>
          <cell r="AZ839">
            <v>2223.63</v>
          </cell>
          <cell r="BA839">
            <v>2163.96</v>
          </cell>
          <cell r="BB839">
            <v>2064.6309999999999</v>
          </cell>
          <cell r="BC839">
            <v>1642.44</v>
          </cell>
          <cell r="BD839">
            <v>1387.4359999999999</v>
          </cell>
          <cell r="BE839">
            <v>23047.646000000001</v>
          </cell>
          <cell r="BF839">
            <v>1511.684</v>
          </cell>
          <cell r="BG839">
            <v>1479.604</v>
          </cell>
          <cell r="BH839">
            <v>2004.46</v>
          </cell>
          <cell r="BI839">
            <v>2071.1999999999998</v>
          </cell>
          <cell r="BJ839">
            <v>2226.0790000000002</v>
          </cell>
          <cell r="BK839">
            <v>2223.7800000000002</v>
          </cell>
          <cell r="BL839">
            <v>2096.1579999999999</v>
          </cell>
          <cell r="BM839">
            <v>2212.4699999999998</v>
          </cell>
          <cell r="BN839">
            <v>2153.19</v>
          </cell>
          <cell r="BO839">
            <v>2054.277</v>
          </cell>
          <cell r="BP839">
            <v>1634.19</v>
          </cell>
          <cell r="BQ839">
            <v>1380.5540000000001</v>
          </cell>
          <cell r="BR839">
            <v>22932.207999999999</v>
          </cell>
          <cell r="BS839">
            <v>1504.0889999999999</v>
          </cell>
          <cell r="BT839">
            <v>1472.184</v>
          </cell>
          <cell r="BU839">
            <v>1994.385</v>
          </cell>
          <cell r="BV839">
            <v>2060.79</v>
          </cell>
          <cell r="BW839">
            <v>2214.9810000000002</v>
          </cell>
          <cell r="BX839">
            <v>2212.65</v>
          </cell>
          <cell r="BY839">
            <v>2085.6489999999999</v>
          </cell>
          <cell r="BZ839">
            <v>2201.4029999999998</v>
          </cell>
          <cell r="CA839">
            <v>2142.39</v>
          </cell>
          <cell r="CB839">
            <v>2044.047</v>
          </cell>
          <cell r="CC839">
            <v>1626.03</v>
          </cell>
          <cell r="CD839">
            <v>1373.61</v>
          </cell>
          <cell r="CE839">
            <v>22869.967000000001</v>
          </cell>
          <cell r="CF839">
            <v>1496.556</v>
          </cell>
          <cell r="CG839">
            <v>1517.135</v>
          </cell>
          <cell r="CH839">
            <v>1984.4649999999999</v>
          </cell>
          <cell r="CI839">
            <v>2050.5300000000002</v>
          </cell>
          <cell r="CJ839">
            <v>2203.8519999999999</v>
          </cell>
          <cell r="CK839">
            <v>2201.5500000000002</v>
          </cell>
          <cell r="CL839">
            <v>2075.2330000000002</v>
          </cell>
          <cell r="CM839">
            <v>2190.4290000000001</v>
          </cell>
          <cell r="CN839">
            <v>2131.71</v>
          </cell>
          <cell r="CO839">
            <v>2033.817</v>
          </cell>
          <cell r="CP839">
            <v>1617.9</v>
          </cell>
          <cell r="CQ839">
            <v>1366.79</v>
          </cell>
          <cell r="CR839">
            <v>22703.487999999998</v>
          </cell>
          <cell r="CS839">
            <v>1489.0540000000001</v>
          </cell>
          <cell r="CT839">
            <v>1457.5119999999999</v>
          </cell>
          <cell r="CU839">
            <v>1974.5450000000001</v>
          </cell>
          <cell r="CV839">
            <v>2040.24</v>
          </cell>
          <cell r="CW839">
            <v>2192.8780000000002</v>
          </cell>
          <cell r="CX839">
            <v>2190.54</v>
          </cell>
          <cell r="CY839">
            <v>2064.848</v>
          </cell>
          <cell r="CZ839">
            <v>2179.393</v>
          </cell>
          <cell r="DA839">
            <v>2121.09</v>
          </cell>
          <cell r="DB839">
            <v>2023.6489999999999</v>
          </cell>
          <cell r="DC839">
            <v>1609.8</v>
          </cell>
          <cell r="DD839">
            <v>1359.9390000000001</v>
          </cell>
          <cell r="DE839">
            <v>22590.117999999999</v>
          </cell>
          <cell r="DF839">
            <v>1481.645</v>
          </cell>
          <cell r="DG839">
            <v>1450.232</v>
          </cell>
          <cell r="DH839">
            <v>1964.6869999999999</v>
          </cell>
          <cell r="DI839">
            <v>2030.07</v>
          </cell>
          <cell r="DJ839">
            <v>2181.904</v>
          </cell>
          <cell r="DK839">
            <v>2179.62</v>
          </cell>
          <cell r="DL839">
            <v>2054.556</v>
          </cell>
          <cell r="DM839">
            <v>2168.5120000000002</v>
          </cell>
          <cell r="DN839">
            <v>2110.4699999999998</v>
          </cell>
          <cell r="DO839">
            <v>2013.5119999999999</v>
          </cell>
          <cell r="DP839">
            <v>1601.76</v>
          </cell>
          <cell r="DQ839">
            <v>1353.15</v>
          </cell>
          <cell r="DR839">
            <v>22477.047999999995</v>
          </cell>
          <cell r="DS839">
            <v>1474.2670000000001</v>
          </cell>
          <cell r="DT839">
            <v>1443.008</v>
          </cell>
          <cell r="DU839">
            <v>1954.798</v>
          </cell>
          <cell r="DV839">
            <v>2019.93</v>
          </cell>
          <cell r="DW839">
            <v>2170.9920000000002</v>
          </cell>
          <cell r="DX839">
            <v>2168.6999999999998</v>
          </cell>
          <cell r="DY839">
            <v>2044.2639999999999</v>
          </cell>
          <cell r="DZ839">
            <v>2157.6930000000002</v>
          </cell>
          <cell r="EA839">
            <v>2099.88</v>
          </cell>
          <cell r="EB839">
            <v>2003.4059999999999</v>
          </cell>
          <cell r="EC839">
            <v>1593.78</v>
          </cell>
          <cell r="ED839">
            <v>1346.33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971.61750000000006</v>
          </cell>
          <cell r="G841">
            <v>951.04296000000011</v>
          </cell>
          <cell r="H841">
            <v>1288.3941</v>
          </cell>
          <cell r="I841">
            <v>1331.2593000000002</v>
          </cell>
          <cell r="J841">
            <v>1430.86545</v>
          </cell>
          <cell r="K841">
            <v>1429.3503000000001</v>
          </cell>
          <cell r="L841">
            <v>1347.3161100000002</v>
          </cell>
          <cell r="M841">
            <v>1422.0574199999999</v>
          </cell>
          <cell r="N841">
            <v>1383.9525000000001</v>
          </cell>
          <cell r="O841">
            <v>1320.4232999999999</v>
          </cell>
          <cell r="P841">
            <v>1050.3864000000001</v>
          </cell>
          <cell r="Q841">
            <v>887.36508000000003</v>
          </cell>
          <cell r="R841">
            <v>14973.930880000002</v>
          </cell>
          <cell r="S841">
            <v>982.1196799999999</v>
          </cell>
          <cell r="T841">
            <v>961.28255999999999</v>
          </cell>
          <cell r="U841">
            <v>1302.2975999999999</v>
          </cell>
          <cell r="V841">
            <v>1345.6512</v>
          </cell>
          <cell r="W841">
            <v>1446.27648</v>
          </cell>
          <cell r="X841">
            <v>1444.7616</v>
          </cell>
          <cell r="Y841">
            <v>1361.8771200000001</v>
          </cell>
          <cell r="Z841">
            <v>1437.4278400000001</v>
          </cell>
          <cell r="AA841">
            <v>1398.8735999999999</v>
          </cell>
          <cell r="AB841">
            <v>1334.6764799999999</v>
          </cell>
          <cell r="AC841">
            <v>1061.76</v>
          </cell>
          <cell r="AD841">
            <v>896.92672000000005</v>
          </cell>
          <cell r="AE841">
            <v>15399.656579999999</v>
          </cell>
          <cell r="AF841">
            <v>1007.7163800000001</v>
          </cell>
          <cell r="AG841">
            <v>1021.5975000000001</v>
          </cell>
          <cell r="AH841">
            <v>1336.2016800000001</v>
          </cell>
          <cell r="AI841">
            <v>1380.7133999999999</v>
          </cell>
          <cell r="AJ841">
            <v>1484.0251800000001</v>
          </cell>
          <cell r="AK841">
            <v>1482.4458000000002</v>
          </cell>
          <cell r="AL841">
            <v>1397.3975399999999</v>
          </cell>
          <cell r="AM841">
            <v>1474.9204800000002</v>
          </cell>
          <cell r="AN841">
            <v>1435.4010000000001</v>
          </cell>
          <cell r="AO841">
            <v>1369.4901000000002</v>
          </cell>
          <cell r="AP841">
            <v>1089.4158000000002</v>
          </cell>
          <cell r="AQ841">
            <v>920.33172000000002</v>
          </cell>
          <cell r="AR841">
            <v>15519.532940000001</v>
          </cell>
          <cell r="AS841">
            <v>1017.8961600000001</v>
          </cell>
          <cell r="AT841">
            <v>996.30607999999995</v>
          </cell>
          <cell r="AU841">
            <v>1349.6969100000001</v>
          </cell>
          <cell r="AV841">
            <v>1394.6987999999999</v>
          </cell>
          <cell r="AW841">
            <v>1499.01244</v>
          </cell>
          <cell r="AX841">
            <v>1497.4298999999999</v>
          </cell>
          <cell r="AY841">
            <v>1411.48766</v>
          </cell>
          <cell r="AZ841">
            <v>1489.8321000000001</v>
          </cell>
          <cell r="BA841">
            <v>1449.8532</v>
          </cell>
          <cell r="BB841">
            <v>1383.30277</v>
          </cell>
          <cell r="BC841">
            <v>1100.4348</v>
          </cell>
          <cell r="BD841">
            <v>929.58212000000003</v>
          </cell>
          <cell r="BE841">
            <v>15672.399280000001</v>
          </cell>
          <cell r="BF841">
            <v>1027.9451200000001</v>
          </cell>
          <cell r="BG841">
            <v>1006.1307200000001</v>
          </cell>
          <cell r="BH841">
            <v>1363.0328000000002</v>
          </cell>
          <cell r="BI841">
            <v>1408.4159999999999</v>
          </cell>
          <cell r="BJ841">
            <v>1513.7337200000002</v>
          </cell>
          <cell r="BK841">
            <v>1512.1704000000002</v>
          </cell>
          <cell r="BL841">
            <v>1425.38744</v>
          </cell>
          <cell r="BM841">
            <v>1504.4795999999999</v>
          </cell>
          <cell r="BN841">
            <v>1464.1692</v>
          </cell>
          <cell r="BO841">
            <v>1396.9083600000001</v>
          </cell>
          <cell r="BP841">
            <v>1111.2492000000002</v>
          </cell>
          <cell r="BQ841">
            <v>938.77672000000018</v>
          </cell>
          <cell r="BR841">
            <v>16052.545600000001</v>
          </cell>
          <cell r="BS841">
            <v>1052.8623</v>
          </cell>
          <cell r="BT841">
            <v>1030.5288</v>
          </cell>
          <cell r="BU841">
            <v>1396.0695000000001</v>
          </cell>
          <cell r="BV841">
            <v>1442.5530000000001</v>
          </cell>
          <cell r="BW841">
            <v>1550.4867000000004</v>
          </cell>
          <cell r="BX841">
            <v>1548.8550000000002</v>
          </cell>
          <cell r="BY841">
            <v>1459.9543000000001</v>
          </cell>
          <cell r="BZ841">
            <v>1540.9820999999999</v>
          </cell>
          <cell r="CA841">
            <v>1499.673</v>
          </cell>
          <cell r="CB841">
            <v>1430.8329000000001</v>
          </cell>
          <cell r="CC841">
            <v>1138.221</v>
          </cell>
          <cell r="CD841">
            <v>961.52700000000004</v>
          </cell>
          <cell r="CE841">
            <v>16466.376240000001</v>
          </cell>
          <cell r="CF841">
            <v>1077.5203200000001</v>
          </cell>
          <cell r="CG841">
            <v>1092.3372000000002</v>
          </cell>
          <cell r="CH841">
            <v>1428.8148000000001</v>
          </cell>
          <cell r="CI841">
            <v>1476.3816000000004</v>
          </cell>
          <cell r="CJ841">
            <v>1586.7734400000002</v>
          </cell>
          <cell r="CK841">
            <v>1585.1160000000002</v>
          </cell>
          <cell r="CL841">
            <v>1494.1677600000003</v>
          </cell>
          <cell r="CM841">
            <v>1577.1088800000002</v>
          </cell>
          <cell r="CN841">
            <v>1534.8312000000003</v>
          </cell>
          <cell r="CO841">
            <v>1464.3482400000003</v>
          </cell>
          <cell r="CP841">
            <v>1164.8880000000001</v>
          </cell>
          <cell r="CQ841">
            <v>984.08880000000011</v>
          </cell>
          <cell r="CR841">
            <v>16800.581119999999</v>
          </cell>
          <cell r="CS841">
            <v>1101.89996</v>
          </cell>
          <cell r="CT841">
            <v>1078.55888</v>
          </cell>
          <cell r="CU841">
            <v>1461.1632999999999</v>
          </cell>
          <cell r="CV841">
            <v>1509.7775999999999</v>
          </cell>
          <cell r="CW841">
            <v>1622.72972</v>
          </cell>
          <cell r="CX841">
            <v>1620.9995999999999</v>
          </cell>
          <cell r="CY841">
            <v>1527.9875199999999</v>
          </cell>
          <cell r="CZ841">
            <v>1612.75082</v>
          </cell>
          <cell r="DA841">
            <v>1569.6066000000001</v>
          </cell>
          <cell r="DB841">
            <v>1497.5002599999998</v>
          </cell>
          <cell r="DC841">
            <v>1191.252</v>
          </cell>
          <cell r="DD841">
            <v>1006.35486</v>
          </cell>
          <cell r="DE841">
            <v>16942.588499999998</v>
          </cell>
          <cell r="DF841">
            <v>1111.2337499999999</v>
          </cell>
          <cell r="DG841">
            <v>1087.674</v>
          </cell>
          <cell r="DH841">
            <v>1473.5152499999999</v>
          </cell>
          <cell r="DI841">
            <v>1522.5525</v>
          </cell>
          <cell r="DJ841">
            <v>1636.4279999999999</v>
          </cell>
          <cell r="DK841">
            <v>1634.7149999999999</v>
          </cell>
          <cell r="DL841">
            <v>1540.9169999999999</v>
          </cell>
          <cell r="DM841">
            <v>1626.384</v>
          </cell>
          <cell r="DN841">
            <v>1582.8525</v>
          </cell>
          <cell r="DO841">
            <v>1510.134</v>
          </cell>
          <cell r="DP841">
            <v>1201.32</v>
          </cell>
          <cell r="DQ841">
            <v>1014.8625000000001</v>
          </cell>
          <cell r="DR841">
            <v>17082.556479999996</v>
          </cell>
          <cell r="DS841">
            <v>1120.44292</v>
          </cell>
          <cell r="DT841">
            <v>1096.6860799999999</v>
          </cell>
          <cell r="DU841">
            <v>1485.6464800000001</v>
          </cell>
          <cell r="DV841">
            <v>1535.1468</v>
          </cell>
          <cell r="DW841">
            <v>1649.9539200000002</v>
          </cell>
          <cell r="DX841">
            <v>1648.212</v>
          </cell>
          <cell r="DY841">
            <v>1553.6406399999998</v>
          </cell>
          <cell r="DZ841">
            <v>1639.8466800000001</v>
          </cell>
          <cell r="EA841">
            <v>1595.9088000000002</v>
          </cell>
          <cell r="EB841">
            <v>1522.5885599999999</v>
          </cell>
          <cell r="EC841">
            <v>1211.2728</v>
          </cell>
          <cell r="ED841">
            <v>1023.2107999999999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4.1958723112962559E-3</v>
          </cell>
          <cell r="G845">
            <v>3.437617330586562E-3</v>
          </cell>
          <cell r="H845">
            <v>6.6914359383751787E-3</v>
          </cell>
          <cell r="I845">
            <v>0</v>
          </cell>
          <cell r="J845">
            <v>0</v>
          </cell>
          <cell r="K845">
            <v>0</v>
          </cell>
          <cell r="L845">
            <v>-2.3078060957679725E-3</v>
          </cell>
          <cell r="M845">
            <v>-2.5991767167568014E-3</v>
          </cell>
          <cell r="N845">
            <v>0</v>
          </cell>
          <cell r="O845">
            <v>3.1842888584137086E-3</v>
          </cell>
          <cell r="P845">
            <v>4.0977423437631444E-3</v>
          </cell>
          <cell r="Q845">
            <v>1.1045161355060173E-2</v>
          </cell>
          <cell r="R845">
            <v>-6.9006641890911879E-4</v>
          </cell>
          <cell r="S845">
            <v>2.8396206879843788E-2</v>
          </cell>
          <cell r="T845">
            <v>-2.2407175605856366E-3</v>
          </cell>
          <cell r="U845">
            <v>-9.8571467804546842E-3</v>
          </cell>
          <cell r="V845">
            <v>0</v>
          </cell>
          <cell r="W845">
            <v>0</v>
          </cell>
          <cell r="X845">
            <v>0</v>
          </cell>
          <cell r="Y845">
            <v>-3.1223413687762047E-3</v>
          </cell>
          <cell r="Z845">
            <v>-5.7787580941877081E-3</v>
          </cell>
          <cell r="AA845">
            <v>0</v>
          </cell>
          <cell r="AB845">
            <v>-1.1011179580048491E-2</v>
          </cell>
          <cell r="AC845">
            <v>-3.7077479058353902E-3</v>
          </cell>
          <cell r="AD845">
            <v>-9.5911261687220417E-4</v>
          </cell>
          <cell r="AE845">
            <v>-3.1580839972384922E-3</v>
          </cell>
          <cell r="AF845">
            <v>7.9181156303320677E-4</v>
          </cell>
          <cell r="AG845">
            <v>-1.9309944384637845E-3</v>
          </cell>
          <cell r="AH845">
            <v>-6.6501852372056192E-3</v>
          </cell>
          <cell r="AI845">
            <v>0</v>
          </cell>
          <cell r="AJ845">
            <v>0</v>
          </cell>
          <cell r="AK845">
            <v>0</v>
          </cell>
          <cell r="AL845">
            <v>-3.4997148854856164E-3</v>
          </cell>
          <cell r="AM845">
            <v>-3.245028055442134E-3</v>
          </cell>
          <cell r="AN845">
            <v>0</v>
          </cell>
          <cell r="AO845">
            <v>-1.7182623124632812E-2</v>
          </cell>
          <cell r="AP845">
            <v>-6.5521374267589749E-3</v>
          </cell>
          <cell r="AQ845">
            <v>3.7186363809738054E-4</v>
          </cell>
          <cell r="AR845">
            <v>-1.430998282634377E-3</v>
          </cell>
          <cell r="AS845">
            <v>-3.9662336742161131E-3</v>
          </cell>
          <cell r="AT845">
            <v>-1.2777346236347853E-3</v>
          </cell>
          <cell r="AU845">
            <v>-3.1536292713809644E-3</v>
          </cell>
          <cell r="AV845">
            <v>0</v>
          </cell>
          <cell r="AW845">
            <v>0</v>
          </cell>
          <cell r="AX845">
            <v>0</v>
          </cell>
          <cell r="AY845">
            <v>-1.1883729233588269E-3</v>
          </cell>
          <cell r="AZ845">
            <v>-1.2495885712908716E-3</v>
          </cell>
          <cell r="BA845">
            <v>0</v>
          </cell>
          <cell r="BB845">
            <v>-7.8493656408440415E-4</v>
          </cell>
          <cell r="BC845">
            <v>-3.5663129894132339E-3</v>
          </cell>
          <cell r="BD845">
            <v>-1.9851707742120084E-3</v>
          </cell>
          <cell r="BE845">
            <v>-1.5153978456750039E-3</v>
          </cell>
          <cell r="BF845">
            <v>-3.6610339409044457E-3</v>
          </cell>
          <cell r="BG845">
            <v>-3.4999349421198644E-3</v>
          </cell>
          <cell r="BH845">
            <v>4.9906529460130855E-4</v>
          </cell>
          <cell r="BI845">
            <v>0</v>
          </cell>
          <cell r="BJ845">
            <v>0</v>
          </cell>
          <cell r="BK845">
            <v>0</v>
          </cell>
          <cell r="BL845">
            <v>-2.3466905105706815E-3</v>
          </cell>
          <cell r="BM845">
            <v>-2.2516150233471421E-3</v>
          </cell>
          <cell r="BN845">
            <v>0</v>
          </cell>
          <cell r="BO845">
            <v>-1.8514240363955992E-3</v>
          </cell>
          <cell r="BP845">
            <v>-2.0225515535550187E-3</v>
          </cell>
          <cell r="BQ845">
            <v>-3.0505894357979457E-3</v>
          </cell>
          <cell r="BR845">
            <v>-1.4941241680563877E-3</v>
          </cell>
          <cell r="BS845">
            <v>-3.2701659896972046E-3</v>
          </cell>
          <cell r="BT845">
            <v>-1.7785425911114316E-3</v>
          </cell>
          <cell r="BU845">
            <v>-5.1560634736347311E-4</v>
          </cell>
          <cell r="BV845">
            <v>0</v>
          </cell>
          <cell r="BW845">
            <v>0</v>
          </cell>
          <cell r="BX845">
            <v>0</v>
          </cell>
          <cell r="BY845">
            <v>-2.4994426119384627E-3</v>
          </cell>
          <cell r="BZ845">
            <v>-2.3579127234860664E-3</v>
          </cell>
          <cell r="CA845">
            <v>-1.0459771427271392E-3</v>
          </cell>
          <cell r="CB845">
            <v>-2.5368192391610478E-3</v>
          </cell>
          <cell r="CC845">
            <v>-2.9649424310562722E-3</v>
          </cell>
          <cell r="CD845">
            <v>-9.6008094014976564E-4</v>
          </cell>
          <cell r="CE845">
            <v>-1.4445072923976454E-3</v>
          </cell>
          <cell r="CF845">
            <v>-3.5663258908300577E-3</v>
          </cell>
          <cell r="CG845">
            <v>-1.5990530610707765E-3</v>
          </cell>
          <cell r="CH845">
            <v>-3.7613489200474248E-3</v>
          </cell>
          <cell r="CI845">
            <v>-6.7431527799755031E-5</v>
          </cell>
          <cell r="CJ845">
            <v>-1.5559780353342489E-3</v>
          </cell>
          <cell r="CK845">
            <v>-2.7755999025416145E-3</v>
          </cell>
          <cell r="CL845">
            <v>-4.7429004952306286E-3</v>
          </cell>
          <cell r="CM845">
            <v>-3.9384774644801723E-3</v>
          </cell>
          <cell r="CN845">
            <v>-2.9954154129576693E-3</v>
          </cell>
          <cell r="CO845">
            <v>1.361532263188181E-2</v>
          </cell>
          <cell r="CP845">
            <v>-2.6310040670374235E-3</v>
          </cell>
          <cell r="CQ845">
            <v>-3.3158753633557581E-3</v>
          </cell>
          <cell r="CR845">
            <v>-2.2347749454230126E-3</v>
          </cell>
          <cell r="CS845">
            <v>-1.7787312308499281E-3</v>
          </cell>
          <cell r="CT845">
            <v>-1.9760176796630446E-3</v>
          </cell>
          <cell r="CU845">
            <v>-1.2204396506909632E-3</v>
          </cell>
          <cell r="CV845">
            <v>-8.4511098629036496E-4</v>
          </cell>
          <cell r="CW845">
            <v>-9.2194170159487498E-4</v>
          </cell>
          <cell r="CX845">
            <v>-1.8214600073385157E-3</v>
          </cell>
          <cell r="CY845">
            <v>-3.2454528813907757E-3</v>
          </cell>
          <cell r="CZ845">
            <v>-3.830495646091947E-3</v>
          </cell>
          <cell r="DA845">
            <v>-1.9304937210264939E-3</v>
          </cell>
          <cell r="DB845">
            <v>-3.1347325195341114E-3</v>
          </cell>
          <cell r="DC845">
            <v>-3.2538079537864917E-3</v>
          </cell>
          <cell r="DD845">
            <v>-2.858615366829298E-3</v>
          </cell>
          <cell r="DE845">
            <v>-1.328865783975175E-3</v>
          </cell>
          <cell r="DF845">
            <v>-2.0652156253930798E-3</v>
          </cell>
          <cell r="DG845">
            <v>-7.9549337104367623E-4</v>
          </cell>
          <cell r="DH845">
            <v>-4.1318352225161448E-4</v>
          </cell>
          <cell r="DI845">
            <v>-1.8399628686438518E-4</v>
          </cell>
          <cell r="DJ845">
            <v>-8.3507828045981114E-4</v>
          </cell>
          <cell r="DK845">
            <v>-8.4201401887540328E-4</v>
          </cell>
          <cell r="DL845">
            <v>-2.4245555116273465E-3</v>
          </cell>
          <cell r="DM845">
            <v>-2.0089847145072781E-3</v>
          </cell>
          <cell r="DN845">
            <v>-1.4485484996562548E-3</v>
          </cell>
          <cell r="DO845">
            <v>-1.8124134437407236E-3</v>
          </cell>
          <cell r="DP845">
            <v>-1.3089668332249005E-3</v>
          </cell>
          <cell r="DQ845">
            <v>-1.8079393000505206E-3</v>
          </cell>
          <cell r="DR845">
            <v>-1.0727991624825961E-3</v>
          </cell>
          <cell r="DS845">
            <v>-9.8564012198210094E-4</v>
          </cell>
          <cell r="DT845">
            <v>-7.2649746677200255E-4</v>
          </cell>
          <cell r="DU845">
            <v>-1.9987412415218841E-3</v>
          </cell>
          <cell r="DV845">
            <v>-3.268461718661797E-4</v>
          </cell>
          <cell r="DW845">
            <v>-9.20540164699446E-5</v>
          </cell>
          <cell r="DX845">
            <v>-1.8486422685271009E-4</v>
          </cell>
          <cell r="DY845">
            <v>-2.9305858397812301E-3</v>
          </cell>
          <cell r="DZ845">
            <v>-1.1311100432251919E-3</v>
          </cell>
          <cell r="EA845">
            <v>-8.1544589752979846E-4</v>
          </cell>
          <cell r="EB845">
            <v>-2.6058640901176489E-3</v>
          </cell>
          <cell r="EC845">
            <v>-1.207236758443031E-3</v>
          </cell>
          <cell r="ED845">
            <v>1.3129592472438389E-4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1.9744773075167643E-3</v>
          </cell>
          <cell r="G849">
            <v>6.8506030353887581E-4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-8.8508001657778834E-3</v>
          </cell>
          <cell r="N849">
            <v>-1.2442964499850717E-2</v>
          </cell>
          <cell r="O849">
            <v>0</v>
          </cell>
          <cell r="P849">
            <v>-5.9373997567462311E-3</v>
          </cell>
          <cell r="Q849">
            <v>-4.1109879399670035E-4</v>
          </cell>
          <cell r="R849">
            <v>-1.751306996610566E-3</v>
          </cell>
          <cell r="S849">
            <v>-9.9238561444607853E-3</v>
          </cell>
          <cell r="T849">
            <v>-7.8432449146674799E-3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-3.2485829001984712E-3</v>
          </cell>
          <cell r="AE849">
            <v>-3.085009572692865E-3</v>
          </cell>
          <cell r="AF849">
            <v>-7.8495918309506862E-3</v>
          </cell>
          <cell r="AG849">
            <v>-9.8218291847196326E-3</v>
          </cell>
          <cell r="AH849">
            <v>-1.6966198237469143E-3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-5.2725989932831396E-3</v>
          </cell>
          <cell r="AN849">
            <v>-1.1285099174571656E-3</v>
          </cell>
          <cell r="AO849">
            <v>-5.6271079230612031E-3</v>
          </cell>
          <cell r="AP849">
            <v>-1.1957436720102521E-3</v>
          </cell>
          <cell r="AQ849">
            <v>-4.4281135270836103E-3</v>
          </cell>
          <cell r="AR849">
            <v>-6.8053324564196771E-3</v>
          </cell>
          <cell r="AS849">
            <v>-7.0916848920745679E-3</v>
          </cell>
          <cell r="AT849">
            <v>-2.6035993990838335E-3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-1.6896184273242909E-3</v>
          </cell>
          <cell r="BA849">
            <v>-5.8958662011576735E-4</v>
          </cell>
          <cell r="BB849">
            <v>0</v>
          </cell>
          <cell r="BC849">
            <v>-2.3783723193950834E-3</v>
          </cell>
          <cell r="BD849">
            <v>-6.8053324564196771E-3</v>
          </cell>
          <cell r="BE849">
            <v>-2.255131525088272E-3</v>
          </cell>
          <cell r="BF849">
            <v>-7.4549739843199347E-3</v>
          </cell>
          <cell r="BG849">
            <v>-4.5985564016710612E-3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-2.9965157900697648E-3</v>
          </cell>
          <cell r="BM849">
            <v>-2.0422941169364606E-3</v>
          </cell>
          <cell r="BN849">
            <v>-3.0978080502208627E-4</v>
          </cell>
          <cell r="BO849">
            <v>0</v>
          </cell>
          <cell r="BP849">
            <v>-2.9719007949360332E-3</v>
          </cell>
          <cell r="BQ849">
            <v>-6.6875564081030348E-3</v>
          </cell>
          <cell r="BR849">
            <v>-2.9061761971354017E-3</v>
          </cell>
          <cell r="BS849">
            <v>-5.2026749384026516E-3</v>
          </cell>
          <cell r="BT849">
            <v>-3.5754594373429427E-3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-3.4888988070918003E-3</v>
          </cell>
          <cell r="BZ849">
            <v>-3.0017867876068749E-3</v>
          </cell>
          <cell r="CA849">
            <v>-2.0115583623336875E-3</v>
          </cell>
          <cell r="CB849">
            <v>-6.0090519502189466E-3</v>
          </cell>
          <cell r="CC849">
            <v>-2.9895845033038881E-3</v>
          </cell>
          <cell r="CD849">
            <v>-8.5950995793169227E-3</v>
          </cell>
          <cell r="CE849">
            <v>-3.4950453346382915E-3</v>
          </cell>
          <cell r="CF849">
            <v>-9.18888358145864E-3</v>
          </cell>
          <cell r="CG849">
            <v>-3.3296747737878718E-3</v>
          </cell>
          <cell r="CH849">
            <v>-8.7529265660890587E-4</v>
          </cell>
          <cell r="CI849">
            <v>0</v>
          </cell>
          <cell r="CJ849">
            <v>0</v>
          </cell>
          <cell r="CK849">
            <v>0</v>
          </cell>
          <cell r="CL849">
            <v>-6.3672210475438362E-3</v>
          </cell>
          <cell r="CM849">
            <v>-7.1575999378197253E-3</v>
          </cell>
          <cell r="CN849">
            <v>-4.0549318221962949E-3</v>
          </cell>
          <cell r="CO849">
            <v>4.5780726751232237E-4</v>
          </cell>
          <cell r="CP849">
            <v>-3.8235888967115272E-3</v>
          </cell>
          <cell r="CQ849">
            <v>-7.6011585670592297E-3</v>
          </cell>
          <cell r="CR849">
            <v>-4.127374703532638E-3</v>
          </cell>
          <cell r="CS849">
            <v>-1.0040814072173276E-2</v>
          </cell>
          <cell r="CT849">
            <v>-3.3283102629404482E-3</v>
          </cell>
          <cell r="CU849">
            <v>-1.184944712310454E-3</v>
          </cell>
          <cell r="CV849">
            <v>0</v>
          </cell>
          <cell r="CW849">
            <v>0</v>
          </cell>
          <cell r="CX849">
            <v>0</v>
          </cell>
          <cell r="CY849">
            <v>-6.6393042589076856E-3</v>
          </cell>
          <cell r="CZ849">
            <v>-7.9709111659731491E-3</v>
          </cell>
          <cell r="DA849">
            <v>-2.966280272080013E-3</v>
          </cell>
          <cell r="DB849">
            <v>-4.6067166528764858E-3</v>
          </cell>
          <cell r="DC849">
            <v>-3.6815365577247405E-3</v>
          </cell>
          <cell r="DD849">
            <v>-9.10967848742672E-3</v>
          </cell>
          <cell r="DE849">
            <v>-3.9755354575810031E-4</v>
          </cell>
          <cell r="DF849">
            <v>-7.8025132984684831E-3</v>
          </cell>
          <cell r="DG849">
            <v>-2.8041881519662581E-3</v>
          </cell>
          <cell r="DH849">
            <v>-9.8070962587470945E-4</v>
          </cell>
          <cell r="DI849">
            <v>0</v>
          </cell>
          <cell r="DJ849">
            <v>0</v>
          </cell>
          <cell r="DK849">
            <v>0</v>
          </cell>
          <cell r="DL849">
            <v>-5.2468048603770967E-3</v>
          </cell>
          <cell r="DM849">
            <v>-7.1983623766875837E-3</v>
          </cell>
          <cell r="DN849">
            <v>-2.2741952725979786E-3</v>
          </cell>
          <cell r="DO849">
            <v>3.0818887751578927E-2</v>
          </cell>
          <cell r="DP849">
            <v>-3.4532825224111718E-3</v>
          </cell>
          <cell r="DQ849">
            <v>-5.8294741923177185E-3</v>
          </cell>
          <cell r="DR849">
            <v>-7.7962794127905966E-4</v>
          </cell>
          <cell r="DS849">
            <v>-6.1081754589764614E-4</v>
          </cell>
          <cell r="DT849">
            <v>-7.9792912838883012E-4</v>
          </cell>
          <cell r="DU849">
            <v>-3.5937965336785282E-4</v>
          </cell>
          <cell r="DV849">
            <v>0</v>
          </cell>
          <cell r="DW849">
            <v>0</v>
          </cell>
          <cell r="DX849">
            <v>0</v>
          </cell>
          <cell r="DY849">
            <v>-2.0067041106912598E-3</v>
          </cell>
          <cell r="DZ849">
            <v>-1.8775664380967783E-3</v>
          </cell>
          <cell r="EA849">
            <v>-2.4143713779523068E-4</v>
          </cell>
          <cell r="EB849">
            <v>-9.0110371048268689E-4</v>
          </cell>
          <cell r="EC849">
            <v>-6.2978518679557283E-4</v>
          </cell>
          <cell r="ED849">
            <v>-1.9308123838257529E-3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-0.11450868120210345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-0.11450868120210345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-0.11450868120210345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-0.11450868120210345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971.61749999999302</v>
          </cell>
          <cell r="G860">
            <v>951.04296000000613</v>
          </cell>
          <cell r="H860">
            <v>1288.394100000005</v>
          </cell>
          <cell r="I860">
            <v>1331.2593000000052</v>
          </cell>
          <cell r="J860">
            <v>1430.8654499999975</v>
          </cell>
          <cell r="K860">
            <v>1429.3503000000055</v>
          </cell>
          <cell r="L860">
            <v>1347.3161099999998</v>
          </cell>
          <cell r="M860">
            <v>1422.0574199999974</v>
          </cell>
          <cell r="N860">
            <v>1383.9524999999994</v>
          </cell>
          <cell r="O860">
            <v>1320.4232999999949</v>
          </cell>
          <cell r="P860">
            <v>1050.3864000000176</v>
          </cell>
          <cell r="Q860">
            <v>887.36507999998867</v>
          </cell>
          <cell r="R860">
            <v>14973.930879999883</v>
          </cell>
          <cell r="S860">
            <v>982.11968000000343</v>
          </cell>
          <cell r="T860">
            <v>961.28255999999237</v>
          </cell>
          <cell r="U860">
            <v>1302.2975999999908</v>
          </cell>
          <cell r="V860">
            <v>1345.651199999993</v>
          </cell>
          <cell r="W860">
            <v>1446.2764800000004</v>
          </cell>
          <cell r="X860">
            <v>1444.7616000000271</v>
          </cell>
          <cell r="Y860">
            <v>1361.8771200000192</v>
          </cell>
          <cell r="Z860">
            <v>1437.4278399999894</v>
          </cell>
          <cell r="AA860">
            <v>1398.8735999999917</v>
          </cell>
          <cell r="AB860">
            <v>1334.6764799999946</v>
          </cell>
          <cell r="AC860">
            <v>1061.7600000000093</v>
          </cell>
          <cell r="AD860">
            <v>896.92671999998856</v>
          </cell>
          <cell r="AE860">
            <v>15399.656580000184</v>
          </cell>
          <cell r="AF860">
            <v>1007.716379999998</v>
          </cell>
          <cell r="AG860">
            <v>1021.5974999999744</v>
          </cell>
          <cell r="AH860">
            <v>1336.2016799999983</v>
          </cell>
          <cell r="AI860">
            <v>1380.7134000000078</v>
          </cell>
          <cell r="AJ860">
            <v>1484.0251799999969</v>
          </cell>
          <cell r="AK860">
            <v>1482.4457999999868</v>
          </cell>
          <cell r="AL860">
            <v>1397.3975400000345</v>
          </cell>
          <cell r="AM860">
            <v>1474.9204799999716</v>
          </cell>
          <cell r="AN860">
            <v>1435.4009999999544</v>
          </cell>
          <cell r="AO860">
            <v>1369.4900999999372</v>
          </cell>
          <cell r="AP860">
            <v>1089.415800000017</v>
          </cell>
          <cell r="AQ860">
            <v>920.3317200000165</v>
          </cell>
          <cell r="AR860">
            <v>15519.418431319296</v>
          </cell>
          <cell r="AS860">
            <v>1017.8961600000039</v>
          </cell>
          <cell r="AT860">
            <v>996.30608000000939</v>
          </cell>
          <cell r="AU860">
            <v>1349.696910000057</v>
          </cell>
          <cell r="AV860">
            <v>1394.6988000000129</v>
          </cell>
          <cell r="AW860">
            <v>1499.0124399999622</v>
          </cell>
          <cell r="AX860">
            <v>1497.4298999999883</v>
          </cell>
          <cell r="AY860">
            <v>1411.4876599999843</v>
          </cell>
          <cell r="AZ860">
            <v>1489.8320999999996</v>
          </cell>
          <cell r="BA860">
            <v>1449.8532000000123</v>
          </cell>
          <cell r="BB860">
            <v>1383.3027700000675</v>
          </cell>
          <cell r="BC860">
            <v>1100.43479999993</v>
          </cell>
          <cell r="BD860">
            <v>929.46761131880339</v>
          </cell>
          <cell r="BE860">
            <v>15672.399279998615</v>
          </cell>
          <cell r="BF860">
            <v>1027.9451200000476</v>
          </cell>
          <cell r="BG860">
            <v>1006.1307200000156</v>
          </cell>
          <cell r="BH860">
            <v>1363.0328000000445</v>
          </cell>
          <cell r="BI860">
            <v>1408.4159999999683</v>
          </cell>
          <cell r="BJ860">
            <v>1513.7337200000184</v>
          </cell>
          <cell r="BK860">
            <v>1512.1703999999445</v>
          </cell>
          <cell r="BL860">
            <v>1425.3874399999622</v>
          </cell>
          <cell r="BM860">
            <v>1504.4795999999624</v>
          </cell>
          <cell r="BN860">
            <v>1464.1692000000039</v>
          </cell>
          <cell r="BO860">
            <v>1396.9083600000013</v>
          </cell>
          <cell r="BP860">
            <v>1111.2492000000202</v>
          </cell>
          <cell r="BQ860">
            <v>938.77671999996528</v>
          </cell>
          <cell r="BR860">
            <v>16052.545599999838</v>
          </cell>
          <cell r="BS860">
            <v>1052.8622999999207</v>
          </cell>
          <cell r="BT860">
            <v>1030.5288000000292</v>
          </cell>
          <cell r="BU860">
            <v>1396.0694999999832</v>
          </cell>
          <cell r="BV860">
            <v>1442.5529999999562</v>
          </cell>
          <cell r="BW860">
            <v>1550.4867000000086</v>
          </cell>
          <cell r="BX860">
            <v>1548.8549999999814</v>
          </cell>
          <cell r="BY860">
            <v>1459.954299999983</v>
          </cell>
          <cell r="BZ860">
            <v>1540.9821000000229</v>
          </cell>
          <cell r="CA860">
            <v>1499.6729999999516</v>
          </cell>
          <cell r="CB860">
            <v>1430.8329000000376</v>
          </cell>
          <cell r="CC860">
            <v>1138.2210000000196</v>
          </cell>
          <cell r="CD860">
            <v>961.52700000000186</v>
          </cell>
          <cell r="CE860">
            <v>16466.376240000129</v>
          </cell>
          <cell r="CF860">
            <v>1077.5203200000105</v>
          </cell>
          <cell r="CG860">
            <v>1092.3371999999508</v>
          </cell>
          <cell r="CH860">
            <v>1428.814800000051</v>
          </cell>
          <cell r="CI860">
            <v>1476.3815999999642</v>
          </cell>
          <cell r="CJ860">
            <v>1586.773440000019</v>
          </cell>
          <cell r="CK860">
            <v>1585.1160000000382</v>
          </cell>
          <cell r="CL860">
            <v>1494.1677599999821</v>
          </cell>
          <cell r="CM860">
            <v>1577.1088799999561</v>
          </cell>
          <cell r="CN860">
            <v>1534.8312000000151</v>
          </cell>
          <cell r="CO860">
            <v>1464.348239999963</v>
          </cell>
          <cell r="CP860">
            <v>1164.8879999999772</v>
          </cell>
          <cell r="CQ860">
            <v>984.08880000002682</v>
          </cell>
          <cell r="CR860">
            <v>16800.581120000221</v>
          </cell>
          <cell r="CS860">
            <v>1101.8999600000679</v>
          </cell>
          <cell r="CT860">
            <v>1078.558880000026</v>
          </cell>
          <cell r="CU860">
            <v>1461.1633000000147</v>
          </cell>
          <cell r="CV860">
            <v>1509.7776000000304</v>
          </cell>
          <cell r="CW860">
            <v>1622.7297199999448</v>
          </cell>
          <cell r="CX860">
            <v>1620.999599999981</v>
          </cell>
          <cell r="CY860">
            <v>1527.987519999966</v>
          </cell>
          <cell r="CZ860">
            <v>1612.7508199999575</v>
          </cell>
          <cell r="DA860">
            <v>1569.6066000000574</v>
          </cell>
          <cell r="DB860">
            <v>1497.5002600000007</v>
          </cell>
          <cell r="DC860">
            <v>1191.2519999999786</v>
          </cell>
          <cell r="DD860">
            <v>1006.3548599999631</v>
          </cell>
          <cell r="DE860">
            <v>16942.588499999605</v>
          </cell>
          <cell r="DF860">
            <v>1111.233750000014</v>
          </cell>
          <cell r="DG860">
            <v>1087.6739999999991</v>
          </cell>
          <cell r="DH860">
            <v>1473.5152500000549</v>
          </cell>
          <cell r="DI860">
            <v>1522.5524999999907</v>
          </cell>
          <cell r="DJ860">
            <v>1636.4279999999562</v>
          </cell>
          <cell r="DK860">
            <v>1634.7149999999674</v>
          </cell>
          <cell r="DL860">
            <v>1540.9170000000158</v>
          </cell>
          <cell r="DM860">
            <v>1626.3839999999618</v>
          </cell>
          <cell r="DN860">
            <v>1582.8525000000373</v>
          </cell>
          <cell r="DO860">
            <v>1510.1339999999618</v>
          </cell>
          <cell r="DP860">
            <v>1201.320000000007</v>
          </cell>
          <cell r="DQ860">
            <v>1014.8624999999302</v>
          </cell>
          <cell r="DR860">
            <v>17082.556479999796</v>
          </cell>
          <cell r="DS860">
            <v>1120.4429200000595</v>
          </cell>
          <cell r="DT860">
            <v>1096.686080000014</v>
          </cell>
          <cell r="DU860">
            <v>1485.6464799999958</v>
          </cell>
          <cell r="DV860">
            <v>1535.1467999999877</v>
          </cell>
          <cell r="DW860">
            <v>1649.9539199999999</v>
          </cell>
          <cell r="DX860">
            <v>1648.2120000000577</v>
          </cell>
          <cell r="DY860">
            <v>1553.6406399999978</v>
          </cell>
          <cell r="DZ860">
            <v>1639.8466799999587</v>
          </cell>
          <cell r="EA860">
            <v>1595.9087999999756</v>
          </cell>
          <cell r="EB860">
            <v>1522.5885599999456</v>
          </cell>
          <cell r="EC860">
            <v>1211.272799999977</v>
          </cell>
          <cell r="ED860">
            <v>1023.2108000000007</v>
          </cell>
        </row>
        <row r="862">
          <cell r="A862" t="str">
            <v>Additional Fixed Costs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6">
          <cell r="A876" t="str">
            <v>Special Sales For Resale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-0.01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-0.01</v>
          </cell>
          <cell r="Y902">
            <v>0</v>
          </cell>
          <cell r="Z902">
            <v>0</v>
          </cell>
          <cell r="AA902">
            <v>-0.01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0.01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0.01</v>
          </cell>
          <cell r="I903">
            <v>0</v>
          </cell>
          <cell r="J903">
            <v>0</v>
          </cell>
          <cell r="K903">
            <v>0.03</v>
          </cell>
          <cell r="L903">
            <v>0.02</v>
          </cell>
          <cell r="M903">
            <v>0.01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-0.01</v>
          </cell>
          <cell r="Y903">
            <v>-0.02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-0.01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-0.01</v>
          </cell>
          <cell r="G904">
            <v>0</v>
          </cell>
          <cell r="H904">
            <v>0</v>
          </cell>
          <cell r="I904">
            <v>-0.01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-0.01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-0.01</v>
          </cell>
          <cell r="G905">
            <v>-0.01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0.49</v>
          </cell>
          <cell r="AF907">
            <v>0.04</v>
          </cell>
          <cell r="AG907">
            <v>0</v>
          </cell>
          <cell r="AH907">
            <v>0.53</v>
          </cell>
          <cell r="AI907">
            <v>1.54</v>
          </cell>
          <cell r="AJ907">
            <v>0.66</v>
          </cell>
          <cell r="AK907">
            <v>1.31</v>
          </cell>
          <cell r="AL907">
            <v>0.37</v>
          </cell>
          <cell r="AM907">
            <v>0.63</v>
          </cell>
          <cell r="AN907">
            <v>1.18</v>
          </cell>
          <cell r="AO907">
            <v>0.33</v>
          </cell>
          <cell r="AP907">
            <v>0.01</v>
          </cell>
          <cell r="AQ907">
            <v>0</v>
          </cell>
          <cell r="AR907">
            <v>0.62</v>
          </cell>
          <cell r="AS907">
            <v>0.05</v>
          </cell>
          <cell r="AT907">
            <v>0.26</v>
          </cell>
          <cell r="AU907">
            <v>0.7</v>
          </cell>
          <cell r="AV907">
            <v>1.45</v>
          </cell>
          <cell r="AW907">
            <v>2.1800000000000002</v>
          </cell>
          <cell r="AX907">
            <v>2.41</v>
          </cell>
          <cell r="AY907">
            <v>1.35</v>
          </cell>
          <cell r="AZ907">
            <v>2.35</v>
          </cell>
          <cell r="BA907">
            <v>2.4300000000000002</v>
          </cell>
          <cell r="BB907">
            <v>0.6</v>
          </cell>
          <cell r="BC907">
            <v>0.15</v>
          </cell>
          <cell r="BD907">
            <v>0</v>
          </cell>
          <cell r="BE907">
            <v>0.73</v>
          </cell>
          <cell r="BF907">
            <v>0.05</v>
          </cell>
          <cell r="BG907">
            <v>0.22</v>
          </cell>
          <cell r="BH907">
            <v>0.87</v>
          </cell>
          <cell r="BI907">
            <v>1.83</v>
          </cell>
          <cell r="BJ907">
            <v>2.65</v>
          </cell>
          <cell r="BK907">
            <v>2.68</v>
          </cell>
          <cell r="BL907">
            <v>1.0900000000000001</v>
          </cell>
          <cell r="BM907">
            <v>2.2999999999999998</v>
          </cell>
          <cell r="BN907">
            <v>2.74</v>
          </cell>
          <cell r="BO907">
            <v>0.71</v>
          </cell>
          <cell r="BP907">
            <v>0.32</v>
          </cell>
          <cell r="BQ907">
            <v>0.04</v>
          </cell>
          <cell r="BR907">
            <v>0.75</v>
          </cell>
          <cell r="BS907">
            <v>0.11</v>
          </cell>
          <cell r="BT907">
            <v>0.25</v>
          </cell>
          <cell r="BU907">
            <v>0.93</v>
          </cell>
          <cell r="BV907">
            <v>1.9</v>
          </cell>
          <cell r="BW907">
            <v>2.56</v>
          </cell>
          <cell r="BX907">
            <v>2.84</v>
          </cell>
          <cell r="BY907">
            <v>1.18</v>
          </cell>
          <cell r="BZ907">
            <v>2.52</v>
          </cell>
          <cell r="CA907">
            <v>2.54</v>
          </cell>
          <cell r="CB907">
            <v>0.75</v>
          </cell>
          <cell r="CC907">
            <v>0.28999999999999998</v>
          </cell>
          <cell r="CD907">
            <v>0.05</v>
          </cell>
          <cell r="CE907">
            <v>0.69</v>
          </cell>
          <cell r="CF907">
            <v>0.06</v>
          </cell>
          <cell r="CG907">
            <v>0.32</v>
          </cell>
          <cell r="CH907">
            <v>1.03</v>
          </cell>
          <cell r="CI907">
            <v>1.96</v>
          </cell>
          <cell r="CJ907">
            <v>1.3</v>
          </cell>
          <cell r="CK907">
            <v>2.13</v>
          </cell>
          <cell r="CL907">
            <v>1.2</v>
          </cell>
          <cell r="CM907">
            <v>3.48</v>
          </cell>
          <cell r="CN907">
            <v>2.4500000000000002</v>
          </cell>
          <cell r="CO907">
            <v>1.1200000000000001</v>
          </cell>
          <cell r="CP907">
            <v>0.19</v>
          </cell>
          <cell r="CQ907">
            <v>0.03</v>
          </cell>
          <cell r="CR907">
            <v>0.67</v>
          </cell>
          <cell r="CS907">
            <v>0.06</v>
          </cell>
          <cell r="CT907">
            <v>0.25</v>
          </cell>
          <cell r="CU907">
            <v>1.01</v>
          </cell>
          <cell r="CV907">
            <v>1.75</v>
          </cell>
          <cell r="CW907">
            <v>1.77</v>
          </cell>
          <cell r="CX907">
            <v>2.4300000000000002</v>
          </cell>
          <cell r="CY907">
            <v>1.06</v>
          </cell>
          <cell r="CZ907">
            <v>2.5</v>
          </cell>
          <cell r="DA907">
            <v>2.73</v>
          </cell>
          <cell r="DB907">
            <v>0.65</v>
          </cell>
          <cell r="DC907">
            <v>0.21</v>
          </cell>
          <cell r="DD907">
            <v>0</v>
          </cell>
          <cell r="DE907">
            <v>0.72</v>
          </cell>
          <cell r="DF907">
            <v>0.05</v>
          </cell>
          <cell r="DG907">
            <v>0.35</v>
          </cell>
          <cell r="DH907">
            <v>1.06</v>
          </cell>
          <cell r="DI907">
            <v>1.85</v>
          </cell>
          <cell r="DJ907">
            <v>1.92</v>
          </cell>
          <cell r="DK907">
            <v>2.95</v>
          </cell>
          <cell r="DL907">
            <v>1.26</v>
          </cell>
          <cell r="DM907">
            <v>2.79</v>
          </cell>
          <cell r="DN907">
            <v>2.4700000000000002</v>
          </cell>
          <cell r="DO907">
            <v>0.75</v>
          </cell>
          <cell r="DP907">
            <v>0.27</v>
          </cell>
          <cell r="DQ907">
            <v>0.01</v>
          </cell>
          <cell r="DR907">
            <v>0.72</v>
          </cell>
          <cell r="DS907">
            <v>7.0000000000000007E-2</v>
          </cell>
          <cell r="DT907">
            <v>0.37</v>
          </cell>
          <cell r="DU907">
            <v>1.03</v>
          </cell>
          <cell r="DV907">
            <v>1.79</v>
          </cell>
          <cell r="DW907">
            <v>1.53</v>
          </cell>
          <cell r="DX907">
            <v>2.9</v>
          </cell>
          <cell r="DY907">
            <v>1.1200000000000001</v>
          </cell>
          <cell r="DZ907">
            <v>3.28</v>
          </cell>
          <cell r="EA907">
            <v>3.12</v>
          </cell>
          <cell r="EB907">
            <v>0.8</v>
          </cell>
          <cell r="EC907">
            <v>0.25</v>
          </cell>
          <cell r="ED907">
            <v>0</v>
          </cell>
        </row>
        <row r="909">
          <cell r="F909">
            <v>-0.01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0.01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-0.01</v>
          </cell>
          <cell r="AF909">
            <v>0</v>
          </cell>
          <cell r="AG909">
            <v>0</v>
          </cell>
          <cell r="AH909">
            <v>-0.01</v>
          </cell>
          <cell r="AI909">
            <v>-0.01</v>
          </cell>
          <cell r="AJ909">
            <v>-0.01</v>
          </cell>
          <cell r="AK909">
            <v>-0.01</v>
          </cell>
          <cell r="AL909">
            <v>0</v>
          </cell>
          <cell r="AM909">
            <v>0</v>
          </cell>
          <cell r="AN909">
            <v>-0.01</v>
          </cell>
          <cell r="AO909">
            <v>0</v>
          </cell>
          <cell r="AP909">
            <v>0</v>
          </cell>
          <cell r="AQ909">
            <v>0</v>
          </cell>
          <cell r="AR909">
            <v>-0.01</v>
          </cell>
          <cell r="AS909">
            <v>0</v>
          </cell>
          <cell r="AT909">
            <v>-0.01</v>
          </cell>
          <cell r="AU909">
            <v>-0.01</v>
          </cell>
          <cell r="AV909">
            <v>-0.01</v>
          </cell>
          <cell r="AW909">
            <v>-0.01</v>
          </cell>
          <cell r="AX909">
            <v>-0.02</v>
          </cell>
          <cell r="AY909">
            <v>-0.01</v>
          </cell>
          <cell r="AZ909">
            <v>-0.01</v>
          </cell>
          <cell r="BA909">
            <v>-0.01</v>
          </cell>
          <cell r="BB909">
            <v>-0.01</v>
          </cell>
          <cell r="BC909">
            <v>0</v>
          </cell>
          <cell r="BD909">
            <v>0</v>
          </cell>
          <cell r="BE909">
            <v>-0.01</v>
          </cell>
          <cell r="BF909">
            <v>0</v>
          </cell>
          <cell r="BG909">
            <v>-0.01</v>
          </cell>
          <cell r="BH909">
            <v>-0.01</v>
          </cell>
          <cell r="BI909">
            <v>-0.01</v>
          </cell>
          <cell r="BJ909">
            <v>-0.01</v>
          </cell>
          <cell r="BK909">
            <v>-0.02</v>
          </cell>
          <cell r="BL909">
            <v>-0.01</v>
          </cell>
          <cell r="BM909">
            <v>-0.01</v>
          </cell>
          <cell r="BN909">
            <v>-0.01</v>
          </cell>
          <cell r="BO909">
            <v>-0.01</v>
          </cell>
          <cell r="BP909">
            <v>-0.01</v>
          </cell>
          <cell r="BQ909">
            <v>0</v>
          </cell>
          <cell r="BR909">
            <v>-0.01</v>
          </cell>
          <cell r="BS909">
            <v>0</v>
          </cell>
          <cell r="BT909">
            <v>-0.01</v>
          </cell>
          <cell r="BU909">
            <v>-0.01</v>
          </cell>
          <cell r="BV909">
            <v>-0.01</v>
          </cell>
          <cell r="BW909">
            <v>-0.02</v>
          </cell>
          <cell r="BX909">
            <v>-0.02</v>
          </cell>
          <cell r="BY909">
            <v>-0.01</v>
          </cell>
          <cell r="BZ909">
            <v>-0.01</v>
          </cell>
          <cell r="CA909">
            <v>-0.01</v>
          </cell>
          <cell r="CB909">
            <v>-0.01</v>
          </cell>
          <cell r="CC909">
            <v>-0.01</v>
          </cell>
          <cell r="CD909">
            <v>0</v>
          </cell>
          <cell r="CE909">
            <v>-0.02</v>
          </cell>
          <cell r="CF909">
            <v>0</v>
          </cell>
          <cell r="CG909">
            <v>-0.01</v>
          </cell>
          <cell r="CH909">
            <v>-0.01</v>
          </cell>
          <cell r="CI909">
            <v>-0.01</v>
          </cell>
          <cell r="CJ909">
            <v>-0.02</v>
          </cell>
          <cell r="CK909">
            <v>-0.03</v>
          </cell>
          <cell r="CL909">
            <v>-0.01</v>
          </cell>
          <cell r="CM909">
            <v>-0.01</v>
          </cell>
          <cell r="CN909">
            <v>-0.01</v>
          </cell>
          <cell r="CO909">
            <v>-0.02</v>
          </cell>
          <cell r="CP909">
            <v>0</v>
          </cell>
          <cell r="CQ909">
            <v>0</v>
          </cell>
          <cell r="CR909">
            <v>-0.02</v>
          </cell>
          <cell r="CS909">
            <v>0</v>
          </cell>
          <cell r="CT909">
            <v>-0.01</v>
          </cell>
          <cell r="CU909">
            <v>-0.01</v>
          </cell>
          <cell r="CV909">
            <v>-0.02</v>
          </cell>
          <cell r="CW909">
            <v>-0.02</v>
          </cell>
          <cell r="CX909">
            <v>-0.03</v>
          </cell>
          <cell r="CY909">
            <v>-0.01</v>
          </cell>
          <cell r="CZ909">
            <v>-0.01</v>
          </cell>
          <cell r="DA909">
            <v>-0.01</v>
          </cell>
          <cell r="DB909">
            <v>-0.01</v>
          </cell>
          <cell r="DC909">
            <v>0</v>
          </cell>
          <cell r="DD909">
            <v>0</v>
          </cell>
          <cell r="DE909">
            <v>-0.02</v>
          </cell>
          <cell r="DF909">
            <v>0</v>
          </cell>
          <cell r="DG909">
            <v>-0.01</v>
          </cell>
          <cell r="DH909">
            <v>-0.01</v>
          </cell>
          <cell r="DI909">
            <v>-0.02</v>
          </cell>
          <cell r="DJ909">
            <v>-0.02</v>
          </cell>
          <cell r="DK909">
            <v>-0.03</v>
          </cell>
          <cell r="DL909">
            <v>-0.01</v>
          </cell>
          <cell r="DM909">
            <v>-0.01</v>
          </cell>
          <cell r="DN909">
            <v>-0.01</v>
          </cell>
          <cell r="DO909">
            <v>-0.01</v>
          </cell>
          <cell r="DP909">
            <v>-0.01</v>
          </cell>
          <cell r="DQ909">
            <v>0</v>
          </cell>
          <cell r="DR909">
            <v>-0.02</v>
          </cell>
          <cell r="DS909">
            <v>0</v>
          </cell>
          <cell r="DT909">
            <v>-0.01</v>
          </cell>
          <cell r="DU909">
            <v>-0.01</v>
          </cell>
          <cell r="DV909">
            <v>-0.02</v>
          </cell>
          <cell r="DW909">
            <v>-0.02</v>
          </cell>
          <cell r="DX909">
            <v>-0.03</v>
          </cell>
          <cell r="DY909">
            <v>-0.01</v>
          </cell>
          <cell r="DZ909">
            <v>-0.01</v>
          </cell>
          <cell r="EA909">
            <v>-0.01</v>
          </cell>
          <cell r="EB909">
            <v>-0.01</v>
          </cell>
          <cell r="EC909">
            <v>-0.01</v>
          </cell>
          <cell r="ED909">
            <v>0</v>
          </cell>
        </row>
        <row r="911">
          <cell r="A911" t="str">
            <v>Total Special Sales For Resale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0.01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-0.01</v>
          </cell>
          <cell r="AF911">
            <v>0</v>
          </cell>
          <cell r="AG911">
            <v>0</v>
          </cell>
          <cell r="AH911">
            <v>-0.01</v>
          </cell>
          <cell r="AI911">
            <v>-0.01</v>
          </cell>
          <cell r="AJ911">
            <v>-0.01</v>
          </cell>
          <cell r="AK911">
            <v>-0.01</v>
          </cell>
          <cell r="AL911">
            <v>0</v>
          </cell>
          <cell r="AM911">
            <v>0</v>
          </cell>
          <cell r="AN911">
            <v>-0.01</v>
          </cell>
          <cell r="AO911">
            <v>0</v>
          </cell>
          <cell r="AP911">
            <v>0</v>
          </cell>
          <cell r="AQ911">
            <v>0</v>
          </cell>
          <cell r="AR911">
            <v>-0.01</v>
          </cell>
          <cell r="AS911">
            <v>0</v>
          </cell>
          <cell r="AT911">
            <v>-0.01</v>
          </cell>
          <cell r="AU911">
            <v>-0.01</v>
          </cell>
          <cell r="AV911">
            <v>-0.01</v>
          </cell>
          <cell r="AW911">
            <v>-0.01</v>
          </cell>
          <cell r="AX911">
            <v>-0.02</v>
          </cell>
          <cell r="AY911">
            <v>-0.01</v>
          </cell>
          <cell r="AZ911">
            <v>-0.01</v>
          </cell>
          <cell r="BA911">
            <v>-0.01</v>
          </cell>
          <cell r="BB911">
            <v>-0.01</v>
          </cell>
          <cell r="BC911">
            <v>0</v>
          </cell>
          <cell r="BD911">
            <v>0</v>
          </cell>
          <cell r="BE911">
            <v>-0.01</v>
          </cell>
          <cell r="BF911">
            <v>0</v>
          </cell>
          <cell r="BG911">
            <v>-0.01</v>
          </cell>
          <cell r="BH911">
            <v>-0.01</v>
          </cell>
          <cell r="BI911">
            <v>-0.01</v>
          </cell>
          <cell r="BJ911">
            <v>-0.01</v>
          </cell>
          <cell r="BK911">
            <v>-0.02</v>
          </cell>
          <cell r="BL911">
            <v>-0.01</v>
          </cell>
          <cell r="BM911">
            <v>-0.01</v>
          </cell>
          <cell r="BN911">
            <v>-0.01</v>
          </cell>
          <cell r="BO911">
            <v>-0.01</v>
          </cell>
          <cell r="BP911">
            <v>-0.01</v>
          </cell>
          <cell r="BQ911">
            <v>0</v>
          </cell>
          <cell r="BR911">
            <v>-0.01</v>
          </cell>
          <cell r="BS911">
            <v>0</v>
          </cell>
          <cell r="BT911">
            <v>-0.01</v>
          </cell>
          <cell r="BU911">
            <v>-0.01</v>
          </cell>
          <cell r="BV911">
            <v>-0.01</v>
          </cell>
          <cell r="BW911">
            <v>-0.02</v>
          </cell>
          <cell r="BX911">
            <v>-0.02</v>
          </cell>
          <cell r="BY911">
            <v>-0.01</v>
          </cell>
          <cell r="BZ911">
            <v>-0.01</v>
          </cell>
          <cell r="CA911">
            <v>-0.01</v>
          </cell>
          <cell r="CB911">
            <v>-0.01</v>
          </cell>
          <cell r="CC911">
            <v>-0.01</v>
          </cell>
          <cell r="CD911">
            <v>0</v>
          </cell>
          <cell r="CE911">
            <v>-0.02</v>
          </cell>
          <cell r="CF911">
            <v>0</v>
          </cell>
          <cell r="CG911">
            <v>-0.01</v>
          </cell>
          <cell r="CH911">
            <v>-0.01</v>
          </cell>
          <cell r="CI911">
            <v>-0.01</v>
          </cell>
          <cell r="CJ911">
            <v>-0.02</v>
          </cell>
          <cell r="CK911">
            <v>-0.03</v>
          </cell>
          <cell r="CL911">
            <v>-0.01</v>
          </cell>
          <cell r="CM911">
            <v>-0.01</v>
          </cell>
          <cell r="CN911">
            <v>-0.01</v>
          </cell>
          <cell r="CO911">
            <v>-0.02</v>
          </cell>
          <cell r="CP911">
            <v>0</v>
          </cell>
          <cell r="CQ911">
            <v>0</v>
          </cell>
          <cell r="CR911">
            <v>-0.02</v>
          </cell>
          <cell r="CS911">
            <v>0</v>
          </cell>
          <cell r="CT911">
            <v>-0.01</v>
          </cell>
          <cell r="CU911">
            <v>-0.01</v>
          </cell>
          <cell r="CV911">
            <v>-0.02</v>
          </cell>
          <cell r="CW911">
            <v>-0.02</v>
          </cell>
          <cell r="CX911">
            <v>-0.03</v>
          </cell>
          <cell r="CY911">
            <v>-0.01</v>
          </cell>
          <cell r="CZ911">
            <v>-0.01</v>
          </cell>
          <cell r="DA911">
            <v>-0.01</v>
          </cell>
          <cell r="DB911">
            <v>-0.01</v>
          </cell>
          <cell r="DC911">
            <v>0</v>
          </cell>
          <cell r="DD911">
            <v>0</v>
          </cell>
          <cell r="DE911">
            <v>-0.02</v>
          </cell>
          <cell r="DF911">
            <v>0</v>
          </cell>
          <cell r="DG911">
            <v>-0.01</v>
          </cell>
          <cell r="DH911">
            <v>-0.01</v>
          </cell>
          <cell r="DI911">
            <v>-0.02</v>
          </cell>
          <cell r="DJ911">
            <v>-0.02</v>
          </cell>
          <cell r="DK911">
            <v>-0.03</v>
          </cell>
          <cell r="DL911">
            <v>-0.01</v>
          </cell>
          <cell r="DM911">
            <v>-0.01</v>
          </cell>
          <cell r="DN911">
            <v>-0.01</v>
          </cell>
          <cell r="DO911">
            <v>-0.01</v>
          </cell>
          <cell r="DP911">
            <v>-0.01</v>
          </cell>
          <cell r="DQ911">
            <v>0</v>
          </cell>
          <cell r="DR911">
            <v>-0.02</v>
          </cell>
          <cell r="DS911">
            <v>0</v>
          </cell>
          <cell r="DT911">
            <v>-0.01</v>
          </cell>
          <cell r="DU911">
            <v>-0.01</v>
          </cell>
          <cell r="DV911">
            <v>-0.02</v>
          </cell>
          <cell r="DW911">
            <v>-0.02</v>
          </cell>
          <cell r="DX911">
            <v>-0.03</v>
          </cell>
          <cell r="DY911">
            <v>-0.01</v>
          </cell>
          <cell r="DZ911">
            <v>-0.01</v>
          </cell>
          <cell r="EA911">
            <v>-0.01</v>
          </cell>
          <cell r="EB911">
            <v>-0.01</v>
          </cell>
          <cell r="EC911">
            <v>-0.01</v>
          </cell>
          <cell r="ED911">
            <v>0</v>
          </cell>
        </row>
        <row r="913">
          <cell r="A913" t="str">
            <v>Purchased Power &amp; Net Interchange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</sheetData>
      <sheetData sheetId="5">
        <row r="3">
          <cell r="F3">
            <v>43101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>
        <row r="1">
          <cell r="K1" t="str">
            <v>17-035-T07 RMP CONF Workpaper 4b - GRID AC Study Solar F 05-30-17</v>
          </cell>
        </row>
      </sheetData>
      <sheetData sheetId="1" refreshError="1"/>
      <sheetData sheetId="2">
        <row r="7">
          <cell r="B7">
            <v>2028</v>
          </cell>
        </row>
      </sheetData>
      <sheetData sheetId="3" refreshError="1"/>
      <sheetData sheetId="4">
        <row r="3">
          <cell r="F3">
            <v>46753</v>
          </cell>
          <cell r="G3">
            <v>46784</v>
          </cell>
          <cell r="H3">
            <v>46813</v>
          </cell>
          <cell r="I3">
            <v>46844</v>
          </cell>
          <cell r="J3">
            <v>46874</v>
          </cell>
          <cell r="K3">
            <v>46905</v>
          </cell>
          <cell r="L3">
            <v>46935</v>
          </cell>
          <cell r="M3">
            <v>46966</v>
          </cell>
          <cell r="N3">
            <v>46997</v>
          </cell>
          <cell r="O3">
            <v>47027</v>
          </cell>
          <cell r="P3">
            <v>47058</v>
          </cell>
          <cell r="Q3">
            <v>47088</v>
          </cell>
          <cell r="R3">
            <v>2029</v>
          </cell>
          <cell r="S3">
            <v>47119</v>
          </cell>
          <cell r="T3">
            <v>47150</v>
          </cell>
          <cell r="U3">
            <v>47178</v>
          </cell>
          <cell r="V3">
            <v>47209</v>
          </cell>
          <cell r="W3">
            <v>47239</v>
          </cell>
          <cell r="X3">
            <v>47270</v>
          </cell>
          <cell r="Y3">
            <v>47300</v>
          </cell>
          <cell r="Z3">
            <v>47331</v>
          </cell>
          <cell r="AA3">
            <v>47362</v>
          </cell>
          <cell r="AB3">
            <v>47392</v>
          </cell>
          <cell r="AC3">
            <v>47423</v>
          </cell>
          <cell r="AD3">
            <v>47453</v>
          </cell>
          <cell r="AE3">
            <v>2030</v>
          </cell>
          <cell r="AF3">
            <v>47484</v>
          </cell>
          <cell r="AG3">
            <v>47515</v>
          </cell>
          <cell r="AH3">
            <v>47543</v>
          </cell>
          <cell r="AI3">
            <v>47574</v>
          </cell>
          <cell r="AJ3">
            <v>47604</v>
          </cell>
          <cell r="AK3">
            <v>47635</v>
          </cell>
          <cell r="AL3">
            <v>47665</v>
          </cell>
          <cell r="AM3">
            <v>47696</v>
          </cell>
          <cell r="AN3">
            <v>47727</v>
          </cell>
          <cell r="AO3">
            <v>47757</v>
          </cell>
          <cell r="AP3">
            <v>47788</v>
          </cell>
          <cell r="AQ3">
            <v>47818</v>
          </cell>
          <cell r="AR3">
            <v>2031</v>
          </cell>
          <cell r="AS3">
            <v>47849</v>
          </cell>
          <cell r="AT3">
            <v>47880</v>
          </cell>
          <cell r="AU3">
            <v>47908</v>
          </cell>
          <cell r="AV3">
            <v>47939</v>
          </cell>
          <cell r="AW3">
            <v>47969</v>
          </cell>
          <cell r="AX3">
            <v>48000</v>
          </cell>
          <cell r="AY3">
            <v>48030</v>
          </cell>
          <cell r="AZ3">
            <v>48061</v>
          </cell>
          <cell r="BA3">
            <v>48092</v>
          </cell>
          <cell r="BB3">
            <v>48122</v>
          </cell>
          <cell r="BC3">
            <v>48153</v>
          </cell>
          <cell r="BD3">
            <v>48183</v>
          </cell>
          <cell r="BE3">
            <v>2032</v>
          </cell>
          <cell r="BF3">
            <v>48214</v>
          </cell>
          <cell r="BG3">
            <v>48245</v>
          </cell>
          <cell r="BH3">
            <v>48274</v>
          </cell>
          <cell r="BI3">
            <v>48305</v>
          </cell>
          <cell r="BJ3">
            <v>48335</v>
          </cell>
          <cell r="BK3">
            <v>48366</v>
          </cell>
          <cell r="BL3">
            <v>48396</v>
          </cell>
          <cell r="BM3">
            <v>48427</v>
          </cell>
          <cell r="BN3">
            <v>48458</v>
          </cell>
          <cell r="BO3">
            <v>48488</v>
          </cell>
          <cell r="BP3">
            <v>48519</v>
          </cell>
          <cell r="BQ3">
            <v>48549</v>
          </cell>
          <cell r="BR3">
            <v>2033</v>
          </cell>
          <cell r="BS3">
            <v>48580</v>
          </cell>
          <cell r="BT3">
            <v>48611</v>
          </cell>
          <cell r="BU3">
            <v>48639</v>
          </cell>
          <cell r="BV3">
            <v>48670</v>
          </cell>
          <cell r="BW3">
            <v>48700</v>
          </cell>
          <cell r="BX3">
            <v>48731</v>
          </cell>
          <cell r="BY3">
            <v>48761</v>
          </cell>
          <cell r="BZ3">
            <v>48792</v>
          </cell>
          <cell r="CA3">
            <v>48823</v>
          </cell>
          <cell r="CB3">
            <v>48853</v>
          </cell>
          <cell r="CC3">
            <v>48884</v>
          </cell>
          <cell r="CD3">
            <v>48914</v>
          </cell>
          <cell r="CE3">
            <v>2034</v>
          </cell>
          <cell r="CF3">
            <v>48945</v>
          </cell>
          <cell r="CG3">
            <v>48976</v>
          </cell>
          <cell r="CH3">
            <v>49004</v>
          </cell>
          <cell r="CI3">
            <v>49035</v>
          </cell>
          <cell r="CJ3">
            <v>49065</v>
          </cell>
          <cell r="CK3">
            <v>49096</v>
          </cell>
          <cell r="CL3">
            <v>49126</v>
          </cell>
          <cell r="CM3">
            <v>49157</v>
          </cell>
          <cell r="CN3">
            <v>49188</v>
          </cell>
          <cell r="CO3">
            <v>49218</v>
          </cell>
          <cell r="CP3">
            <v>49249</v>
          </cell>
          <cell r="CQ3">
            <v>49279</v>
          </cell>
          <cell r="CR3">
            <v>2035</v>
          </cell>
          <cell r="CS3">
            <v>49310</v>
          </cell>
          <cell r="CT3">
            <v>49341</v>
          </cell>
          <cell r="CU3">
            <v>49369</v>
          </cell>
          <cell r="CV3">
            <v>49400</v>
          </cell>
          <cell r="CW3">
            <v>49430</v>
          </cell>
          <cell r="CX3">
            <v>49461</v>
          </cell>
          <cell r="CY3">
            <v>49491</v>
          </cell>
          <cell r="CZ3">
            <v>49522</v>
          </cell>
          <cell r="DA3">
            <v>49553</v>
          </cell>
          <cell r="DB3">
            <v>49583</v>
          </cell>
          <cell r="DC3">
            <v>49614</v>
          </cell>
          <cell r="DD3">
            <v>49644</v>
          </cell>
          <cell r="DE3">
            <v>2036</v>
          </cell>
          <cell r="DF3">
            <v>49675</v>
          </cell>
          <cell r="DG3">
            <v>49706</v>
          </cell>
          <cell r="DH3">
            <v>49735</v>
          </cell>
          <cell r="DI3">
            <v>49766</v>
          </cell>
          <cell r="DJ3">
            <v>49796</v>
          </cell>
          <cell r="DK3">
            <v>49827</v>
          </cell>
          <cell r="DL3">
            <v>49857</v>
          </cell>
          <cell r="DM3">
            <v>49888</v>
          </cell>
          <cell r="DN3">
            <v>49919</v>
          </cell>
          <cell r="DO3">
            <v>49949</v>
          </cell>
          <cell r="DP3">
            <v>49980</v>
          </cell>
          <cell r="DQ3">
            <v>50010</v>
          </cell>
          <cell r="DR3">
            <v>2037</v>
          </cell>
          <cell r="DS3">
            <v>50041</v>
          </cell>
          <cell r="DT3">
            <v>50072</v>
          </cell>
          <cell r="DU3">
            <v>50100</v>
          </cell>
          <cell r="DV3">
            <v>50131</v>
          </cell>
          <cell r="DW3">
            <v>50161</v>
          </cell>
          <cell r="DX3">
            <v>50192</v>
          </cell>
          <cell r="DY3">
            <v>50222</v>
          </cell>
          <cell r="DZ3">
            <v>50253</v>
          </cell>
          <cell r="EA3">
            <v>50284</v>
          </cell>
          <cell r="EB3">
            <v>50314</v>
          </cell>
          <cell r="EC3">
            <v>50345</v>
          </cell>
          <cell r="ED3">
            <v>50375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465.19999999995343</v>
          </cell>
          <cell r="G32">
            <v>147</v>
          </cell>
          <cell r="H32">
            <v>0</v>
          </cell>
          <cell r="I32">
            <v>0</v>
          </cell>
          <cell r="J32">
            <v>10</v>
          </cell>
          <cell r="K32">
            <v>18</v>
          </cell>
          <cell r="L32">
            <v>718</v>
          </cell>
          <cell r="M32">
            <v>596.70000000018626</v>
          </cell>
          <cell r="N32">
            <v>622.70000000018626</v>
          </cell>
          <cell r="O32">
            <v>176.10000000009313</v>
          </cell>
          <cell r="P32">
            <v>14.799999999813735</v>
          </cell>
          <cell r="Q32">
            <v>48.700000000186265</v>
          </cell>
          <cell r="R32">
            <v>1831.0000000037253</v>
          </cell>
          <cell r="S32">
            <v>-2097</v>
          </cell>
          <cell r="T32">
            <v>215.29999999981374</v>
          </cell>
          <cell r="U32">
            <v>0</v>
          </cell>
          <cell r="V32">
            <v>0</v>
          </cell>
          <cell r="W32">
            <v>43.300000000046566</v>
          </cell>
          <cell r="X32">
            <v>40</v>
          </cell>
          <cell r="Y32">
            <v>977.29999999981374</v>
          </cell>
          <cell r="Z32">
            <v>498.29999999981374</v>
          </cell>
          <cell r="AA32">
            <v>323.29999999981374</v>
          </cell>
          <cell r="AB32">
            <v>17</v>
          </cell>
          <cell r="AC32">
            <v>0</v>
          </cell>
          <cell r="AD32">
            <v>1813.5</v>
          </cell>
          <cell r="AE32">
            <v>6721.6000000014901</v>
          </cell>
          <cell r="AF32">
            <v>283</v>
          </cell>
          <cell r="AG32">
            <v>473.79999999981374</v>
          </cell>
          <cell r="AH32">
            <v>61.599999999627471</v>
          </cell>
          <cell r="AI32">
            <v>6.2000000001862645</v>
          </cell>
          <cell r="AJ32">
            <v>46</v>
          </cell>
          <cell r="AK32">
            <v>61.199999999953434</v>
          </cell>
          <cell r="AL32">
            <v>448.5</v>
          </cell>
          <cell r="AM32">
            <v>1898.5999999996275</v>
          </cell>
          <cell r="AN32">
            <v>108.29999999981374</v>
          </cell>
          <cell r="AO32">
            <v>677.4000000001397</v>
          </cell>
          <cell r="AP32">
            <v>20</v>
          </cell>
          <cell r="AQ32">
            <v>2637</v>
          </cell>
          <cell r="AR32">
            <v>6229.7999999970198</v>
          </cell>
          <cell r="AS32">
            <v>259.40000000037253</v>
          </cell>
          <cell r="AT32">
            <v>589.5</v>
          </cell>
          <cell r="AU32">
            <v>64</v>
          </cell>
          <cell r="AV32">
            <v>60.799999999813735</v>
          </cell>
          <cell r="AW32">
            <v>0</v>
          </cell>
          <cell r="AX32">
            <v>25.399999999906868</v>
          </cell>
          <cell r="AY32">
            <v>1193.5</v>
          </cell>
          <cell r="AZ32">
            <v>1782.2000000001863</v>
          </cell>
          <cell r="BA32">
            <v>878.70000000018626</v>
          </cell>
          <cell r="BB32">
            <v>89.799999999813735</v>
          </cell>
          <cell r="BC32">
            <v>0</v>
          </cell>
          <cell r="BD32">
            <v>1286.5</v>
          </cell>
          <cell r="BE32">
            <v>12311.5</v>
          </cell>
          <cell r="BF32">
            <v>954.29999999981374</v>
          </cell>
          <cell r="BG32">
            <v>608.79999999981374</v>
          </cell>
          <cell r="BH32">
            <v>276.20000000018626</v>
          </cell>
          <cell r="BI32">
            <v>6.7999999998137355</v>
          </cell>
          <cell r="BJ32">
            <v>0</v>
          </cell>
          <cell r="BK32">
            <v>217</v>
          </cell>
          <cell r="BL32">
            <v>3390</v>
          </cell>
          <cell r="BM32">
            <v>4194</v>
          </cell>
          <cell r="BN32">
            <v>589.59999999962747</v>
          </cell>
          <cell r="BO32">
            <v>529.79999999981374</v>
          </cell>
          <cell r="BP32">
            <v>246.70000000018626</v>
          </cell>
          <cell r="BQ32">
            <v>1298.2999999998137</v>
          </cell>
          <cell r="BR32">
            <v>17445.10000000149</v>
          </cell>
          <cell r="BS32">
            <v>1023</v>
          </cell>
          <cell r="BT32">
            <v>3191.7000000001863</v>
          </cell>
          <cell r="BU32">
            <v>236.79999999981374</v>
          </cell>
          <cell r="BV32">
            <v>59.299999999813735</v>
          </cell>
          <cell r="BW32">
            <v>80.200000000186265</v>
          </cell>
          <cell r="BX32">
            <v>66.799999999813735</v>
          </cell>
          <cell r="BY32">
            <v>0</v>
          </cell>
          <cell r="BZ32">
            <v>6097.2999999998137</v>
          </cell>
          <cell r="CA32">
            <v>579.29999999981374</v>
          </cell>
          <cell r="CB32">
            <v>1586.3999999999069</v>
          </cell>
          <cell r="CC32">
            <v>1186.2999999998137</v>
          </cell>
          <cell r="CD32">
            <v>3338</v>
          </cell>
          <cell r="CE32">
            <v>17124.70000000298</v>
          </cell>
          <cell r="CF32">
            <v>598.39999999990687</v>
          </cell>
          <cell r="CG32">
            <v>3610</v>
          </cell>
          <cell r="CH32">
            <v>1232.5</v>
          </cell>
          <cell r="CI32">
            <v>881.20000000018626</v>
          </cell>
          <cell r="CJ32">
            <v>601.69999999995343</v>
          </cell>
          <cell r="CK32">
            <v>230.70000000018626</v>
          </cell>
          <cell r="CL32">
            <v>0</v>
          </cell>
          <cell r="CM32">
            <v>5201.7000000001863</v>
          </cell>
          <cell r="CN32">
            <v>1583.5</v>
          </cell>
          <cell r="CO32">
            <v>1711.6999999999534</v>
          </cell>
          <cell r="CP32">
            <v>2443</v>
          </cell>
          <cell r="CQ32">
            <v>-969.70000000018626</v>
          </cell>
          <cell r="CR32">
            <v>11353.5</v>
          </cell>
          <cell r="CS32">
            <v>981.20000000018626</v>
          </cell>
          <cell r="CT32">
            <v>2226</v>
          </cell>
          <cell r="CU32">
            <v>744.5</v>
          </cell>
          <cell r="CV32">
            <v>747.59999999962747</v>
          </cell>
          <cell r="CW32">
            <v>281</v>
          </cell>
          <cell r="CX32">
            <v>-486.4000000001397</v>
          </cell>
          <cell r="CY32">
            <v>0</v>
          </cell>
          <cell r="CZ32">
            <v>424.59999999962747</v>
          </cell>
          <cell r="DA32">
            <v>1732.7000000001863</v>
          </cell>
          <cell r="DB32">
            <v>1562.6000000000931</v>
          </cell>
          <cell r="DC32">
            <v>2046.5</v>
          </cell>
          <cell r="DD32">
            <v>1093.2000000001863</v>
          </cell>
          <cell r="DE32">
            <v>9599.7999999895692</v>
          </cell>
          <cell r="DF32">
            <v>831.40000000037253</v>
          </cell>
          <cell r="DG32">
            <v>1991</v>
          </cell>
          <cell r="DH32">
            <v>905.20000000018626</v>
          </cell>
          <cell r="DI32">
            <v>879.5</v>
          </cell>
          <cell r="DJ32">
            <v>-231.60000000009313</v>
          </cell>
          <cell r="DK32">
            <v>1363.2999999998137</v>
          </cell>
          <cell r="DL32">
            <v>0</v>
          </cell>
          <cell r="DM32">
            <v>352.70000000018626</v>
          </cell>
          <cell r="DN32">
            <v>793.5</v>
          </cell>
          <cell r="DO32">
            <v>858</v>
          </cell>
          <cell r="DP32">
            <v>452.29999999981374</v>
          </cell>
          <cell r="DQ32">
            <v>1404.5</v>
          </cell>
          <cell r="DR32">
            <v>5012.9000000022352</v>
          </cell>
          <cell r="DS32">
            <v>33.300000000046566</v>
          </cell>
          <cell r="DT32">
            <v>571.5</v>
          </cell>
          <cell r="DU32">
            <v>571.40000000037253</v>
          </cell>
          <cell r="DV32">
            <v>458.59999999962747</v>
          </cell>
          <cell r="DW32">
            <v>-2.8000000000465661</v>
          </cell>
          <cell r="DX32">
            <v>102.10000000009313</v>
          </cell>
          <cell r="DY32">
            <v>0</v>
          </cell>
          <cell r="DZ32">
            <v>-144</v>
          </cell>
          <cell r="EA32">
            <v>625.20000000018626</v>
          </cell>
          <cell r="EB32">
            <v>452.9000000001397</v>
          </cell>
          <cell r="EC32">
            <v>1976.7000000001863</v>
          </cell>
          <cell r="ED32">
            <v>368</v>
          </cell>
        </row>
        <row r="33">
          <cell r="F33">
            <v>181.5</v>
          </cell>
          <cell r="G33">
            <v>348</v>
          </cell>
          <cell r="H33">
            <v>165</v>
          </cell>
          <cell r="I33">
            <v>74.400000000372529</v>
          </cell>
          <cell r="J33">
            <v>0.20000000018626451</v>
          </cell>
          <cell r="K33">
            <v>19</v>
          </cell>
          <cell r="L33">
            <v>29</v>
          </cell>
          <cell r="M33">
            <v>0</v>
          </cell>
          <cell r="N33">
            <v>101</v>
          </cell>
          <cell r="O33">
            <v>382.5</v>
          </cell>
          <cell r="P33">
            <v>328</v>
          </cell>
          <cell r="Q33">
            <v>440</v>
          </cell>
          <cell r="R33">
            <v>22809.29999999702</v>
          </cell>
          <cell r="S33">
            <v>637.5</v>
          </cell>
          <cell r="T33">
            <v>310</v>
          </cell>
          <cell r="U33">
            <v>0</v>
          </cell>
          <cell r="V33">
            <v>414.70000000018626</v>
          </cell>
          <cell r="W33">
            <v>0</v>
          </cell>
          <cell r="X33">
            <v>31.599999999860302</v>
          </cell>
          <cell r="Y33">
            <v>413</v>
          </cell>
          <cell r="Z33">
            <v>22</v>
          </cell>
          <cell r="AA33">
            <v>18587.5</v>
          </cell>
          <cell r="AB33">
            <v>725.5</v>
          </cell>
          <cell r="AC33">
            <v>664</v>
          </cell>
          <cell r="AD33">
            <v>1003.5</v>
          </cell>
          <cell r="AE33">
            <v>22666.89999999851</v>
          </cell>
          <cell r="AF33">
            <v>1638.5</v>
          </cell>
          <cell r="AG33">
            <v>1903</v>
          </cell>
          <cell r="AH33">
            <v>835</v>
          </cell>
          <cell r="AI33">
            <v>364</v>
          </cell>
          <cell r="AJ33">
            <v>397.79999999981374</v>
          </cell>
          <cell r="AK33">
            <v>600.79999999981374</v>
          </cell>
          <cell r="AL33">
            <v>573.5</v>
          </cell>
          <cell r="AM33">
            <v>100</v>
          </cell>
          <cell r="AN33">
            <v>1768</v>
          </cell>
          <cell r="AO33">
            <v>3119.5</v>
          </cell>
          <cell r="AP33">
            <v>1725</v>
          </cell>
          <cell r="AQ33">
            <v>9641.7999999998137</v>
          </cell>
          <cell r="AR33">
            <v>24775</v>
          </cell>
          <cell r="AS33">
            <v>9013.5</v>
          </cell>
          <cell r="AT33">
            <v>4459</v>
          </cell>
          <cell r="AU33">
            <v>442.5</v>
          </cell>
          <cell r="AV33">
            <v>835</v>
          </cell>
          <cell r="AW33">
            <v>321</v>
          </cell>
          <cell r="AX33">
            <v>144</v>
          </cell>
          <cell r="AY33">
            <v>784</v>
          </cell>
          <cell r="AZ33">
            <v>90</v>
          </cell>
          <cell r="BA33">
            <v>1187</v>
          </cell>
          <cell r="BB33">
            <v>4187</v>
          </cell>
          <cell r="BC33">
            <v>1320.5</v>
          </cell>
          <cell r="BD33">
            <v>1991.5</v>
          </cell>
          <cell r="BE33">
            <v>15294.000000007451</v>
          </cell>
          <cell r="BF33">
            <v>3373</v>
          </cell>
          <cell r="BG33">
            <v>2073.5999999996275</v>
          </cell>
          <cell r="BH33">
            <v>1534</v>
          </cell>
          <cell r="BI33">
            <v>311</v>
          </cell>
          <cell r="BJ33">
            <v>21</v>
          </cell>
          <cell r="BK33">
            <v>104.70000000018626</v>
          </cell>
          <cell r="BL33">
            <v>622</v>
          </cell>
          <cell r="BM33">
            <v>159</v>
          </cell>
          <cell r="BN33">
            <v>473</v>
          </cell>
          <cell r="BO33">
            <v>1783</v>
          </cell>
          <cell r="BP33">
            <v>1233</v>
          </cell>
          <cell r="BQ33">
            <v>3606.7000000001863</v>
          </cell>
          <cell r="BR33">
            <v>44304.900000013411</v>
          </cell>
          <cell r="BS33">
            <v>425.70000000018626</v>
          </cell>
          <cell r="BT33">
            <v>10746.799999999814</v>
          </cell>
          <cell r="BU33">
            <v>2299</v>
          </cell>
          <cell r="BV33">
            <v>908.29999999981374</v>
          </cell>
          <cell r="BW33">
            <v>2068.7000000001863</v>
          </cell>
          <cell r="BX33">
            <v>486.70000000018626</v>
          </cell>
          <cell r="BY33">
            <v>1238.7000000001863</v>
          </cell>
          <cell r="BZ33">
            <v>4259</v>
          </cell>
          <cell r="CA33">
            <v>3097.5</v>
          </cell>
          <cell r="CB33">
            <v>7445.4000000003725</v>
          </cell>
          <cell r="CC33">
            <v>5897.5</v>
          </cell>
          <cell r="CD33">
            <v>5431.6000000000931</v>
          </cell>
          <cell r="CE33">
            <v>63693.19999999553</v>
          </cell>
          <cell r="CF33">
            <v>6323.4000000003725</v>
          </cell>
          <cell r="CG33">
            <v>-2752.5999999996275</v>
          </cell>
          <cell r="CH33">
            <v>17590.299999999814</v>
          </cell>
          <cell r="CI33">
            <v>2144.2999999998137</v>
          </cell>
          <cell r="CJ33">
            <v>1934.2000000001863</v>
          </cell>
          <cell r="CK33">
            <v>5601.7000000001863</v>
          </cell>
          <cell r="CL33">
            <v>2327.2999999998137</v>
          </cell>
          <cell r="CM33">
            <v>4751</v>
          </cell>
          <cell r="CN33">
            <v>5306.5</v>
          </cell>
          <cell r="CO33">
            <v>8221.7999999998137</v>
          </cell>
          <cell r="CP33">
            <v>11116.5</v>
          </cell>
          <cell r="CQ33">
            <v>1128.7999999998137</v>
          </cell>
          <cell r="CR33">
            <v>24914.800000000745</v>
          </cell>
          <cell r="CS33">
            <v>1873.7999999998137</v>
          </cell>
          <cell r="CT33">
            <v>1121.7999999998137</v>
          </cell>
          <cell r="CU33">
            <v>2037.2999999998137</v>
          </cell>
          <cell r="CV33">
            <v>1772.1999999999534</v>
          </cell>
          <cell r="CW33">
            <v>-167.29999999981374</v>
          </cell>
          <cell r="CX33">
            <v>-309.29999999981374</v>
          </cell>
          <cell r="CY33">
            <v>7611.6999999999534</v>
          </cell>
          <cell r="CZ33">
            <v>1409.2000000001863</v>
          </cell>
          <cell r="DA33">
            <v>2157.7000000001863</v>
          </cell>
          <cell r="DB33">
            <v>4153</v>
          </cell>
          <cell r="DC33">
            <v>3052</v>
          </cell>
          <cell r="DD33">
            <v>202.69999999995343</v>
          </cell>
          <cell r="DE33">
            <v>29336.79999999702</v>
          </cell>
          <cell r="DF33">
            <v>1906.5</v>
          </cell>
          <cell r="DG33">
            <v>1120.7999999998137</v>
          </cell>
          <cell r="DH33">
            <v>2714.2999999998137</v>
          </cell>
          <cell r="DI33">
            <v>2528</v>
          </cell>
          <cell r="DJ33">
            <v>648.20000000018626</v>
          </cell>
          <cell r="DK33">
            <v>-407.59999999962747</v>
          </cell>
          <cell r="DL33">
            <v>-146.5</v>
          </cell>
          <cell r="DM33">
            <v>2086</v>
          </cell>
          <cell r="DN33">
            <v>2985</v>
          </cell>
          <cell r="DO33">
            <v>1091.7000000001863</v>
          </cell>
          <cell r="DP33">
            <v>4933.7999999998137</v>
          </cell>
          <cell r="DQ33">
            <v>9876.6000000000931</v>
          </cell>
          <cell r="DR33">
            <v>-9175.5470000011846</v>
          </cell>
          <cell r="DS33">
            <v>36.599999999976717</v>
          </cell>
          <cell r="DT33">
            <v>7.6300000000046566</v>
          </cell>
          <cell r="DU33">
            <v>501</v>
          </cell>
          <cell r="DV33">
            <v>699.8399999999674</v>
          </cell>
          <cell r="DW33">
            <v>-620.26000000000931</v>
          </cell>
          <cell r="DX33">
            <v>-456.44000000000233</v>
          </cell>
          <cell r="DY33">
            <v>-272.83699999999953</v>
          </cell>
          <cell r="DZ33">
            <v>252.12999999994645</v>
          </cell>
          <cell r="EA33">
            <v>1136.2999999999302</v>
          </cell>
          <cell r="EB33">
            <v>-10799.349999999977</v>
          </cell>
          <cell r="EC33">
            <v>280.60000000009313</v>
          </cell>
          <cell r="ED33">
            <v>59.239999999990687</v>
          </cell>
        </row>
        <row r="34">
          <cell r="F34">
            <v>10</v>
          </cell>
          <cell r="G34">
            <v>14.5</v>
          </cell>
          <cell r="H34">
            <v>131</v>
          </cell>
          <cell r="I34">
            <v>87.5</v>
          </cell>
          <cell r="J34">
            <v>74.199999999953434</v>
          </cell>
          <cell r="K34">
            <v>9.599999999627471</v>
          </cell>
          <cell r="L34">
            <v>40</v>
          </cell>
          <cell r="M34">
            <v>315</v>
          </cell>
          <cell r="N34">
            <v>80.5</v>
          </cell>
          <cell r="O34">
            <v>81</v>
          </cell>
          <cell r="P34">
            <v>297.5</v>
          </cell>
          <cell r="Q34">
            <v>0.29999999981373549</v>
          </cell>
          <cell r="R34">
            <v>-3496.0899999961257</v>
          </cell>
          <cell r="S34">
            <v>-5525.7000000001863</v>
          </cell>
          <cell r="T34">
            <v>13.5</v>
          </cell>
          <cell r="U34">
            <v>63</v>
          </cell>
          <cell r="V34">
            <v>70.599999999627471</v>
          </cell>
          <cell r="W34">
            <v>136.31000000005588</v>
          </cell>
          <cell r="X34">
            <v>194.4000000001397</v>
          </cell>
          <cell r="Y34">
            <v>298</v>
          </cell>
          <cell r="Z34">
            <v>83.5</v>
          </cell>
          <cell r="AA34">
            <v>914.5</v>
          </cell>
          <cell r="AB34">
            <v>74</v>
          </cell>
          <cell r="AC34">
            <v>78</v>
          </cell>
          <cell r="AD34">
            <v>103.79999999981374</v>
          </cell>
          <cell r="AE34">
            <v>-56629.020000003278</v>
          </cell>
          <cell r="AF34">
            <v>169.20000000018626</v>
          </cell>
          <cell r="AG34">
            <v>140</v>
          </cell>
          <cell r="AH34">
            <v>73.5</v>
          </cell>
          <cell r="AI34">
            <v>102.79999999981374</v>
          </cell>
          <cell r="AJ34">
            <v>275.67999999999302</v>
          </cell>
          <cell r="AK34">
            <v>93.100000000093132</v>
          </cell>
          <cell r="AL34">
            <v>-58199</v>
          </cell>
          <cell r="AM34">
            <v>144.5</v>
          </cell>
          <cell r="AN34">
            <v>0</v>
          </cell>
          <cell r="AO34">
            <v>178.5</v>
          </cell>
          <cell r="AP34">
            <v>338</v>
          </cell>
          <cell r="AQ34">
            <v>54.700000000186265</v>
          </cell>
          <cell r="AR34">
            <v>-59222.70000000298</v>
          </cell>
          <cell r="AS34">
            <v>0</v>
          </cell>
          <cell r="AT34">
            <v>295.5</v>
          </cell>
          <cell r="AU34">
            <v>288.5</v>
          </cell>
          <cell r="AV34">
            <v>296.70000000018626</v>
          </cell>
          <cell r="AW34">
            <v>19.5</v>
          </cell>
          <cell r="AX34">
            <v>20.299999999813735</v>
          </cell>
          <cell r="AY34">
            <v>-61658</v>
          </cell>
          <cell r="AZ34">
            <v>476</v>
          </cell>
          <cell r="BA34">
            <v>272</v>
          </cell>
          <cell r="BB34">
            <v>391.5</v>
          </cell>
          <cell r="BC34">
            <v>263.5</v>
          </cell>
          <cell r="BD34">
            <v>111.79999999981374</v>
          </cell>
          <cell r="BE34">
            <v>-53903.04999999702</v>
          </cell>
          <cell r="BF34">
            <v>276.79999999981374</v>
          </cell>
          <cell r="BG34">
            <v>537.5</v>
          </cell>
          <cell r="BH34">
            <v>636.5</v>
          </cell>
          <cell r="BI34">
            <v>512</v>
          </cell>
          <cell r="BJ34">
            <v>29.949999999953434</v>
          </cell>
          <cell r="BK34">
            <v>65.200000000186265</v>
          </cell>
          <cell r="BL34">
            <v>-57699</v>
          </cell>
          <cell r="BM34">
            <v>987</v>
          </cell>
          <cell r="BN34">
            <v>425.5</v>
          </cell>
          <cell r="BO34">
            <v>281.5</v>
          </cell>
          <cell r="BP34">
            <v>44</v>
          </cell>
          <cell r="BQ34">
            <v>0</v>
          </cell>
          <cell r="BR34">
            <v>7296.5199999958277</v>
          </cell>
          <cell r="BS34">
            <v>432.89999999990687</v>
          </cell>
          <cell r="BT34">
            <v>921.20000000018626</v>
          </cell>
          <cell r="BU34">
            <v>936.5</v>
          </cell>
          <cell r="BV34">
            <v>718.5</v>
          </cell>
          <cell r="BW34">
            <v>488.22000000003027</v>
          </cell>
          <cell r="BX34">
            <v>226.59999999962747</v>
          </cell>
          <cell r="BY34">
            <v>18523</v>
          </cell>
          <cell r="BZ34">
            <v>3766.4000000003725</v>
          </cell>
          <cell r="CA34">
            <v>803</v>
          </cell>
          <cell r="CB34">
            <v>1333</v>
          </cell>
          <cell r="CC34">
            <v>866</v>
          </cell>
          <cell r="CD34">
            <v>-21718.799999999814</v>
          </cell>
          <cell r="CE34">
            <v>50353.320000000298</v>
          </cell>
          <cell r="CF34">
            <v>247.21999999997206</v>
          </cell>
          <cell r="CG34">
            <v>845.20000000018626</v>
          </cell>
          <cell r="CH34">
            <v>3538.7000000001863</v>
          </cell>
          <cell r="CI34">
            <v>2754.5999999996275</v>
          </cell>
          <cell r="CJ34">
            <v>1302.8999999999651</v>
          </cell>
          <cell r="CK34">
            <v>2393.7999999998137</v>
          </cell>
          <cell r="CL34">
            <v>25812</v>
          </cell>
          <cell r="CM34">
            <v>10566.399999999907</v>
          </cell>
          <cell r="CN34">
            <v>587.5</v>
          </cell>
          <cell r="CO34">
            <v>3317.2000000001863</v>
          </cell>
          <cell r="CP34">
            <v>1366.2999999998137</v>
          </cell>
          <cell r="CQ34">
            <v>-2378.5</v>
          </cell>
          <cell r="CR34">
            <v>33960.390000000596</v>
          </cell>
          <cell r="CS34">
            <v>1117.5</v>
          </cell>
          <cell r="CT34">
            <v>1566</v>
          </cell>
          <cell r="CU34">
            <v>1577.2000000001863</v>
          </cell>
          <cell r="CV34">
            <v>534</v>
          </cell>
          <cell r="CW34">
            <v>486.53000000002794</v>
          </cell>
          <cell r="CX34">
            <v>355</v>
          </cell>
          <cell r="CY34">
            <v>16456</v>
          </cell>
          <cell r="CZ34">
            <v>1030.9600000000792</v>
          </cell>
          <cell r="DA34">
            <v>896</v>
          </cell>
          <cell r="DB34">
            <v>3210.7000000001863</v>
          </cell>
          <cell r="DC34">
            <v>1357</v>
          </cell>
          <cell r="DD34">
            <v>5373.5</v>
          </cell>
          <cell r="DE34">
            <v>27978.64999999851</v>
          </cell>
          <cell r="DF34">
            <v>1002.9000000001397</v>
          </cell>
          <cell r="DG34">
            <v>557.29999999981374</v>
          </cell>
          <cell r="DH34">
            <v>473</v>
          </cell>
          <cell r="DI34">
            <v>-478.79999999981374</v>
          </cell>
          <cell r="DJ34">
            <v>667.84999999997672</v>
          </cell>
          <cell r="DK34">
            <v>1481.6999999999534</v>
          </cell>
          <cell r="DL34">
            <v>10745</v>
          </cell>
          <cell r="DM34">
            <v>984.0999999998603</v>
          </cell>
          <cell r="DN34">
            <v>651.5</v>
          </cell>
          <cell r="DO34">
            <v>2751</v>
          </cell>
          <cell r="DP34">
            <v>255.10000000009313</v>
          </cell>
          <cell r="DQ34">
            <v>8888</v>
          </cell>
          <cell r="DR34">
            <v>14572.816000000574</v>
          </cell>
          <cell r="DS34">
            <v>726.75999999998021</v>
          </cell>
          <cell r="DT34">
            <v>1697.5</v>
          </cell>
          <cell r="DU34">
            <v>2092.3000000000466</v>
          </cell>
          <cell r="DV34">
            <v>2187.3000000000466</v>
          </cell>
          <cell r="DW34">
            <v>274.22000000000116</v>
          </cell>
          <cell r="DX34">
            <v>916</v>
          </cell>
          <cell r="DY34">
            <v>-60.504000000000815</v>
          </cell>
          <cell r="DZ34">
            <v>-59.979999999995925</v>
          </cell>
          <cell r="EA34">
            <v>2006.3000000000466</v>
          </cell>
          <cell r="EB34">
            <v>1852.3999999999069</v>
          </cell>
          <cell r="EC34">
            <v>1680.25</v>
          </cell>
          <cell r="ED34">
            <v>1260.2699999999895</v>
          </cell>
        </row>
        <row r="35">
          <cell r="F35">
            <v>353.5</v>
          </cell>
          <cell r="G35">
            <v>188</v>
          </cell>
          <cell r="H35">
            <v>207.10000000009313</v>
          </cell>
          <cell r="I35">
            <v>70.700000000186265</v>
          </cell>
          <cell r="J35">
            <v>241.70000000018626</v>
          </cell>
          <cell r="K35">
            <v>0.5</v>
          </cell>
          <cell r="L35">
            <v>482.79999999981374</v>
          </cell>
          <cell r="M35">
            <v>21.799999999813735</v>
          </cell>
          <cell r="N35">
            <v>179.40000000037253</v>
          </cell>
          <cell r="O35">
            <v>82</v>
          </cell>
          <cell r="P35">
            <v>343.5</v>
          </cell>
          <cell r="Q35">
            <v>373.40000000037253</v>
          </cell>
          <cell r="R35">
            <v>23866.339999988675</v>
          </cell>
          <cell r="S35">
            <v>-2603</v>
          </cell>
          <cell r="T35">
            <v>696.09999999962747</v>
          </cell>
          <cell r="U35">
            <v>270.40000000037253</v>
          </cell>
          <cell r="V35">
            <v>135.60000000009313</v>
          </cell>
          <cell r="W35">
            <v>611.5</v>
          </cell>
          <cell r="X35">
            <v>87.239999999990687</v>
          </cell>
          <cell r="Y35">
            <v>30.100000000093132</v>
          </cell>
          <cell r="Z35">
            <v>22.400000000372529</v>
          </cell>
          <cell r="AA35">
            <v>16530.599999999627</v>
          </cell>
          <cell r="AB35">
            <v>444.09999999962747</v>
          </cell>
          <cell r="AC35">
            <v>1575.5</v>
          </cell>
          <cell r="AD35">
            <v>6065.7999999998137</v>
          </cell>
          <cell r="AE35">
            <v>20248.60000000149</v>
          </cell>
          <cell r="AF35">
            <v>3479</v>
          </cell>
          <cell r="AG35">
            <v>894.40000000037253</v>
          </cell>
          <cell r="AH35">
            <v>357.5</v>
          </cell>
          <cell r="AI35">
            <v>325.09999999962747</v>
          </cell>
          <cell r="AJ35">
            <v>1425.8999999999069</v>
          </cell>
          <cell r="AK35">
            <v>1.5</v>
          </cell>
          <cell r="AL35">
            <v>865.60000000009313</v>
          </cell>
          <cell r="AM35">
            <v>23.599999999627471</v>
          </cell>
          <cell r="AN35">
            <v>2544.9000000003725</v>
          </cell>
          <cell r="AO35">
            <v>1242.5</v>
          </cell>
          <cell r="AP35">
            <v>3659</v>
          </cell>
          <cell r="AQ35">
            <v>5429.6000000005588</v>
          </cell>
          <cell r="AR35">
            <v>39573.620000012219</v>
          </cell>
          <cell r="AS35">
            <v>10747.999999999069</v>
          </cell>
          <cell r="AT35">
            <v>2391.8999999999069</v>
          </cell>
          <cell r="AU35">
            <v>376.20000000018626</v>
          </cell>
          <cell r="AV35">
            <v>143.20000000018626</v>
          </cell>
          <cell r="AW35">
            <v>619.01000000024214</v>
          </cell>
          <cell r="AX35">
            <v>823.41000000014901</v>
          </cell>
          <cell r="AY35">
            <v>2764.8999999999069</v>
          </cell>
          <cell r="AZ35">
            <v>0</v>
          </cell>
          <cell r="BA35">
            <v>1749.5</v>
          </cell>
          <cell r="BB35">
            <v>1561.7999999988824</v>
          </cell>
          <cell r="BC35">
            <v>3462.7000000001863</v>
          </cell>
          <cell r="BD35">
            <v>14933</v>
          </cell>
          <cell r="BE35">
            <v>30670.85000000149</v>
          </cell>
          <cell r="BF35">
            <v>-132.89999999944121</v>
          </cell>
          <cell r="BG35">
            <v>1783.3000000002794</v>
          </cell>
          <cell r="BH35">
            <v>726.20000000018626</v>
          </cell>
          <cell r="BI35">
            <v>732.69999999925494</v>
          </cell>
          <cell r="BJ35">
            <v>1154.3999999994412</v>
          </cell>
          <cell r="BK35">
            <v>295.4499999997206</v>
          </cell>
          <cell r="BL35">
            <v>2441.2999999998137</v>
          </cell>
          <cell r="BM35">
            <v>25</v>
          </cell>
          <cell r="BN35">
            <v>8048.2999999998137</v>
          </cell>
          <cell r="BO35">
            <v>1165.6999999992549</v>
          </cell>
          <cell r="BP35">
            <v>12158.200000000186</v>
          </cell>
          <cell r="BQ35">
            <v>2273.2000000001863</v>
          </cell>
          <cell r="BR35">
            <v>63184.460000000894</v>
          </cell>
          <cell r="BS35">
            <v>12477.899999999907</v>
          </cell>
          <cell r="BT35">
            <v>5467.2599999997765</v>
          </cell>
          <cell r="BU35">
            <v>859.40000000037253</v>
          </cell>
          <cell r="BV35">
            <v>999.89999999944121</v>
          </cell>
          <cell r="BW35">
            <v>4625.8900000001304</v>
          </cell>
          <cell r="BX35">
            <v>1055.3599999998696</v>
          </cell>
          <cell r="BY35">
            <v>-1441.8500000000931</v>
          </cell>
          <cell r="BZ35">
            <v>6970.7999999998137</v>
          </cell>
          <cell r="CA35">
            <v>6457.2999999998137</v>
          </cell>
          <cell r="CB35">
            <v>4674</v>
          </cell>
          <cell r="CC35">
            <v>15737</v>
          </cell>
          <cell r="CD35">
            <v>5301.5</v>
          </cell>
          <cell r="CE35">
            <v>8408.4999999925494</v>
          </cell>
          <cell r="CF35">
            <v>4398.0400000000373</v>
          </cell>
          <cell r="CG35">
            <v>5395.9399999999441</v>
          </cell>
          <cell r="CH35">
            <v>4368.8999999999069</v>
          </cell>
          <cell r="CI35">
            <v>1594.6000000000931</v>
          </cell>
          <cell r="CJ35">
            <v>5814.3000000000466</v>
          </cell>
          <cell r="CK35">
            <v>2031.8999999999069</v>
          </cell>
          <cell r="CL35">
            <v>-43357.700000000186</v>
          </cell>
          <cell r="CM35">
            <v>4832.7999999998137</v>
          </cell>
          <cell r="CN35">
            <v>8482.2000000001863</v>
          </cell>
          <cell r="CO35">
            <v>7836.9000000003725</v>
          </cell>
          <cell r="CP35">
            <v>1371.3000000007451</v>
          </cell>
          <cell r="CQ35">
            <v>5639.320000000298</v>
          </cell>
          <cell r="CR35">
            <v>8978.4799999967217</v>
          </cell>
          <cell r="CS35">
            <v>1568.4499999997206</v>
          </cell>
          <cell r="CT35">
            <v>1184.3799999998882</v>
          </cell>
          <cell r="CU35">
            <v>1259.0799999998417</v>
          </cell>
          <cell r="CV35">
            <v>1102.4499999999534</v>
          </cell>
          <cell r="CW35">
            <v>-346.75</v>
          </cell>
          <cell r="CX35">
            <v>-185.9499999997206</v>
          </cell>
          <cell r="CY35">
            <v>-501.90000000037253</v>
          </cell>
          <cell r="CZ35">
            <v>316.19999999925494</v>
          </cell>
          <cell r="DA35">
            <v>5508.7000000011176</v>
          </cell>
          <cell r="DB35">
            <v>349.3000000002794</v>
          </cell>
          <cell r="DC35">
            <v>-2966.7000000001863</v>
          </cell>
          <cell r="DD35">
            <v>1691.2200000002049</v>
          </cell>
          <cell r="DE35">
            <v>4976.9100000038743</v>
          </cell>
          <cell r="DF35">
            <v>1239.6000000000931</v>
          </cell>
          <cell r="DG35">
            <v>776.50000000046566</v>
          </cell>
          <cell r="DH35">
            <v>1765.8999999999069</v>
          </cell>
          <cell r="DI35">
            <v>1143.8999999999069</v>
          </cell>
          <cell r="DJ35">
            <v>-761.94999999995343</v>
          </cell>
          <cell r="DK35">
            <v>-625.52000000001863</v>
          </cell>
          <cell r="DL35">
            <v>271.60000000055879</v>
          </cell>
          <cell r="DM35">
            <v>-5049</v>
          </cell>
          <cell r="DN35">
            <v>2291.6000000005588</v>
          </cell>
          <cell r="DO35">
            <v>1460.660000000149</v>
          </cell>
          <cell r="DP35">
            <v>1895.359999999404</v>
          </cell>
          <cell r="DQ35">
            <v>568.25999999977648</v>
          </cell>
          <cell r="DR35">
            <v>1727.569000005722</v>
          </cell>
          <cell r="DS35">
            <v>127.44999999995343</v>
          </cell>
          <cell r="DT35">
            <v>79</v>
          </cell>
          <cell r="DU35">
            <v>-32.650000000023283</v>
          </cell>
          <cell r="DV35">
            <v>134.82000000006519</v>
          </cell>
          <cell r="DW35">
            <v>-603.03999999997905</v>
          </cell>
          <cell r="DX35">
            <v>-1436.7469999999739</v>
          </cell>
          <cell r="DY35">
            <v>-232.64400000000023</v>
          </cell>
          <cell r="DZ35">
            <v>1862.3000000000466</v>
          </cell>
          <cell r="EA35">
            <v>1007.6099999998696</v>
          </cell>
          <cell r="EB35">
            <v>618.11999999987893</v>
          </cell>
          <cell r="EC35">
            <v>142.35000000009313</v>
          </cell>
          <cell r="ED35">
            <v>61</v>
          </cell>
        </row>
        <row r="36">
          <cell r="F36">
            <v>10.089999999967404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0.54999999998835847</v>
          </cell>
          <cell r="M36">
            <v>0</v>
          </cell>
          <cell r="N36">
            <v>-2.3199999999487773</v>
          </cell>
          <cell r="O36">
            <v>17.629999999946449</v>
          </cell>
          <cell r="P36">
            <v>0</v>
          </cell>
          <cell r="Q36">
            <v>202.90999999997439</v>
          </cell>
          <cell r="R36">
            <v>-45.03000000026077</v>
          </cell>
          <cell r="S36">
            <v>-382.93999999994412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84.909999999974389</v>
          </cell>
          <cell r="Y36">
            <v>64.410000000032596</v>
          </cell>
          <cell r="Z36">
            <v>0</v>
          </cell>
          <cell r="AA36">
            <v>0</v>
          </cell>
          <cell r="AB36">
            <v>18.240000000048894</v>
          </cell>
          <cell r="AC36">
            <v>19.230000000039581</v>
          </cell>
          <cell r="AD36">
            <v>151.11999999999534</v>
          </cell>
          <cell r="AE36">
            <v>447.28000000026077</v>
          </cell>
          <cell r="AF36">
            <v>0</v>
          </cell>
          <cell r="AG36">
            <v>0</v>
          </cell>
          <cell r="AH36">
            <v>0</v>
          </cell>
          <cell r="AI36">
            <v>5.720000000030268</v>
          </cell>
          <cell r="AJ36">
            <v>0</v>
          </cell>
          <cell r="AK36">
            <v>74.340000000025611</v>
          </cell>
          <cell r="AL36">
            <v>145.4199999999837</v>
          </cell>
          <cell r="AM36">
            <v>13.5</v>
          </cell>
          <cell r="AN36">
            <v>0.16999999998370185</v>
          </cell>
          <cell r="AO36">
            <v>0.15999999997438863</v>
          </cell>
          <cell r="AP36">
            <v>207.97000000003027</v>
          </cell>
          <cell r="AQ36">
            <v>0</v>
          </cell>
          <cell r="AR36">
            <v>1083.3799999984913</v>
          </cell>
          <cell r="AS36">
            <v>277.40999999997439</v>
          </cell>
          <cell r="AT36">
            <v>0</v>
          </cell>
          <cell r="AU36">
            <v>0</v>
          </cell>
          <cell r="AV36">
            <v>6.0999999999767169</v>
          </cell>
          <cell r="AW36">
            <v>71.75</v>
          </cell>
          <cell r="AX36">
            <v>0</v>
          </cell>
          <cell r="AY36">
            <v>0</v>
          </cell>
          <cell r="AZ36">
            <v>175.11999999999534</v>
          </cell>
          <cell r="BA36">
            <v>0</v>
          </cell>
          <cell r="BB36">
            <v>47.919999999983702</v>
          </cell>
          <cell r="BC36">
            <v>305.85999999998603</v>
          </cell>
          <cell r="BD36">
            <v>199.22000000003027</v>
          </cell>
          <cell r="BE36">
            <v>1032.109999999404</v>
          </cell>
          <cell r="BF36">
            <v>193.70000000001164</v>
          </cell>
          <cell r="BG36">
            <v>281.93999999994412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98.78000000002794</v>
          </cell>
          <cell r="BM36">
            <v>0</v>
          </cell>
          <cell r="BN36">
            <v>307.27999999996973</v>
          </cell>
          <cell r="BO36">
            <v>0.13000000000465661</v>
          </cell>
          <cell r="BP36">
            <v>0</v>
          </cell>
          <cell r="BQ36">
            <v>150.27999999996973</v>
          </cell>
          <cell r="BR36">
            <v>2696.3900000010617</v>
          </cell>
          <cell r="BS36">
            <v>775.10000000003492</v>
          </cell>
          <cell r="BT36">
            <v>375.35999999998603</v>
          </cell>
          <cell r="BU36">
            <v>0</v>
          </cell>
          <cell r="BV36">
            <v>3.7000000000116415</v>
          </cell>
          <cell r="BW36">
            <v>126.10000000003492</v>
          </cell>
          <cell r="BX36">
            <v>0</v>
          </cell>
          <cell r="BY36">
            <v>0</v>
          </cell>
          <cell r="BZ36">
            <v>183</v>
          </cell>
          <cell r="CA36">
            <v>117.15999999997439</v>
          </cell>
          <cell r="CB36">
            <v>559.79999999998836</v>
          </cell>
          <cell r="CC36">
            <v>326.11999999999534</v>
          </cell>
          <cell r="CD36">
            <v>230.05000000001746</v>
          </cell>
          <cell r="CE36">
            <v>2894.0799999991432</v>
          </cell>
          <cell r="CF36">
            <v>85.600000000005821</v>
          </cell>
          <cell r="CG36">
            <v>551.82000000000698</v>
          </cell>
          <cell r="CH36">
            <v>1.3800000000046566</v>
          </cell>
          <cell r="CI36">
            <v>202.14000000001397</v>
          </cell>
          <cell r="CJ36">
            <v>3.9999999979045242E-2</v>
          </cell>
          <cell r="CK36">
            <v>0</v>
          </cell>
          <cell r="CL36">
            <v>-173.36000000001513</v>
          </cell>
          <cell r="CM36">
            <v>879.79999999998836</v>
          </cell>
          <cell r="CN36">
            <v>0.57000000000698492</v>
          </cell>
          <cell r="CO36">
            <v>1346.0899999999965</v>
          </cell>
          <cell r="CP36">
            <v>0</v>
          </cell>
          <cell r="CQ36">
            <v>0</v>
          </cell>
          <cell r="CR36">
            <v>1798.7999999998137</v>
          </cell>
          <cell r="CS36">
            <v>0</v>
          </cell>
          <cell r="CT36">
            <v>134.02999999999884</v>
          </cell>
          <cell r="CU36">
            <v>-24.459999999991851</v>
          </cell>
          <cell r="CV36">
            <v>0</v>
          </cell>
          <cell r="CW36">
            <v>147.55999999999767</v>
          </cell>
          <cell r="CX36">
            <v>163.65000000002328</v>
          </cell>
          <cell r="CY36">
            <v>-66.25</v>
          </cell>
          <cell r="CZ36">
            <v>112.39999999999418</v>
          </cell>
          <cell r="DA36">
            <v>505.01999999998952</v>
          </cell>
          <cell r="DB36">
            <v>339.95000000001164</v>
          </cell>
          <cell r="DC36">
            <v>318.46000000002095</v>
          </cell>
          <cell r="DD36">
            <v>168.43999999997322</v>
          </cell>
          <cell r="DE36">
            <v>-28.890000000130385</v>
          </cell>
          <cell r="DF36">
            <v>0</v>
          </cell>
          <cell r="DG36">
            <v>137.11000000001513</v>
          </cell>
          <cell r="DH36">
            <v>0</v>
          </cell>
          <cell r="DI36">
            <v>145.04000000000815</v>
          </cell>
          <cell r="DJ36">
            <v>-136.23999999999069</v>
          </cell>
          <cell r="DK36">
            <v>-335.9199999999837</v>
          </cell>
          <cell r="DL36">
            <v>0.85000000000582077</v>
          </cell>
          <cell r="DM36">
            <v>-90.679999999993015</v>
          </cell>
          <cell r="DN36">
            <v>179.34999999997672</v>
          </cell>
          <cell r="DO36">
            <v>0</v>
          </cell>
          <cell r="DP36">
            <v>0</v>
          </cell>
          <cell r="DQ36">
            <v>71.599999999976717</v>
          </cell>
          <cell r="DR36">
            <v>127.51699999999255</v>
          </cell>
          <cell r="DS36">
            <v>0</v>
          </cell>
          <cell r="DT36">
            <v>0</v>
          </cell>
          <cell r="DU36">
            <v>0</v>
          </cell>
          <cell r="DV36">
            <v>-5.5559999999968568</v>
          </cell>
          <cell r="DW36">
            <v>55.413999999997031</v>
          </cell>
          <cell r="DX36">
            <v>-20.309999999997672</v>
          </cell>
          <cell r="DY36">
            <v>0</v>
          </cell>
          <cell r="DZ36">
            <v>0</v>
          </cell>
          <cell r="EA36">
            <v>97.968999999997322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-32.019000000087544</v>
          </cell>
          <cell r="G38">
            <v>-9.2700000000768341</v>
          </cell>
          <cell r="H38">
            <v>0</v>
          </cell>
          <cell r="I38">
            <v>0</v>
          </cell>
          <cell r="J38">
            <v>-1.0080000000307336</v>
          </cell>
          <cell r="K38">
            <v>-2.6779899999964982</v>
          </cell>
          <cell r="L38">
            <v>-66.521499999798834</v>
          </cell>
          <cell r="M38">
            <v>-56.985800000140443</v>
          </cell>
          <cell r="N38">
            <v>-75.029400000115857</v>
          </cell>
          <cell r="O38">
            <v>-12.590999999898486</v>
          </cell>
          <cell r="P38">
            <v>-1.1880000000237487</v>
          </cell>
          <cell r="Q38">
            <v>-3.4799999999813735</v>
          </cell>
          <cell r="R38">
            <v>-206.69259999878705</v>
          </cell>
          <cell r="S38">
            <v>138.48463000007905</v>
          </cell>
          <cell r="T38">
            <v>-13.612380000064149</v>
          </cell>
          <cell r="U38">
            <v>0</v>
          </cell>
          <cell r="V38">
            <v>0</v>
          </cell>
          <cell r="W38">
            <v>-6.1400000000139698</v>
          </cell>
          <cell r="X38">
            <v>-7.0083000001031905</v>
          </cell>
          <cell r="Y38">
            <v>-100.79550000000745</v>
          </cell>
          <cell r="Z38">
            <v>-51.128999999957159</v>
          </cell>
          <cell r="AA38">
            <v>-37.966500000096858</v>
          </cell>
          <cell r="AB38">
            <v>-1.1972999999998137</v>
          </cell>
          <cell r="AC38">
            <v>0</v>
          </cell>
          <cell r="AD38">
            <v>-127.32825000002049</v>
          </cell>
          <cell r="AE38">
            <v>-525.02155000157654</v>
          </cell>
          <cell r="AF38">
            <v>-18.538560000015423</v>
          </cell>
          <cell r="AG38">
            <v>-36.650079999992158</v>
          </cell>
          <cell r="AH38">
            <v>-3.7680000000400469</v>
          </cell>
          <cell r="AI38">
            <v>-0.45215999998617917</v>
          </cell>
          <cell r="AJ38">
            <v>-6.2705800000112504</v>
          </cell>
          <cell r="AK38">
            <v>-9.9433999999891967</v>
          </cell>
          <cell r="AL38">
            <v>-38.365950000006706</v>
          </cell>
          <cell r="AM38">
            <v>-172.0327999999281</v>
          </cell>
          <cell r="AN38">
            <v>-13.836899999994785</v>
          </cell>
          <cell r="AO38">
            <v>-44.317960000014864</v>
          </cell>
          <cell r="AP38">
            <v>-1.2277400000020862</v>
          </cell>
          <cell r="AQ38">
            <v>-179.61742000002414</v>
          </cell>
          <cell r="AR38">
            <v>-523.80790999904275</v>
          </cell>
          <cell r="AS38">
            <v>-14.905380000011064</v>
          </cell>
          <cell r="AT38">
            <v>-33.475119999959134</v>
          </cell>
          <cell r="AU38">
            <v>-3.8156999999773689</v>
          </cell>
          <cell r="AV38">
            <v>-6.356279999949038</v>
          </cell>
          <cell r="AW38">
            <v>-1.2879999936558306E-2</v>
          </cell>
          <cell r="AX38">
            <v>-4.7078400000464171</v>
          </cell>
          <cell r="AY38">
            <v>-107.72861999995075</v>
          </cell>
          <cell r="AZ38">
            <v>-157.84749999991618</v>
          </cell>
          <cell r="BA38">
            <v>-98.110650000162423</v>
          </cell>
          <cell r="BB38">
            <v>-5.6350000000093132</v>
          </cell>
          <cell r="BC38">
            <v>0</v>
          </cell>
          <cell r="BD38">
            <v>-91.212939999997616</v>
          </cell>
          <cell r="BE38">
            <v>-1016.6465600002557</v>
          </cell>
          <cell r="BF38">
            <v>-57.862199999857694</v>
          </cell>
          <cell r="BG38">
            <v>-35.243999999947846</v>
          </cell>
          <cell r="BH38">
            <v>-15.510000000009313</v>
          </cell>
          <cell r="BI38">
            <v>-0.46199999999953434</v>
          </cell>
          <cell r="BJ38">
            <v>0</v>
          </cell>
          <cell r="BK38">
            <v>-28.178360000019893</v>
          </cell>
          <cell r="BL38">
            <v>-298.48839999991469</v>
          </cell>
          <cell r="BM38">
            <v>-376.17200000025332</v>
          </cell>
          <cell r="BN38">
            <v>-69.99059999990277</v>
          </cell>
          <cell r="BO38">
            <v>-34.270500000100583</v>
          </cell>
          <cell r="BP38">
            <v>-14.701500000082888</v>
          </cell>
          <cell r="BQ38">
            <v>-85.766999999876134</v>
          </cell>
          <cell r="BR38">
            <v>-1333.0067299995571</v>
          </cell>
          <cell r="BS38">
            <v>-60.603400000138208</v>
          </cell>
          <cell r="BT38">
            <v>-198.66964000003645</v>
          </cell>
          <cell r="BU38">
            <v>-12.674999999988358</v>
          </cell>
          <cell r="BV38">
            <v>-6.1380800000042655</v>
          </cell>
          <cell r="BW38">
            <v>-9.1260000000474975</v>
          </cell>
          <cell r="BX38">
            <v>-10.056519999867305</v>
          </cell>
          <cell r="BY38">
            <v>0</v>
          </cell>
          <cell r="BZ38">
            <v>-576.68741000001319</v>
          </cell>
          <cell r="CA38">
            <v>-64.685800000093877</v>
          </cell>
          <cell r="CB38">
            <v>-99.946600000024773</v>
          </cell>
          <cell r="CC38">
            <v>-72.419879999943078</v>
          </cell>
          <cell r="CD38">
            <v>-221.998399999924</v>
          </cell>
          <cell r="CE38">
            <v>-1384.5755699984729</v>
          </cell>
          <cell r="CF38">
            <v>-37.046220000018366</v>
          </cell>
          <cell r="CG38">
            <v>-244.80537999997614</v>
          </cell>
          <cell r="CH38">
            <v>-65.930299999949057</v>
          </cell>
          <cell r="CI38">
            <v>-54.294319999869913</v>
          </cell>
          <cell r="CJ38">
            <v>-43.073539999895729</v>
          </cell>
          <cell r="CK38">
            <v>-24.040319999912754</v>
          </cell>
          <cell r="CL38">
            <v>0</v>
          </cell>
          <cell r="CM38">
            <v>-502.36229000007734</v>
          </cell>
          <cell r="CN38">
            <v>-186.49700000020675</v>
          </cell>
          <cell r="CO38">
            <v>-109.87230000004638</v>
          </cell>
          <cell r="CP38">
            <v>-149.71420000004582</v>
          </cell>
          <cell r="CQ38">
            <v>33.060299999895506</v>
          </cell>
          <cell r="CR38">
            <v>-744.07709999941289</v>
          </cell>
          <cell r="CS38">
            <v>-62.020799999940209</v>
          </cell>
          <cell r="CT38">
            <v>-150.18804000003729</v>
          </cell>
          <cell r="CU38">
            <v>-40.391400000022259</v>
          </cell>
          <cell r="CV38">
            <v>-47.612999999895692</v>
          </cell>
          <cell r="CW38">
            <v>-13.260840000002645</v>
          </cell>
          <cell r="CX38">
            <v>83.585250000003725</v>
          </cell>
          <cell r="CY38">
            <v>0</v>
          </cell>
          <cell r="CZ38">
            <v>-42.1875</v>
          </cell>
          <cell r="DA38">
            <v>-181.85175000014715</v>
          </cell>
          <cell r="DB38">
            <v>-93.902040000073612</v>
          </cell>
          <cell r="DC38">
            <v>-124.77084000001196</v>
          </cell>
          <cell r="DD38">
            <v>-71.47613999992609</v>
          </cell>
          <cell r="DE38">
            <v>-687.81259000115097</v>
          </cell>
          <cell r="DF38">
            <v>-52.010639999993145</v>
          </cell>
          <cell r="DG38">
            <v>-123.98991000000387</v>
          </cell>
          <cell r="DH38">
            <v>-49.825379999994766</v>
          </cell>
          <cell r="DI38">
            <v>-51.858179999981076</v>
          </cell>
          <cell r="DJ38">
            <v>17.76159000012558</v>
          </cell>
          <cell r="DK38">
            <v>-156.37330000009388</v>
          </cell>
          <cell r="DL38">
            <v>0</v>
          </cell>
          <cell r="DM38">
            <v>-35.413750000065193</v>
          </cell>
          <cell r="DN38">
            <v>-80.757169999647886</v>
          </cell>
          <cell r="DO38">
            <v>-48.936029999982566</v>
          </cell>
          <cell r="DP38">
            <v>-26.549820000072941</v>
          </cell>
          <cell r="DQ38">
            <v>-79.85999999998603</v>
          </cell>
          <cell r="DR38">
            <v>-324.8048400003463</v>
          </cell>
          <cell r="DS38">
            <v>-1.5921599998837337</v>
          </cell>
          <cell r="DT38">
            <v>-33.718079999904148</v>
          </cell>
          <cell r="DU38">
            <v>-34.12355999997817</v>
          </cell>
          <cell r="DV38">
            <v>-26.039999999920838</v>
          </cell>
          <cell r="DW38">
            <v>0.17483999999240041</v>
          </cell>
          <cell r="DX38">
            <v>-11.547479999950156</v>
          </cell>
          <cell r="DY38">
            <v>0</v>
          </cell>
          <cell r="DZ38">
            <v>15.958319999976084</v>
          </cell>
          <cell r="EA38">
            <v>-69.879600000102073</v>
          </cell>
          <cell r="EB38">
            <v>-26.181359999929555</v>
          </cell>
          <cell r="EC38">
            <v>-115.42044000001624</v>
          </cell>
          <cell r="ED38">
            <v>-22.435320000047795</v>
          </cell>
        </row>
        <row r="39">
          <cell r="F39">
            <v>1120.9333999999799</v>
          </cell>
          <cell r="G39">
            <v>8076.4619999999413</v>
          </cell>
          <cell r="H39">
            <v>28282.13320000004</v>
          </cell>
          <cell r="I39">
            <v>24186.612999999896</v>
          </cell>
          <cell r="J39">
            <v>17927.496000000043</v>
          </cell>
          <cell r="K39">
            <v>14046.079900000012</v>
          </cell>
          <cell r="L39">
            <v>4725.8834999999963</v>
          </cell>
          <cell r="M39">
            <v>4581.7866999999969</v>
          </cell>
          <cell r="N39">
            <v>17981.995399999665</v>
          </cell>
          <cell r="O39">
            <v>10104.318999999959</v>
          </cell>
          <cell r="P39">
            <v>6872.9300000000512</v>
          </cell>
          <cell r="Q39">
            <v>2314.8163999999815</v>
          </cell>
          <cell r="R39">
            <v>148281.24850999843</v>
          </cell>
          <cell r="S39">
            <v>662.31414000000223</v>
          </cell>
          <cell r="T39">
            <v>4956.2300000000105</v>
          </cell>
          <cell r="U39">
            <v>26361.953999999911</v>
          </cell>
          <cell r="V39">
            <v>24662.976099999854</v>
          </cell>
          <cell r="W39">
            <v>14618.308000000077</v>
          </cell>
          <cell r="X39">
            <v>12103.944000000018</v>
          </cell>
          <cell r="Y39">
            <v>1219.7638399999851</v>
          </cell>
          <cell r="Z39">
            <v>3072.2220000000088</v>
          </cell>
          <cell r="AA39">
            <v>43465.356999999844</v>
          </cell>
          <cell r="AB39">
            <v>11512.997430000105</v>
          </cell>
          <cell r="AC39">
            <v>5645.1819999999716</v>
          </cell>
          <cell r="AD39">
            <v>0</v>
          </cell>
          <cell r="AE39">
            <v>94000.289069999941</v>
          </cell>
          <cell r="AF39">
            <v>0</v>
          </cell>
          <cell r="AG39">
            <v>717.7100500000015</v>
          </cell>
          <cell r="AH39">
            <v>20632.779999999795</v>
          </cell>
          <cell r="AI39">
            <v>20809.899999999907</v>
          </cell>
          <cell r="AJ39">
            <v>13361.75829999987</v>
          </cell>
          <cell r="AK39">
            <v>9258.155999999959</v>
          </cell>
          <cell r="AL39">
            <v>854.74100000000908</v>
          </cell>
          <cell r="AM39">
            <v>4630.0540599999949</v>
          </cell>
          <cell r="AN39">
            <v>18216.710000000196</v>
          </cell>
          <cell r="AO39">
            <v>5279.7091000000073</v>
          </cell>
          <cell r="AP39">
            <v>238.77055999999999</v>
          </cell>
          <cell r="AQ39">
            <v>0</v>
          </cell>
          <cell r="AR39">
            <v>82737.706240000203</v>
          </cell>
          <cell r="AS39">
            <v>0</v>
          </cell>
          <cell r="AT39">
            <v>583.90899999999965</v>
          </cell>
          <cell r="AU39">
            <v>16109.46800000011</v>
          </cell>
          <cell r="AV39">
            <v>17752.240999999922</v>
          </cell>
          <cell r="AW39">
            <v>9920.4520000000484</v>
          </cell>
          <cell r="AX39">
            <v>13186.710000000079</v>
          </cell>
          <cell r="AY39">
            <v>660.07893999999942</v>
          </cell>
          <cell r="AZ39">
            <v>1612.5939999999973</v>
          </cell>
          <cell r="BA39">
            <v>16384.735999999917</v>
          </cell>
          <cell r="BB39">
            <v>6527.5172999999777</v>
          </cell>
          <cell r="BC39">
            <v>0</v>
          </cell>
          <cell r="BD39">
            <v>0</v>
          </cell>
          <cell r="BE39">
            <v>67537.733199999668</v>
          </cell>
          <cell r="BF39">
            <v>0</v>
          </cell>
          <cell r="BG39">
            <v>0</v>
          </cell>
          <cell r="BH39">
            <v>11522.591999999946</v>
          </cell>
          <cell r="BI39">
            <v>18190.677539999946</v>
          </cell>
          <cell r="BJ39">
            <v>7870.1247600000352</v>
          </cell>
          <cell r="BK39">
            <v>9952.4519999999902</v>
          </cell>
          <cell r="BL39">
            <v>0</v>
          </cell>
          <cell r="BM39">
            <v>2561.1589999999997</v>
          </cell>
          <cell r="BN39">
            <v>11230.940999999992</v>
          </cell>
          <cell r="BO39">
            <v>5461.6670000000158</v>
          </cell>
          <cell r="BP39">
            <v>748.11989999999969</v>
          </cell>
          <cell r="BQ39">
            <v>0</v>
          </cell>
          <cell r="BR39">
            <v>35143.729129999876</v>
          </cell>
          <cell r="BS39">
            <v>0</v>
          </cell>
          <cell r="BT39">
            <v>210.47005999999999</v>
          </cell>
          <cell r="BU39">
            <v>7623.3640000000014</v>
          </cell>
          <cell r="BV39">
            <v>11964.333470000071</v>
          </cell>
          <cell r="BW39">
            <v>2887.0195999999996</v>
          </cell>
          <cell r="BX39">
            <v>6062.5540000000037</v>
          </cell>
          <cell r="BY39">
            <v>1580.6650000000373</v>
          </cell>
          <cell r="BZ39">
            <v>0</v>
          </cell>
          <cell r="CA39">
            <v>4815.3229999999749</v>
          </cell>
          <cell r="CB39">
            <v>0</v>
          </cell>
          <cell r="CC39">
            <v>0</v>
          </cell>
          <cell r="CD39">
            <v>0</v>
          </cell>
          <cell r="CE39">
            <v>3360.3479999999981</v>
          </cell>
          <cell r="CF39">
            <v>0</v>
          </cell>
          <cell r="CG39">
            <v>0</v>
          </cell>
          <cell r="CH39">
            <v>2649.4130000000005</v>
          </cell>
          <cell r="CI39">
            <v>710.9349999999904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2109.2043999973685</v>
          </cell>
          <cell r="G41">
            <v>8764.6920000016689</v>
          </cell>
          <cell r="H41">
            <v>28785.233199998736</v>
          </cell>
          <cell r="I41">
            <v>24419.212999999523</v>
          </cell>
          <cell r="J41">
            <v>18252.587999999523</v>
          </cell>
          <cell r="K41">
            <v>14090.501909999177</v>
          </cell>
          <cell r="L41">
            <v>5929.7120000012219</v>
          </cell>
          <cell r="M41">
            <v>5458.3009000010788</v>
          </cell>
          <cell r="N41">
            <v>18888.245999995619</v>
          </cell>
          <cell r="O41">
            <v>10830.957999996841</v>
          </cell>
          <cell r="P41">
            <v>7855.542000003159</v>
          </cell>
          <cell r="Q41">
            <v>3376.6464000009</v>
          </cell>
          <cell r="R41">
            <v>193040.07591000199</v>
          </cell>
          <cell r="S41">
            <v>-9170.3412300013006</v>
          </cell>
          <cell r="T41">
            <v>6177.5176200047135</v>
          </cell>
          <cell r="U41">
            <v>26695.35399999842</v>
          </cell>
          <cell r="V41">
            <v>25283.876099999994</v>
          </cell>
          <cell r="W41">
            <v>15403.278000000864</v>
          </cell>
          <cell r="X41">
            <v>12535.085699999705</v>
          </cell>
          <cell r="Y41">
            <v>2901.7783399969339</v>
          </cell>
          <cell r="Z41">
            <v>3647.292999997735</v>
          </cell>
          <cell r="AA41">
            <v>79783.290500000119</v>
          </cell>
          <cell r="AB41">
            <v>12790.640129994601</v>
          </cell>
          <cell r="AC41">
            <v>7981.9120000004768</v>
          </cell>
          <cell r="AD41">
            <v>9010.3917500041425</v>
          </cell>
          <cell r="AE41">
            <v>86930.627520024776</v>
          </cell>
          <cell r="AF41">
            <v>5551.161439999938</v>
          </cell>
          <cell r="AG41">
            <v>4092.2599700000137</v>
          </cell>
          <cell r="AH41">
            <v>21956.611999999732</v>
          </cell>
          <cell r="AI41">
            <v>21613.267839998007</v>
          </cell>
          <cell r="AJ41">
            <v>15500.867719998583</v>
          </cell>
          <cell r="AK41">
            <v>10079.152599997818</v>
          </cell>
          <cell r="AL41">
            <v>-55349.604949995875</v>
          </cell>
          <cell r="AM41">
            <v>6638.2212600037456</v>
          </cell>
          <cell r="AN41">
            <v>22624.243099998683</v>
          </cell>
          <cell r="AO41">
            <v>10453.451140001416</v>
          </cell>
          <cell r="AP41">
            <v>6187.5128199979663</v>
          </cell>
          <cell r="AQ41">
            <v>17583.482580002397</v>
          </cell>
          <cell r="AR41">
            <v>94652.998329997063</v>
          </cell>
          <cell r="AS41">
            <v>20283.40461999923</v>
          </cell>
          <cell r="AT41">
            <v>8286.3338799998164</v>
          </cell>
          <cell r="AU41">
            <v>17276.852299999446</v>
          </cell>
          <cell r="AV41">
            <v>19087.684720002115</v>
          </cell>
          <cell r="AW41">
            <v>10951.699120000005</v>
          </cell>
          <cell r="AX41">
            <v>14195.112159999087</v>
          </cell>
          <cell r="AY41">
            <v>-56363.249680001289</v>
          </cell>
          <cell r="AZ41">
            <v>3978.0664999969304</v>
          </cell>
          <cell r="BA41">
            <v>20373.825349997729</v>
          </cell>
          <cell r="BB41">
            <v>12799.90229999274</v>
          </cell>
          <cell r="BC41">
            <v>5352.5599999986589</v>
          </cell>
          <cell r="BD41">
            <v>18430.807060001418</v>
          </cell>
          <cell r="BE41">
            <v>71926.496640026569</v>
          </cell>
          <cell r="BF41">
            <v>4607.0377999991179</v>
          </cell>
          <cell r="BG41">
            <v>5249.8960000034422</v>
          </cell>
          <cell r="BH41">
            <v>14679.98199999705</v>
          </cell>
          <cell r="BI41">
            <v>19752.715540001169</v>
          </cell>
          <cell r="BJ41">
            <v>9075.4747599996626</v>
          </cell>
          <cell r="BK41">
            <v>10606.623639998958</v>
          </cell>
          <cell r="BL41">
            <v>-51445.408400006592</v>
          </cell>
          <cell r="BM41">
            <v>7549.9869999960065</v>
          </cell>
          <cell r="BN41">
            <v>21004.630400002003</v>
          </cell>
          <cell r="BO41">
            <v>9187.5264999978244</v>
          </cell>
          <cell r="BP41">
            <v>14415.318399999291</v>
          </cell>
          <cell r="BQ41">
            <v>7242.7129999995232</v>
          </cell>
          <cell r="BR41">
            <v>168738.0924000144</v>
          </cell>
          <cell r="BS41">
            <v>15073.996599998325</v>
          </cell>
          <cell r="BT41">
            <v>20714.120420001447</v>
          </cell>
          <cell r="BU41">
            <v>11942.389000000432</v>
          </cell>
          <cell r="BV41">
            <v>14647.895390002057</v>
          </cell>
          <cell r="BW41">
            <v>10267.003600001335</v>
          </cell>
          <cell r="BX41">
            <v>7887.9574800021946</v>
          </cell>
          <cell r="BY41">
            <v>19900.515000000596</v>
          </cell>
          <cell r="BZ41">
            <v>20699.812589999288</v>
          </cell>
          <cell r="CA41">
            <v>15804.897199999541</v>
          </cell>
          <cell r="CB41">
            <v>15498.653400000185</v>
          </cell>
          <cell r="CC41">
            <v>23940.500119999051</v>
          </cell>
          <cell r="CD41">
            <v>-7639.6484000012279</v>
          </cell>
          <cell r="CE41">
            <v>144449.57243004441</v>
          </cell>
          <cell r="CF41">
            <v>11615.613780001178</v>
          </cell>
          <cell r="CG41">
            <v>7405.5546200014651</v>
          </cell>
          <cell r="CH41">
            <v>29315.262700000778</v>
          </cell>
          <cell r="CI41">
            <v>8233.480680000037</v>
          </cell>
          <cell r="CJ41">
            <v>9610.0664599994197</v>
          </cell>
          <cell r="CK41">
            <v>10234.059679999948</v>
          </cell>
          <cell r="CL41">
            <v>-15391.759999997914</v>
          </cell>
          <cell r="CM41">
            <v>25729.337710000575</v>
          </cell>
          <cell r="CN41">
            <v>15773.772999998182</v>
          </cell>
          <cell r="CO41">
            <v>22323.81770000048</v>
          </cell>
          <cell r="CP41">
            <v>16147.385800002143</v>
          </cell>
          <cell r="CQ41">
            <v>3452.9802999980748</v>
          </cell>
          <cell r="CR41">
            <v>80261.892899990082</v>
          </cell>
          <cell r="CS41">
            <v>5478.9291999991983</v>
          </cell>
          <cell r="CT41">
            <v>6082.0219600014389</v>
          </cell>
          <cell r="CU41">
            <v>5553.2286000009626</v>
          </cell>
          <cell r="CV41">
            <v>4108.6369999982417</v>
          </cell>
          <cell r="CW41">
            <v>387.77916000038385</v>
          </cell>
          <cell r="CX41">
            <v>-379.41474999859929</v>
          </cell>
          <cell r="CY41">
            <v>23499.550000000745</v>
          </cell>
          <cell r="CZ41">
            <v>3251.172499999404</v>
          </cell>
          <cell r="DA41">
            <v>10618.268249999732</v>
          </cell>
          <cell r="DB41">
            <v>9521.6479599997401</v>
          </cell>
          <cell r="DC41">
            <v>3682.4891600012779</v>
          </cell>
          <cell r="DD41">
            <v>8457.5838600005955</v>
          </cell>
          <cell r="DE41">
            <v>71175.457409948111</v>
          </cell>
          <cell r="DF41">
            <v>4928.3893600013107</v>
          </cell>
          <cell r="DG41">
            <v>4458.7200899999589</v>
          </cell>
          <cell r="DH41">
            <v>5808.574620001018</v>
          </cell>
          <cell r="DI41">
            <v>4165.7818199973553</v>
          </cell>
          <cell r="DJ41">
            <v>204.02159000001848</v>
          </cell>
          <cell r="DK41">
            <v>1319.5866999998689</v>
          </cell>
          <cell r="DL41">
            <v>10870.94999999553</v>
          </cell>
          <cell r="DM41">
            <v>-1752.2937499992549</v>
          </cell>
          <cell r="DN41">
            <v>6820.192830003798</v>
          </cell>
          <cell r="DO41">
            <v>6112.4239699989557</v>
          </cell>
          <cell r="DP41">
            <v>7510.0101800020784</v>
          </cell>
          <cell r="DQ41">
            <v>20729.099999997765</v>
          </cell>
          <cell r="DR41">
            <v>11940.450160011649</v>
          </cell>
          <cell r="DS41">
            <v>922.51783999986947</v>
          </cell>
          <cell r="DT41">
            <v>2321.9119199998677</v>
          </cell>
          <cell r="DU41">
            <v>3097.9264400014654</v>
          </cell>
          <cell r="DV41">
            <v>3448.9639999996871</v>
          </cell>
          <cell r="DW41">
            <v>-896.29116000048816</v>
          </cell>
          <cell r="DX41">
            <v>-906.94447999913245</v>
          </cell>
          <cell r="DY41">
            <v>-565.98499999940395</v>
          </cell>
          <cell r="DZ41">
            <v>1926.4083199994639</v>
          </cell>
          <cell r="EA41">
            <v>4803.4993999991566</v>
          </cell>
          <cell r="EB41">
            <v>-7902.1113600004464</v>
          </cell>
          <cell r="EC41">
            <v>3964.4795600008219</v>
          </cell>
          <cell r="ED41">
            <v>1726.0746799996123</v>
          </cell>
        </row>
        <row r="43">
          <cell r="F43">
            <v>2109.2043999973685</v>
          </cell>
          <cell r="G43">
            <v>8764.6920000016689</v>
          </cell>
          <cell r="H43">
            <v>28785.233199998736</v>
          </cell>
          <cell r="I43">
            <v>24419.212999999523</v>
          </cell>
          <cell r="J43">
            <v>18252.587999999523</v>
          </cell>
          <cell r="K43">
            <v>14090.501909999177</v>
          </cell>
          <cell r="L43">
            <v>5929.7120000012219</v>
          </cell>
          <cell r="M43">
            <v>5458.3009000010788</v>
          </cell>
          <cell r="N43">
            <v>18888.245999995619</v>
          </cell>
          <cell r="O43">
            <v>10830.957999996841</v>
          </cell>
          <cell r="P43">
            <v>7855.542000003159</v>
          </cell>
          <cell r="Q43">
            <v>3376.6464000009</v>
          </cell>
          <cell r="R43">
            <v>193040.07591000199</v>
          </cell>
          <cell r="S43">
            <v>-9170.3412300013006</v>
          </cell>
          <cell r="T43">
            <v>6177.5176200047135</v>
          </cell>
          <cell r="U43">
            <v>26695.35399999842</v>
          </cell>
          <cell r="V43">
            <v>25283.876099999994</v>
          </cell>
          <cell r="W43">
            <v>15403.278000000864</v>
          </cell>
          <cell r="X43">
            <v>12535.085699999705</v>
          </cell>
          <cell r="Y43">
            <v>2901.7783399969339</v>
          </cell>
          <cell r="Z43">
            <v>3647.292999997735</v>
          </cell>
          <cell r="AA43">
            <v>79783.290500000119</v>
          </cell>
          <cell r="AB43">
            <v>12790.640129994601</v>
          </cell>
          <cell r="AC43">
            <v>7981.9120000004768</v>
          </cell>
          <cell r="AD43">
            <v>9010.3917500041425</v>
          </cell>
          <cell r="AE43">
            <v>86930.627520024776</v>
          </cell>
          <cell r="AF43">
            <v>5551.161439999938</v>
          </cell>
          <cell r="AG43">
            <v>4092.2599700000137</v>
          </cell>
          <cell r="AH43">
            <v>21956.611999999732</v>
          </cell>
          <cell r="AI43">
            <v>21613.267839998007</v>
          </cell>
          <cell r="AJ43">
            <v>15500.867719998583</v>
          </cell>
          <cell r="AK43">
            <v>10079.152599997818</v>
          </cell>
          <cell r="AL43">
            <v>-55349.604949995875</v>
          </cell>
          <cell r="AM43">
            <v>6638.2212600037456</v>
          </cell>
          <cell r="AN43">
            <v>22624.243099998683</v>
          </cell>
          <cell r="AO43">
            <v>10453.451140001416</v>
          </cell>
          <cell r="AP43">
            <v>6187.5128199979663</v>
          </cell>
          <cell r="AQ43">
            <v>17583.482580002397</v>
          </cell>
          <cell r="AR43">
            <v>94652.998329997063</v>
          </cell>
          <cell r="AS43">
            <v>20283.40461999923</v>
          </cell>
          <cell r="AT43">
            <v>8286.3338799998164</v>
          </cell>
          <cell r="AU43">
            <v>17276.852299999446</v>
          </cell>
          <cell r="AV43">
            <v>19087.684720002115</v>
          </cell>
          <cell r="AW43">
            <v>10951.699120000005</v>
          </cell>
          <cell r="AX43">
            <v>14195.112159999087</v>
          </cell>
          <cell r="AY43">
            <v>-56363.249680001289</v>
          </cell>
          <cell r="AZ43">
            <v>3978.0664999969304</v>
          </cell>
          <cell r="BA43">
            <v>20373.825349997729</v>
          </cell>
          <cell r="BB43">
            <v>12799.90229999274</v>
          </cell>
          <cell r="BC43">
            <v>5352.5599999986589</v>
          </cell>
          <cell r="BD43">
            <v>18430.807060001418</v>
          </cell>
          <cell r="BE43">
            <v>71926.496640026569</v>
          </cell>
          <cell r="BF43">
            <v>4607.0377999991179</v>
          </cell>
          <cell r="BG43">
            <v>5249.8960000034422</v>
          </cell>
          <cell r="BH43">
            <v>14679.98199999705</v>
          </cell>
          <cell r="BI43">
            <v>19752.715540001169</v>
          </cell>
          <cell r="BJ43">
            <v>9075.4747599996626</v>
          </cell>
          <cell r="BK43">
            <v>10606.623639998958</v>
          </cell>
          <cell r="BL43">
            <v>-51445.408400006592</v>
          </cell>
          <cell r="BM43">
            <v>7549.9869999960065</v>
          </cell>
          <cell r="BN43">
            <v>21004.630400002003</v>
          </cell>
          <cell r="BO43">
            <v>9187.5264999978244</v>
          </cell>
          <cell r="BP43">
            <v>14415.318399999291</v>
          </cell>
          <cell r="BQ43">
            <v>7242.7129999995232</v>
          </cell>
          <cell r="BR43">
            <v>168738.0924000144</v>
          </cell>
          <cell r="BS43">
            <v>15073.996599998325</v>
          </cell>
          <cell r="BT43">
            <v>20714.120420001447</v>
          </cell>
          <cell r="BU43">
            <v>11942.389000000432</v>
          </cell>
          <cell r="BV43">
            <v>14647.895390002057</v>
          </cell>
          <cell r="BW43">
            <v>10267.003600001335</v>
          </cell>
          <cell r="BX43">
            <v>7887.9574800021946</v>
          </cell>
          <cell r="BY43">
            <v>19900.515000000596</v>
          </cell>
          <cell r="BZ43">
            <v>20699.812589999288</v>
          </cell>
          <cell r="CA43">
            <v>15804.897199999541</v>
          </cell>
          <cell r="CB43">
            <v>15498.653400000185</v>
          </cell>
          <cell r="CC43">
            <v>23940.500119999051</v>
          </cell>
          <cell r="CD43">
            <v>-7639.6484000012279</v>
          </cell>
          <cell r="CE43">
            <v>144449.57243004441</v>
          </cell>
          <cell r="CF43">
            <v>11615.613780001178</v>
          </cell>
          <cell r="CG43">
            <v>7405.5546200014651</v>
          </cell>
          <cell r="CH43">
            <v>29315.262700000778</v>
          </cell>
          <cell r="CI43">
            <v>8233.480680000037</v>
          </cell>
          <cell r="CJ43">
            <v>9610.0664599994197</v>
          </cell>
          <cell r="CK43">
            <v>10234.059679999948</v>
          </cell>
          <cell r="CL43">
            <v>-15391.759999997914</v>
          </cell>
          <cell r="CM43">
            <v>25729.337710000575</v>
          </cell>
          <cell r="CN43">
            <v>15773.772999998182</v>
          </cell>
          <cell r="CO43">
            <v>22323.81770000048</v>
          </cell>
          <cell r="CP43">
            <v>16147.385800002143</v>
          </cell>
          <cell r="CQ43">
            <v>3452.9802999980748</v>
          </cell>
          <cell r="CR43">
            <v>80261.892899990082</v>
          </cell>
          <cell r="CS43">
            <v>5478.9291999991983</v>
          </cell>
          <cell r="CT43">
            <v>6082.0219600014389</v>
          </cell>
          <cell r="CU43">
            <v>5553.2286000009626</v>
          </cell>
          <cell r="CV43">
            <v>4108.6369999982417</v>
          </cell>
          <cell r="CW43">
            <v>387.77916000038385</v>
          </cell>
          <cell r="CX43">
            <v>-379.41474999859929</v>
          </cell>
          <cell r="CY43">
            <v>23499.550000000745</v>
          </cell>
          <cell r="CZ43">
            <v>3251.172499999404</v>
          </cell>
          <cell r="DA43">
            <v>10618.268249999732</v>
          </cell>
          <cell r="DB43">
            <v>9521.6479599997401</v>
          </cell>
          <cell r="DC43">
            <v>3682.4891600012779</v>
          </cell>
          <cell r="DD43">
            <v>8457.5838600005955</v>
          </cell>
          <cell r="DE43">
            <v>71175.457409948111</v>
          </cell>
          <cell r="DF43">
            <v>4928.3893600013107</v>
          </cell>
          <cell r="DG43">
            <v>4458.7200899999589</v>
          </cell>
          <cell r="DH43">
            <v>5808.574620001018</v>
          </cell>
          <cell r="DI43">
            <v>4165.7818199973553</v>
          </cell>
          <cell r="DJ43">
            <v>204.02159000001848</v>
          </cell>
          <cell r="DK43">
            <v>1319.5866999998689</v>
          </cell>
          <cell r="DL43">
            <v>10870.94999999553</v>
          </cell>
          <cell r="DM43">
            <v>-1752.2937499992549</v>
          </cell>
          <cell r="DN43">
            <v>6820.192830003798</v>
          </cell>
          <cell r="DO43">
            <v>6112.4239699989557</v>
          </cell>
          <cell r="DP43">
            <v>7510.0101800020784</v>
          </cell>
          <cell r="DQ43">
            <v>20729.099999997765</v>
          </cell>
          <cell r="DR43">
            <v>11940.450160011649</v>
          </cell>
          <cell r="DS43">
            <v>922.51783999986947</v>
          </cell>
          <cell r="DT43">
            <v>2321.9119199998677</v>
          </cell>
          <cell r="DU43">
            <v>3097.9264400014654</v>
          </cell>
          <cell r="DV43">
            <v>3448.9639999996871</v>
          </cell>
          <cell r="DW43">
            <v>-896.29116000048816</v>
          </cell>
          <cell r="DX43">
            <v>-906.94447999913245</v>
          </cell>
          <cell r="DY43">
            <v>-565.98499999940395</v>
          </cell>
          <cell r="DZ43">
            <v>1926.4083199994639</v>
          </cell>
          <cell r="EA43">
            <v>4803.4993999991566</v>
          </cell>
          <cell r="EB43">
            <v>-7902.1113600004464</v>
          </cell>
          <cell r="EC43">
            <v>3964.4795600008219</v>
          </cell>
          <cell r="ED43">
            <v>1726.0746799996123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374.31000000005588</v>
          </cell>
          <cell r="G176">
            <v>-618.68999999994412</v>
          </cell>
          <cell r="H176">
            <v>-166.99399999999878</v>
          </cell>
          <cell r="I176">
            <v>-256.94899999999325</v>
          </cell>
          <cell r="J176">
            <v>-128.38000000000466</v>
          </cell>
          <cell r="K176">
            <v>-1.190000000060536</v>
          </cell>
          <cell r="L176">
            <v>-594.26000000000931</v>
          </cell>
          <cell r="M176">
            <v>-781.5</v>
          </cell>
          <cell r="N176">
            <v>-75.559999999997672</v>
          </cell>
          <cell r="O176">
            <v>-304.10000000009313</v>
          </cell>
          <cell r="P176">
            <v>-72.800000000046566</v>
          </cell>
          <cell r="Q176">
            <v>-469.26000000000931</v>
          </cell>
          <cell r="R176">
            <v>-407.88799999840558</v>
          </cell>
          <cell r="S176">
            <v>9645.2850000000326</v>
          </cell>
          <cell r="T176">
            <v>-341.89999999990687</v>
          </cell>
          <cell r="U176">
            <v>-238.54300000000512</v>
          </cell>
          <cell r="V176">
            <v>-182.08199999999488</v>
          </cell>
          <cell r="W176">
            <v>-14.929999999934807</v>
          </cell>
          <cell r="X176">
            <v>-29.5</v>
          </cell>
          <cell r="Y176">
            <v>-1628.7399999999907</v>
          </cell>
          <cell r="Z176">
            <v>-2103.5600000000559</v>
          </cell>
          <cell r="AA176">
            <v>-824.71299999998882</v>
          </cell>
          <cell r="AB176">
            <v>-702.39999999990687</v>
          </cell>
          <cell r="AC176">
            <v>-67.205000000074506</v>
          </cell>
          <cell r="AD176">
            <v>-3919.5999999998603</v>
          </cell>
          <cell r="AE176">
            <v>-20539.367000000551</v>
          </cell>
          <cell r="AF176">
            <v>-1768.4000000000233</v>
          </cell>
          <cell r="AG176">
            <v>-1667.4400000004098</v>
          </cell>
          <cell r="AH176">
            <v>-644.04999999998836</v>
          </cell>
          <cell r="AI176">
            <v>-320.5899999999674</v>
          </cell>
          <cell r="AJ176">
            <v>-759.26000000024214</v>
          </cell>
          <cell r="AK176">
            <v>-711.67999999970198</v>
          </cell>
          <cell r="AL176">
            <v>-3081.8800000001211</v>
          </cell>
          <cell r="AM176">
            <v>-3426.2800000000279</v>
          </cell>
          <cell r="AN176">
            <v>-191.34000000002561</v>
          </cell>
          <cell r="AO176">
            <v>-1283.7000000001863</v>
          </cell>
          <cell r="AP176">
            <v>-924.77000000001863</v>
          </cell>
          <cell r="AQ176">
            <v>-5759.977000000421</v>
          </cell>
          <cell r="AR176">
            <v>-17678.504000000656</v>
          </cell>
          <cell r="AS176">
            <v>-1201.9000000000233</v>
          </cell>
          <cell r="AT176">
            <v>-829.3699999996461</v>
          </cell>
          <cell r="AU176">
            <v>-542.61000000004424</v>
          </cell>
          <cell r="AV176">
            <v>-258.04399999999441</v>
          </cell>
          <cell r="AW176">
            <v>-256.65999999991618</v>
          </cell>
          <cell r="AX176">
            <v>-59.810000000055879</v>
          </cell>
          <cell r="AY176">
            <v>-3999.2800000000279</v>
          </cell>
          <cell r="AZ176">
            <v>-3688.5999999998603</v>
          </cell>
          <cell r="BA176">
            <v>-715.5</v>
          </cell>
          <cell r="BB176">
            <v>-930</v>
          </cell>
          <cell r="BC176">
            <v>-292.72999999998137</v>
          </cell>
          <cell r="BD176">
            <v>-4904</v>
          </cell>
          <cell r="BE176">
            <v>-18981.39600000158</v>
          </cell>
          <cell r="BF176">
            <v>-1820.7399999997579</v>
          </cell>
          <cell r="BG176">
            <v>-798.54000000003725</v>
          </cell>
          <cell r="BH176">
            <v>-635.60999999998603</v>
          </cell>
          <cell r="BI176">
            <v>-116.84399999992456</v>
          </cell>
          <cell r="BJ176">
            <v>-750.8499999998603</v>
          </cell>
          <cell r="BK176">
            <v>-21.599999999860302</v>
          </cell>
          <cell r="BL176">
            <v>-4131.6000000000931</v>
          </cell>
          <cell r="BM176">
            <v>-4022.3699999996461</v>
          </cell>
          <cell r="BN176">
            <v>-1361.3680000000168</v>
          </cell>
          <cell r="BO176">
            <v>-1291.6999999999534</v>
          </cell>
          <cell r="BP176">
            <v>-593.45399999991059</v>
          </cell>
          <cell r="BQ176">
            <v>-3436.7200000002049</v>
          </cell>
          <cell r="BR176">
            <v>-38023.439999997616</v>
          </cell>
          <cell r="BS176">
            <v>-4057.5999999998603</v>
          </cell>
          <cell r="BT176">
            <v>-4146.4399999999441</v>
          </cell>
          <cell r="BU176">
            <v>-2323.4799999999814</v>
          </cell>
          <cell r="BV176">
            <v>-713.3499999998603</v>
          </cell>
          <cell r="BW176">
            <v>-2078</v>
          </cell>
          <cell r="BX176">
            <v>-544.63999999989755</v>
          </cell>
          <cell r="BY176">
            <v>-1386.3000000000466</v>
          </cell>
          <cell r="BZ176">
            <v>-10884.730000000447</v>
          </cell>
          <cell r="CA176">
            <v>-1192.0899999999674</v>
          </cell>
          <cell r="CB176">
            <v>-2441.910000000149</v>
          </cell>
          <cell r="CC176">
            <v>-4941.9000000001397</v>
          </cell>
          <cell r="CD176">
            <v>-3313</v>
          </cell>
          <cell r="CE176">
            <v>-42764.630000002682</v>
          </cell>
          <cell r="CF176">
            <v>-7308.3999999994412</v>
          </cell>
          <cell r="CG176">
            <v>-7769.8000000002794</v>
          </cell>
          <cell r="CH176">
            <v>-3912.5700000000652</v>
          </cell>
          <cell r="CI176">
            <v>-1761.2999999998137</v>
          </cell>
          <cell r="CJ176">
            <v>-2477.5999999996275</v>
          </cell>
          <cell r="CK176">
            <v>-4099.1499999999069</v>
          </cell>
          <cell r="CL176">
            <v>-1203.2000000001863</v>
          </cell>
          <cell r="CM176">
            <v>-11155.879999999888</v>
          </cell>
          <cell r="CN176">
            <v>-3617.75</v>
          </cell>
          <cell r="CO176">
            <v>-5298.6300000003539</v>
          </cell>
          <cell r="CP176">
            <v>-4260.5499999998137</v>
          </cell>
          <cell r="CQ176">
            <v>10100.200000000186</v>
          </cell>
          <cell r="CR176">
            <v>-34798.640000000596</v>
          </cell>
          <cell r="CS176">
            <v>-5103.3000000002794</v>
          </cell>
          <cell r="CT176">
            <v>-3980.7000000001863</v>
          </cell>
          <cell r="CU176">
            <v>-2298.7999999998137</v>
          </cell>
          <cell r="CV176">
            <v>-2883.5</v>
          </cell>
          <cell r="CW176">
            <v>-1375.4000000003725</v>
          </cell>
          <cell r="CX176">
            <v>-2267.8999999999069</v>
          </cell>
          <cell r="CY176">
            <v>-1790.2000000001863</v>
          </cell>
          <cell r="CZ176">
            <v>-1447.4500000001863</v>
          </cell>
          <cell r="DA176">
            <v>-1867.399999999674</v>
          </cell>
          <cell r="DB176">
            <v>-5885</v>
          </cell>
          <cell r="DC176">
            <v>-3323.7000000001863</v>
          </cell>
          <cell r="DD176">
            <v>-2575.2900000000373</v>
          </cell>
          <cell r="DE176">
            <v>-35126.370000004768</v>
          </cell>
          <cell r="DF176">
            <v>-4759.0000000004657</v>
          </cell>
          <cell r="DG176">
            <v>-5133.2999999998137</v>
          </cell>
          <cell r="DH176">
            <v>-2391.3799999998882</v>
          </cell>
          <cell r="DI176">
            <v>-2721.1000000000931</v>
          </cell>
          <cell r="DJ176">
            <v>-2794.7000000001863</v>
          </cell>
          <cell r="DK176">
            <v>-1266.7000000001863</v>
          </cell>
          <cell r="DL176">
            <v>-48.5</v>
          </cell>
          <cell r="DM176">
            <v>-807.5</v>
          </cell>
          <cell r="DN176">
            <v>-2537.940000000177</v>
          </cell>
          <cell r="DO176">
            <v>-4761.3500000005588</v>
          </cell>
          <cell r="DP176">
            <v>-3837.2999999998137</v>
          </cell>
          <cell r="DQ176">
            <v>-4067.5999999996275</v>
          </cell>
          <cell r="DR176">
            <v>-18895.989999994636</v>
          </cell>
          <cell r="DS176">
            <v>-3080.5</v>
          </cell>
          <cell r="DT176">
            <v>-1852.2000000001863</v>
          </cell>
          <cell r="DU176">
            <v>-1753.2000000001863</v>
          </cell>
          <cell r="DV176">
            <v>-2768.7000000001863</v>
          </cell>
          <cell r="DW176">
            <v>-2048.2000000001863</v>
          </cell>
          <cell r="DX176">
            <v>-759.10000000055879</v>
          </cell>
          <cell r="DY176">
            <v>262.30000000074506</v>
          </cell>
          <cell r="DZ176">
            <v>0</v>
          </cell>
          <cell r="EA176">
            <v>-1597.6899999999441</v>
          </cell>
          <cell r="EB176">
            <v>-2211.1000000005588</v>
          </cell>
          <cell r="EC176">
            <v>-1901.7999999998137</v>
          </cell>
          <cell r="ED176">
            <v>-1185.8000000007451</v>
          </cell>
        </row>
        <row r="177">
          <cell r="F177">
            <v>-209.63999999989755</v>
          </cell>
          <cell r="G177">
            <v>-177.59999999997672</v>
          </cell>
          <cell r="H177">
            <v>-368.36000000010245</v>
          </cell>
          <cell r="I177">
            <v>-280.40000000002328</v>
          </cell>
          <cell r="J177">
            <v>-0.39999999990686774</v>
          </cell>
          <cell r="K177">
            <v>-0.29000000000814907</v>
          </cell>
          <cell r="L177">
            <v>-189.75</v>
          </cell>
          <cell r="M177">
            <v>0</v>
          </cell>
          <cell r="N177">
            <v>-361.29999999981374</v>
          </cell>
          <cell r="O177">
            <v>-575</v>
          </cell>
          <cell r="P177">
            <v>-17.689999999944121</v>
          </cell>
          <cell r="Q177">
            <v>-693.20000000018626</v>
          </cell>
          <cell r="R177">
            <v>-33709.109999999404</v>
          </cell>
          <cell r="S177">
            <v>17206.839999999967</v>
          </cell>
          <cell r="T177">
            <v>-853.15000000002328</v>
          </cell>
          <cell r="U177">
            <v>-506.13999999989755</v>
          </cell>
          <cell r="V177">
            <v>-352.39999999990687</v>
          </cell>
          <cell r="W177">
            <v>-650.0999999998603</v>
          </cell>
          <cell r="X177">
            <v>-964.79999999981374</v>
          </cell>
          <cell r="Y177">
            <v>-1306.3000000000466</v>
          </cell>
          <cell r="Z177">
            <v>-22.560000000055879</v>
          </cell>
          <cell r="AA177">
            <v>-42219</v>
          </cell>
          <cell r="AB177">
            <v>-1789</v>
          </cell>
          <cell r="AC177">
            <v>-325.79999999981374</v>
          </cell>
          <cell r="AD177">
            <v>-1926.7000000001863</v>
          </cell>
          <cell r="AE177">
            <v>-22022.39999999851</v>
          </cell>
          <cell r="AF177">
            <v>-4053.5</v>
          </cell>
          <cell r="AG177">
            <v>-3229.5</v>
          </cell>
          <cell r="AH177">
            <v>-1212.2000000001863</v>
          </cell>
          <cell r="AI177">
            <v>-678.20000000018626</v>
          </cell>
          <cell r="AJ177">
            <v>-3198.2999999998137</v>
          </cell>
          <cell r="AK177">
            <v>-797.30000000004657</v>
          </cell>
          <cell r="AL177">
            <v>-572.70000000018626</v>
          </cell>
          <cell r="AM177">
            <v>-74.5</v>
          </cell>
          <cell r="AN177">
            <v>-734.29999999981374</v>
          </cell>
          <cell r="AO177">
            <v>-4386.4000000003725</v>
          </cell>
          <cell r="AP177">
            <v>-1104</v>
          </cell>
          <cell r="AQ177">
            <v>-1981.5</v>
          </cell>
          <cell r="AR177">
            <v>-32665.29999999702</v>
          </cell>
          <cell r="AS177">
            <v>-7854.2000000001863</v>
          </cell>
          <cell r="AT177">
            <v>-3171.5</v>
          </cell>
          <cell r="AU177">
            <v>-2190.7000000001863</v>
          </cell>
          <cell r="AV177">
            <v>-407.29999999981374</v>
          </cell>
          <cell r="AW177">
            <v>-733.70000000018626</v>
          </cell>
          <cell r="AX177">
            <v>-70.399999999906868</v>
          </cell>
          <cell r="AY177">
            <v>-505.20000000018626</v>
          </cell>
          <cell r="AZ177">
            <v>-263.60000000009313</v>
          </cell>
          <cell r="BA177">
            <v>-2396.2999999998137</v>
          </cell>
          <cell r="BB177">
            <v>-6040</v>
          </cell>
          <cell r="BC177">
            <v>-1044.4000000003725</v>
          </cell>
          <cell r="BD177">
            <v>-7988</v>
          </cell>
          <cell r="BE177">
            <v>-40233.59999999404</v>
          </cell>
          <cell r="BF177">
            <v>-9758.7999999998137</v>
          </cell>
          <cell r="BG177">
            <v>-6688</v>
          </cell>
          <cell r="BH177">
            <v>-2664.5</v>
          </cell>
          <cell r="BI177">
            <v>-692.20000000018626</v>
          </cell>
          <cell r="BJ177">
            <v>-21.700000000186265</v>
          </cell>
          <cell r="BK177">
            <v>-89.899999999906868</v>
          </cell>
          <cell r="BL177">
            <v>-499.5</v>
          </cell>
          <cell r="BM177">
            <v>-263</v>
          </cell>
          <cell r="BN177">
            <v>-964</v>
          </cell>
          <cell r="BO177">
            <v>-5646.5</v>
          </cell>
          <cell r="BP177">
            <v>-1728.5</v>
          </cell>
          <cell r="BQ177">
            <v>-11217</v>
          </cell>
          <cell r="BR177">
            <v>-74120.79999999702</v>
          </cell>
          <cell r="BS177">
            <v>-23139</v>
          </cell>
          <cell r="BT177">
            <v>-5585.5</v>
          </cell>
          <cell r="BU177">
            <v>-5811</v>
          </cell>
          <cell r="BV177">
            <v>-1522</v>
          </cell>
          <cell r="BW177">
            <v>-4061</v>
          </cell>
          <cell r="BX177">
            <v>-1113.2999999998137</v>
          </cell>
          <cell r="BY177">
            <v>4669.5</v>
          </cell>
          <cell r="BZ177">
            <v>-537</v>
          </cell>
          <cell r="CA177">
            <v>-3191</v>
          </cell>
          <cell r="CB177">
            <v>-11109</v>
          </cell>
          <cell r="CC177">
            <v>-5913.5</v>
          </cell>
          <cell r="CD177">
            <v>-16808</v>
          </cell>
          <cell r="CE177">
            <v>-131452.5</v>
          </cell>
          <cell r="CF177">
            <v>-22571</v>
          </cell>
          <cell r="CG177">
            <v>-24772</v>
          </cell>
          <cell r="CH177">
            <v>-590.5</v>
          </cell>
          <cell r="CI177">
            <v>-4412</v>
          </cell>
          <cell r="CJ177">
            <v>-12165</v>
          </cell>
          <cell r="CK177">
            <v>-748.5</v>
          </cell>
          <cell r="CL177">
            <v>-4140.5</v>
          </cell>
          <cell r="CM177">
            <v>-3158</v>
          </cell>
          <cell r="CN177">
            <v>-11187</v>
          </cell>
          <cell r="CO177">
            <v>-26644</v>
          </cell>
          <cell r="CP177">
            <v>-15291</v>
          </cell>
          <cell r="CQ177">
            <v>-5773</v>
          </cell>
          <cell r="CR177">
            <v>-16135</v>
          </cell>
          <cell r="CS177">
            <v>-9203</v>
          </cell>
          <cell r="CT177">
            <v>-7275</v>
          </cell>
          <cell r="CU177">
            <v>-6596</v>
          </cell>
          <cell r="CV177">
            <v>-5902</v>
          </cell>
          <cell r="CW177">
            <v>4556</v>
          </cell>
          <cell r="CX177">
            <v>5794</v>
          </cell>
          <cell r="CY177">
            <v>18483</v>
          </cell>
          <cell r="CZ177">
            <v>-225</v>
          </cell>
          <cell r="DA177">
            <v>3740</v>
          </cell>
          <cell r="DB177">
            <v>-2893</v>
          </cell>
          <cell r="DC177">
            <v>-8908</v>
          </cell>
          <cell r="DD177">
            <v>-7706</v>
          </cell>
          <cell r="DE177">
            <v>-79321</v>
          </cell>
          <cell r="DF177">
            <v>-11723</v>
          </cell>
          <cell r="DG177">
            <v>-6721</v>
          </cell>
          <cell r="DH177">
            <v>-7884</v>
          </cell>
          <cell r="DI177">
            <v>-5489</v>
          </cell>
          <cell r="DJ177">
            <v>1870</v>
          </cell>
          <cell r="DK177">
            <v>1366</v>
          </cell>
          <cell r="DL177">
            <v>369</v>
          </cell>
          <cell r="DM177">
            <v>-29004</v>
          </cell>
          <cell r="DN177">
            <v>-6581</v>
          </cell>
          <cell r="DO177">
            <v>-7102</v>
          </cell>
          <cell r="DP177">
            <v>-11920</v>
          </cell>
          <cell r="DQ177">
            <v>3498</v>
          </cell>
          <cell r="DR177">
            <v>-21620</v>
          </cell>
          <cell r="DS177">
            <v>-774</v>
          </cell>
          <cell r="DT177">
            <v>-1240</v>
          </cell>
          <cell r="DU177">
            <v>-2646</v>
          </cell>
          <cell r="DV177">
            <v>-2698</v>
          </cell>
          <cell r="DW177">
            <v>1998</v>
          </cell>
          <cell r="DX177">
            <v>1982</v>
          </cell>
          <cell r="DY177">
            <v>158</v>
          </cell>
          <cell r="DZ177">
            <v>6498</v>
          </cell>
          <cell r="EA177">
            <v>-5056</v>
          </cell>
          <cell r="EB177">
            <v>-14164</v>
          </cell>
          <cell r="EC177">
            <v>-5560</v>
          </cell>
          <cell r="ED177">
            <v>-118</v>
          </cell>
        </row>
        <row r="178">
          <cell r="F178">
            <v>-50.300000000046566</v>
          </cell>
          <cell r="G178">
            <v>-20.5</v>
          </cell>
          <cell r="H178">
            <v>-64.799999999813735</v>
          </cell>
          <cell r="I178">
            <v>-18367</v>
          </cell>
          <cell r="J178">
            <v>-1391</v>
          </cell>
          <cell r="K178">
            <v>-310.5</v>
          </cell>
          <cell r="L178">
            <v>-653.5</v>
          </cell>
          <cell r="M178">
            <v>-351.5</v>
          </cell>
          <cell r="N178">
            <v>-579</v>
          </cell>
          <cell r="O178">
            <v>-103.5</v>
          </cell>
          <cell r="P178">
            <v>-161.70000000006985</v>
          </cell>
          <cell r="Q178">
            <v>-0.80000000004656613</v>
          </cell>
          <cell r="R178">
            <v>126845.09999999404</v>
          </cell>
          <cell r="S178">
            <v>137438</v>
          </cell>
          <cell r="T178">
            <v>-293.79999999981374</v>
          </cell>
          <cell r="U178">
            <v>-208</v>
          </cell>
          <cell r="V178">
            <v>-356.5</v>
          </cell>
          <cell r="W178">
            <v>-2483</v>
          </cell>
          <cell r="X178">
            <v>-2253</v>
          </cell>
          <cell r="Y178">
            <v>-381</v>
          </cell>
          <cell r="Z178">
            <v>-644</v>
          </cell>
          <cell r="AA178">
            <v>-1494.5</v>
          </cell>
          <cell r="AB178">
            <v>-360.5</v>
          </cell>
          <cell r="AC178">
            <v>-593.60000000009313</v>
          </cell>
          <cell r="AD178">
            <v>-1525</v>
          </cell>
          <cell r="AE178">
            <v>-4741</v>
          </cell>
          <cell r="AF178">
            <v>-3891</v>
          </cell>
          <cell r="AG178">
            <v>-1314.5</v>
          </cell>
          <cell r="AH178">
            <v>-593</v>
          </cell>
          <cell r="AI178">
            <v>-597</v>
          </cell>
          <cell r="AJ178">
            <v>-3545</v>
          </cell>
          <cell r="AK178">
            <v>-3862</v>
          </cell>
          <cell r="AL178">
            <v>19090</v>
          </cell>
          <cell r="AM178">
            <v>-2783</v>
          </cell>
          <cell r="AN178">
            <v>-2515</v>
          </cell>
          <cell r="AO178">
            <v>-774.5</v>
          </cell>
          <cell r="AP178">
            <v>-1120</v>
          </cell>
          <cell r="AQ178">
            <v>-2836</v>
          </cell>
          <cell r="AR178">
            <v>-6549</v>
          </cell>
          <cell r="AS178">
            <v>-4433</v>
          </cell>
          <cell r="AT178">
            <v>-2318</v>
          </cell>
          <cell r="AU178">
            <v>-1027.5</v>
          </cell>
          <cell r="AV178">
            <v>-314</v>
          </cell>
          <cell r="AW178">
            <v>-3008</v>
          </cell>
          <cell r="AX178">
            <v>-1117</v>
          </cell>
          <cell r="AY178">
            <v>17554</v>
          </cell>
          <cell r="AZ178">
            <v>-6289</v>
          </cell>
          <cell r="BA178">
            <v>-903</v>
          </cell>
          <cell r="BB178">
            <v>-797.5</v>
          </cell>
          <cell r="BC178">
            <v>-1229</v>
          </cell>
          <cell r="BD178">
            <v>-2667</v>
          </cell>
          <cell r="BE178">
            <v>-12360.5</v>
          </cell>
          <cell r="BF178">
            <v>-4750</v>
          </cell>
          <cell r="BG178">
            <v>-1928</v>
          </cell>
          <cell r="BH178">
            <v>-992</v>
          </cell>
          <cell r="BI178">
            <v>-665.5</v>
          </cell>
          <cell r="BJ178">
            <v>-4229</v>
          </cell>
          <cell r="BK178">
            <v>-952</v>
          </cell>
          <cell r="BL178">
            <v>16973</v>
          </cell>
          <cell r="BM178">
            <v>-4926</v>
          </cell>
          <cell r="BN178">
            <v>-2382</v>
          </cell>
          <cell r="BO178">
            <v>-1006</v>
          </cell>
          <cell r="BP178">
            <v>-1371</v>
          </cell>
          <cell r="BQ178">
            <v>-6132</v>
          </cell>
          <cell r="BR178">
            <v>-37085</v>
          </cell>
          <cell r="BS178">
            <v>-8228</v>
          </cell>
          <cell r="BT178">
            <v>-6305</v>
          </cell>
          <cell r="BU178">
            <v>-2491</v>
          </cell>
          <cell r="BV178">
            <v>-1612</v>
          </cell>
          <cell r="BW178">
            <v>-6538</v>
          </cell>
          <cell r="BX178">
            <v>-3269</v>
          </cell>
          <cell r="BY178">
            <v>-8230</v>
          </cell>
          <cell r="BZ178">
            <v>-25800</v>
          </cell>
          <cell r="CA178">
            <v>-3754</v>
          </cell>
          <cell r="CB178">
            <v>-2915</v>
          </cell>
          <cell r="CC178">
            <v>-5531</v>
          </cell>
          <cell r="CD178">
            <v>37588</v>
          </cell>
          <cell r="CE178">
            <v>-126273</v>
          </cell>
          <cell r="CF178">
            <v>-25632</v>
          </cell>
          <cell r="CG178">
            <v>-11654</v>
          </cell>
          <cell r="CH178">
            <v>-5653</v>
          </cell>
          <cell r="CI178">
            <v>-2934</v>
          </cell>
          <cell r="CJ178">
            <v>-12816</v>
          </cell>
          <cell r="CK178">
            <v>-9615</v>
          </cell>
          <cell r="CL178">
            <v>-9961</v>
          </cell>
          <cell r="CM178">
            <v>-41080</v>
          </cell>
          <cell r="CN178">
            <v>-8275</v>
          </cell>
          <cell r="CO178">
            <v>-6341</v>
          </cell>
          <cell r="CP178">
            <v>-5236</v>
          </cell>
          <cell r="CQ178">
            <v>12924</v>
          </cell>
          <cell r="CR178">
            <v>-111607</v>
          </cell>
          <cell r="CS178">
            <v>-14888</v>
          </cell>
          <cell r="CT178">
            <v>-7696</v>
          </cell>
          <cell r="CU178">
            <v>-2904</v>
          </cell>
          <cell r="CV178">
            <v>2041</v>
          </cell>
          <cell r="CW178">
            <v>-15992</v>
          </cell>
          <cell r="CX178">
            <v>-9266</v>
          </cell>
          <cell r="CY178">
            <v>-10568</v>
          </cell>
          <cell r="CZ178">
            <v>-8304</v>
          </cell>
          <cell r="DA178">
            <v>-8376</v>
          </cell>
          <cell r="DB178">
            <v>-11422</v>
          </cell>
          <cell r="DC178">
            <v>-10482</v>
          </cell>
          <cell r="DD178">
            <v>-13750</v>
          </cell>
          <cell r="DE178">
            <v>-96350</v>
          </cell>
          <cell r="DF178">
            <v>-14602</v>
          </cell>
          <cell r="DG178">
            <v>-9154</v>
          </cell>
          <cell r="DH178">
            <v>-3772</v>
          </cell>
          <cell r="DI178">
            <v>-230</v>
          </cell>
          <cell r="DJ178">
            <v>-12044</v>
          </cell>
          <cell r="DK178">
            <v>-3252</v>
          </cell>
          <cell r="DL178">
            <v>-3748</v>
          </cell>
          <cell r="DM178">
            <v>-3940</v>
          </cell>
          <cell r="DN178">
            <v>-6228</v>
          </cell>
          <cell r="DO178">
            <v>-14212</v>
          </cell>
          <cell r="DP178">
            <v>-13782</v>
          </cell>
          <cell r="DQ178">
            <v>-11386</v>
          </cell>
          <cell r="DR178">
            <v>-143182</v>
          </cell>
          <cell r="DS178">
            <v>-11980</v>
          </cell>
          <cell r="DT178">
            <v>-13956</v>
          </cell>
          <cell r="DU178">
            <v>-11268</v>
          </cell>
          <cell r="DV178">
            <v>-10274</v>
          </cell>
          <cell r="DW178">
            <v>-7812</v>
          </cell>
          <cell r="DX178">
            <v>-6424</v>
          </cell>
          <cell r="DY178">
            <v>-2004</v>
          </cell>
          <cell r="DZ178">
            <v>-664</v>
          </cell>
          <cell r="EA178">
            <v>-13572</v>
          </cell>
          <cell r="EB178">
            <v>-17392</v>
          </cell>
          <cell r="EC178">
            <v>-28296</v>
          </cell>
          <cell r="ED178">
            <v>-19540</v>
          </cell>
        </row>
        <row r="179">
          <cell r="F179">
            <v>-561.34999999997672</v>
          </cell>
          <cell r="G179">
            <v>-141</v>
          </cell>
          <cell r="H179">
            <v>-195.80000000004657</v>
          </cell>
          <cell r="I179">
            <v>-67.160000000032596</v>
          </cell>
          <cell r="J179">
            <v>-224.23999999999069</v>
          </cell>
          <cell r="K179">
            <v>-1.3000000000465661</v>
          </cell>
          <cell r="L179">
            <v>-648.18000000005122</v>
          </cell>
          <cell r="M179">
            <v>0</v>
          </cell>
          <cell r="N179">
            <v>-237</v>
          </cell>
          <cell r="O179">
            <v>-310.18999999994412</v>
          </cell>
          <cell r="P179">
            <v>-35.560000000055879</v>
          </cell>
          <cell r="Q179">
            <v>-226.69127299985848</v>
          </cell>
          <cell r="R179">
            <v>-25116.138099998236</v>
          </cell>
          <cell r="S179">
            <v>-1662</v>
          </cell>
          <cell r="T179">
            <v>-686</v>
          </cell>
          <cell r="U179">
            <v>-481.36000000010245</v>
          </cell>
          <cell r="V179">
            <v>-349.85239999974146</v>
          </cell>
          <cell r="W179">
            <v>-934.19999999995343</v>
          </cell>
          <cell r="X179">
            <v>-319.10249999980442</v>
          </cell>
          <cell r="Y179">
            <v>-1131.7900000000373</v>
          </cell>
          <cell r="Z179">
            <v>0</v>
          </cell>
          <cell r="AA179">
            <v>-17020.3722000001</v>
          </cell>
          <cell r="AB179">
            <v>-248</v>
          </cell>
          <cell r="AC179">
            <v>-925.79999999981374</v>
          </cell>
          <cell r="AD179">
            <v>-1357.6610000003129</v>
          </cell>
          <cell r="AE179">
            <v>-22804.454799998552</v>
          </cell>
          <cell r="AF179">
            <v>-6791.5999999996275</v>
          </cell>
          <cell r="AG179">
            <v>-5134</v>
          </cell>
          <cell r="AH179">
            <v>-1330.7000000001863</v>
          </cell>
          <cell r="AI179">
            <v>-367</v>
          </cell>
          <cell r="AJ179">
            <v>-1364.4000000001397</v>
          </cell>
          <cell r="AK179">
            <v>-1927.5</v>
          </cell>
          <cell r="AL179">
            <v>-1590.9600000001956</v>
          </cell>
          <cell r="AM179">
            <v>0</v>
          </cell>
          <cell r="AN179">
            <v>-164.28300000005402</v>
          </cell>
          <cell r="AO179">
            <v>-408.40800000005402</v>
          </cell>
          <cell r="AP179">
            <v>-1564.8928000000305</v>
          </cell>
          <cell r="AQ179">
            <v>-2160.7110000001267</v>
          </cell>
          <cell r="AR179">
            <v>-9125.0789999999106</v>
          </cell>
          <cell r="AS179">
            <v>-1088.6280000000261</v>
          </cell>
          <cell r="AT179">
            <v>-4209</v>
          </cell>
          <cell r="AU179">
            <v>-1829</v>
          </cell>
          <cell r="AV179">
            <v>-767.69999999995343</v>
          </cell>
          <cell r="AW179">
            <v>-1449</v>
          </cell>
          <cell r="AX179">
            <v>-728.70000000018626</v>
          </cell>
          <cell r="AY179">
            <v>938</v>
          </cell>
          <cell r="AZ179">
            <v>-72.599999999976717</v>
          </cell>
          <cell r="BA179">
            <v>-99</v>
          </cell>
          <cell r="BB179">
            <v>-921</v>
          </cell>
          <cell r="BC179">
            <v>-2494.4780000001192</v>
          </cell>
          <cell r="BD179">
            <v>3596.026999999769</v>
          </cell>
          <cell r="BE179">
            <v>-31221.203000001609</v>
          </cell>
          <cell r="BF179">
            <v>-11698.037000000011</v>
          </cell>
          <cell r="BG179">
            <v>-6314</v>
          </cell>
          <cell r="BH179">
            <v>-1489</v>
          </cell>
          <cell r="BI179">
            <v>-969.69999999995343</v>
          </cell>
          <cell r="BJ179">
            <v>-3681</v>
          </cell>
          <cell r="BK179">
            <v>-415.69999999995343</v>
          </cell>
          <cell r="BL179">
            <v>-1090.0940000005066</v>
          </cell>
          <cell r="BM179">
            <v>-47.760000000009313</v>
          </cell>
          <cell r="BN179">
            <v>5628.890000000596</v>
          </cell>
          <cell r="BO179">
            <v>-760.29999999981374</v>
          </cell>
          <cell r="BP179">
            <v>1432.094000000041</v>
          </cell>
          <cell r="BQ179">
            <v>-11816.596000000834</v>
          </cell>
          <cell r="BR179">
            <v>3136.8599999919534</v>
          </cell>
          <cell r="BS179">
            <v>-253.56300000008196</v>
          </cell>
          <cell r="BT179">
            <v>-6973.5330000007525</v>
          </cell>
          <cell r="BU179">
            <v>-6377.4000000003725</v>
          </cell>
          <cell r="BV179">
            <v>-2006</v>
          </cell>
          <cell r="BW179">
            <v>-3160.5</v>
          </cell>
          <cell r="BX179">
            <v>-1894.2000000001863</v>
          </cell>
          <cell r="BY179">
            <v>27380.63599999994</v>
          </cell>
          <cell r="BZ179">
            <v>3818.49199999962</v>
          </cell>
          <cell r="CA179">
            <v>-1401.7689999993891</v>
          </cell>
          <cell r="CB179">
            <v>-2889.6349999997765</v>
          </cell>
          <cell r="CC179">
            <v>132.33200000040233</v>
          </cell>
          <cell r="CD179">
            <v>-3238</v>
          </cell>
          <cell r="CE179">
            <v>-63454.931999988854</v>
          </cell>
          <cell r="CF179">
            <v>-5289.519999999553</v>
          </cell>
          <cell r="CG179">
            <v>-4253.7359999995679</v>
          </cell>
          <cell r="CH179">
            <v>-11058.917999999598</v>
          </cell>
          <cell r="CI179">
            <v>-4288.2999999998137</v>
          </cell>
          <cell r="CJ179">
            <v>-9094.6959999999963</v>
          </cell>
          <cell r="CK179">
            <v>-5282.414000000339</v>
          </cell>
          <cell r="CL179">
            <v>3201</v>
          </cell>
          <cell r="CM179">
            <v>-3445.2799999997951</v>
          </cell>
          <cell r="CN179">
            <v>-4109.3460000003688</v>
          </cell>
          <cell r="CO179">
            <v>-9185.1720000002533</v>
          </cell>
          <cell r="CP179">
            <v>-13723.920000000857</v>
          </cell>
          <cell r="CQ179">
            <v>3075.3700000001118</v>
          </cell>
          <cell r="CR179">
            <v>-30204.674999982119</v>
          </cell>
          <cell r="CS179">
            <v>-1021.6750000007451</v>
          </cell>
          <cell r="CT179">
            <v>-1441.269999999553</v>
          </cell>
          <cell r="CU179">
            <v>-3746.5</v>
          </cell>
          <cell r="CV179">
            <v>-2401.5499999998137</v>
          </cell>
          <cell r="CW179">
            <v>-1689.1000000005588</v>
          </cell>
          <cell r="CX179">
            <v>-1710.4470000006258</v>
          </cell>
          <cell r="CY179">
            <v>5705.9399999994785</v>
          </cell>
          <cell r="CZ179">
            <v>-7342.5100000007078</v>
          </cell>
          <cell r="DA179">
            <v>-3118.5</v>
          </cell>
          <cell r="DB179">
            <v>-3724.5</v>
          </cell>
          <cell r="DC179">
            <v>-7741.4029999999329</v>
          </cell>
          <cell r="DD179">
            <v>-1973.160000000149</v>
          </cell>
          <cell r="DE179">
            <v>-10465.37999998033</v>
          </cell>
          <cell r="DF179">
            <v>-338</v>
          </cell>
          <cell r="DG179">
            <v>-814.5</v>
          </cell>
          <cell r="DH179">
            <v>-3641.5599999995902</v>
          </cell>
          <cell r="DI179">
            <v>-1723</v>
          </cell>
          <cell r="DJ179">
            <v>-1243</v>
          </cell>
          <cell r="DK179">
            <v>-511</v>
          </cell>
          <cell r="DL179">
            <v>-644.24000000022352</v>
          </cell>
          <cell r="DM179">
            <v>9662</v>
          </cell>
          <cell r="DN179">
            <v>-2531.2200000006706</v>
          </cell>
          <cell r="DO179">
            <v>-4858.3799999998882</v>
          </cell>
          <cell r="DP179">
            <v>-2745.5</v>
          </cell>
          <cell r="DQ179">
            <v>-1076.980000000447</v>
          </cell>
          <cell r="DR179">
            <v>-7690.8499999940395</v>
          </cell>
          <cell r="DS179">
            <v>0</v>
          </cell>
          <cell r="DT179">
            <v>-18</v>
          </cell>
          <cell r="DU179">
            <v>-461</v>
          </cell>
          <cell r="DV179">
            <v>-183.04999999981374</v>
          </cell>
          <cell r="DW179">
            <v>-179</v>
          </cell>
          <cell r="DX179">
            <v>788</v>
          </cell>
          <cell r="DY179">
            <v>215</v>
          </cell>
          <cell r="DZ179">
            <v>-5768</v>
          </cell>
          <cell r="EA179">
            <v>-1336.7999999998137</v>
          </cell>
          <cell r="EB179">
            <v>-742</v>
          </cell>
          <cell r="EC179">
            <v>-6</v>
          </cell>
          <cell r="ED179">
            <v>0</v>
          </cell>
        </row>
        <row r="180">
          <cell r="F180">
            <v>-128.17430000000013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-18.65520000000015</v>
          </cell>
          <cell r="Q180">
            <v>0</v>
          </cell>
          <cell r="R180">
            <v>-259.00109999999404</v>
          </cell>
          <cell r="S180">
            <v>86.515900000000329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-345.51699999999983</v>
          </cell>
          <cell r="AE180">
            <v>-137.13099999999395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-50.928999999996449</v>
          </cell>
          <cell r="AP180">
            <v>-86.202000000001135</v>
          </cell>
          <cell r="AQ180">
            <v>0</v>
          </cell>
          <cell r="AR180">
            <v>-995.04899999999907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-3.4999999996216502E-2</v>
          </cell>
          <cell r="AX180">
            <v>0</v>
          </cell>
          <cell r="AY180">
            <v>0</v>
          </cell>
          <cell r="AZ180">
            <v>-9.3099999999976717</v>
          </cell>
          <cell r="BA180">
            <v>0</v>
          </cell>
          <cell r="BB180">
            <v>-88.142999999996391</v>
          </cell>
          <cell r="BC180">
            <v>-177.27499999999782</v>
          </cell>
          <cell r="BD180">
            <v>-720.28600000000006</v>
          </cell>
          <cell r="BE180">
            <v>-429.44200000003912</v>
          </cell>
          <cell r="BF180">
            <v>-26.796999999998661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-189.73500000000058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-212.90999999998894</v>
          </cell>
          <cell r="BR180">
            <v>-889.56000000005588</v>
          </cell>
          <cell r="BS180">
            <v>0</v>
          </cell>
          <cell r="BT180">
            <v>-171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70.089999999996508</v>
          </cell>
          <cell r="BZ180">
            <v>-365.94999999999709</v>
          </cell>
          <cell r="CA180">
            <v>-91.580000000001746</v>
          </cell>
          <cell r="CB180">
            <v>-331.1200000000099</v>
          </cell>
          <cell r="CC180">
            <v>0</v>
          </cell>
          <cell r="CD180">
            <v>0</v>
          </cell>
          <cell r="CE180">
            <v>-990.21299999998882</v>
          </cell>
          <cell r="CF180">
            <v>-222.27999999999884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-13.562999999994645</v>
          </cell>
          <cell r="CL180">
            <v>107.73999999999069</v>
          </cell>
          <cell r="CM180">
            <v>-404.52000000001863</v>
          </cell>
          <cell r="CN180">
            <v>-0.61999999999534339</v>
          </cell>
          <cell r="CO180">
            <v>-335.12000000002445</v>
          </cell>
          <cell r="CP180">
            <v>0</v>
          </cell>
          <cell r="CQ180">
            <v>-121.84999999997672</v>
          </cell>
          <cell r="CR180">
            <v>-745.23600000003353</v>
          </cell>
          <cell r="CS180">
            <v>0</v>
          </cell>
          <cell r="CT180">
            <v>-73.5</v>
          </cell>
          <cell r="CU180">
            <v>6.0800000000162981</v>
          </cell>
          <cell r="CV180">
            <v>5.8940000000002328</v>
          </cell>
          <cell r="CW180">
            <v>-72.674999999988358</v>
          </cell>
          <cell r="CX180">
            <v>29.715000000003783</v>
          </cell>
          <cell r="CY180">
            <v>-56.619999999995343</v>
          </cell>
          <cell r="CZ180">
            <v>36.989999999990687</v>
          </cell>
          <cell r="DA180">
            <v>-295.02999999999884</v>
          </cell>
          <cell r="DB180">
            <v>-160.32999999998719</v>
          </cell>
          <cell r="DC180">
            <v>-165.75999999999476</v>
          </cell>
          <cell r="DD180">
            <v>0</v>
          </cell>
          <cell r="DE180">
            <v>52.209999999962747</v>
          </cell>
          <cell r="DF180">
            <v>0</v>
          </cell>
          <cell r="DG180">
            <v>0</v>
          </cell>
          <cell r="DH180">
            <v>-13.85999999998603</v>
          </cell>
          <cell r="DI180">
            <v>-116.09000000001106</v>
          </cell>
          <cell r="DJ180">
            <v>-148.15399999999499</v>
          </cell>
          <cell r="DK180">
            <v>138.43400000000838</v>
          </cell>
          <cell r="DL180">
            <v>0</v>
          </cell>
          <cell r="DM180">
            <v>191.88000000000466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-19.870000000111759</v>
          </cell>
          <cell r="DS180">
            <v>0</v>
          </cell>
          <cell r="DT180">
            <v>0</v>
          </cell>
          <cell r="DU180">
            <v>0</v>
          </cell>
          <cell r="DV180">
            <v>31.879999999975553</v>
          </cell>
          <cell r="DW180">
            <v>-79.589999999996508</v>
          </cell>
          <cell r="DX180">
            <v>27.839999999996508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-575.1543000000529</v>
          </cell>
          <cell r="G185">
            <v>-957.79000000003725</v>
          </cell>
          <cell r="H185">
            <v>-795.95399999991059</v>
          </cell>
          <cell r="I185">
            <v>-18971.509000000544</v>
          </cell>
          <cell r="J185">
            <v>-1744.019999999553</v>
          </cell>
          <cell r="K185">
            <v>-313.28000000119209</v>
          </cell>
          <cell r="L185">
            <v>-2085.6899999994785</v>
          </cell>
          <cell r="M185">
            <v>-1133</v>
          </cell>
          <cell r="N185">
            <v>-1252.8600000003353</v>
          </cell>
          <cell r="O185">
            <v>-1292.7899999991059</v>
          </cell>
          <cell r="P185">
            <v>-306.40519999945536</v>
          </cell>
          <cell r="Q185">
            <v>-1389.9512729989365</v>
          </cell>
          <cell r="R185">
            <v>67352.962799996138</v>
          </cell>
          <cell r="S185">
            <v>162714.6409</v>
          </cell>
          <cell r="T185">
            <v>-2174.8499999996275</v>
          </cell>
          <cell r="U185">
            <v>-1434.0429999995977</v>
          </cell>
          <cell r="V185">
            <v>-1240.834400000982</v>
          </cell>
          <cell r="W185">
            <v>-4082.2300000023097</v>
          </cell>
          <cell r="X185">
            <v>-3566.402499999851</v>
          </cell>
          <cell r="Y185">
            <v>-4447.8300000000745</v>
          </cell>
          <cell r="Z185">
            <v>-2770.1199999991804</v>
          </cell>
          <cell r="AA185">
            <v>-61558.585200000554</v>
          </cell>
          <cell r="AB185">
            <v>-3099.8999999985099</v>
          </cell>
          <cell r="AC185">
            <v>-1912.4049999993294</v>
          </cell>
          <cell r="AD185">
            <v>-9074.4780000001192</v>
          </cell>
          <cell r="AE185">
            <v>-70244.352800011635</v>
          </cell>
          <cell r="AF185">
            <v>-16504.5</v>
          </cell>
          <cell r="AG185">
            <v>-11345.439999999478</v>
          </cell>
          <cell r="AH185">
            <v>-3779.9499999992549</v>
          </cell>
          <cell r="AI185">
            <v>-1962.7900000009686</v>
          </cell>
          <cell r="AJ185">
            <v>-8866.9600000008941</v>
          </cell>
          <cell r="AK185">
            <v>-7298.4799999985844</v>
          </cell>
          <cell r="AL185">
            <v>13844.459999997169</v>
          </cell>
          <cell r="AM185">
            <v>-6283.7799999993294</v>
          </cell>
          <cell r="AN185">
            <v>-3604.9229999985546</v>
          </cell>
          <cell r="AO185">
            <v>-6903.9370000008494</v>
          </cell>
          <cell r="AP185">
            <v>-4799.8648000042886</v>
          </cell>
          <cell r="AQ185">
            <v>-12738.187999997288</v>
          </cell>
          <cell r="AR185">
            <v>-67012.932000041008</v>
          </cell>
          <cell r="AS185">
            <v>-14577.727999996394</v>
          </cell>
          <cell r="AT185">
            <v>-10527.870000004768</v>
          </cell>
          <cell r="AU185">
            <v>-5589.8100000005215</v>
          </cell>
          <cell r="AV185">
            <v>-1747.0439999997616</v>
          </cell>
          <cell r="AW185">
            <v>-5447.394999999553</v>
          </cell>
          <cell r="AX185">
            <v>-1975.910000000149</v>
          </cell>
          <cell r="AY185">
            <v>13987.519999999553</v>
          </cell>
          <cell r="AZ185">
            <v>-10323.110000003129</v>
          </cell>
          <cell r="BA185">
            <v>-4113.8000000007451</v>
          </cell>
          <cell r="BB185">
            <v>-8776.6430000029504</v>
          </cell>
          <cell r="BC185">
            <v>-5237.8830000031739</v>
          </cell>
          <cell r="BD185">
            <v>-12683.258999999613</v>
          </cell>
          <cell r="BE185">
            <v>-103226.14100003242</v>
          </cell>
          <cell r="BF185">
            <v>-28054.374000005424</v>
          </cell>
          <cell r="BG185">
            <v>-15728.539999999106</v>
          </cell>
          <cell r="BH185">
            <v>-5781.109999999404</v>
          </cell>
          <cell r="BI185">
            <v>-2444.2439999990165</v>
          </cell>
          <cell r="BJ185">
            <v>-8682.5500000007451</v>
          </cell>
          <cell r="BK185">
            <v>-1479.1999999973923</v>
          </cell>
          <cell r="BL185">
            <v>11062.071000000462</v>
          </cell>
          <cell r="BM185">
            <v>-9259.1300000026822</v>
          </cell>
          <cell r="BN185">
            <v>921.52199999988079</v>
          </cell>
          <cell r="BO185">
            <v>-8704.5</v>
          </cell>
          <cell r="BP185">
            <v>-2260.859999999404</v>
          </cell>
          <cell r="BQ185">
            <v>-32815.225999996066</v>
          </cell>
          <cell r="BR185">
            <v>-146981.93999993801</v>
          </cell>
          <cell r="BS185">
            <v>-35678.163000002503</v>
          </cell>
          <cell r="BT185">
            <v>-23181.472999997437</v>
          </cell>
          <cell r="BU185">
            <v>-17002.879999998957</v>
          </cell>
          <cell r="BV185">
            <v>-5853.3499999977648</v>
          </cell>
          <cell r="BW185">
            <v>-15837.5</v>
          </cell>
          <cell r="BX185">
            <v>-6821.1399999968708</v>
          </cell>
          <cell r="BY185">
            <v>22503.926000002772</v>
          </cell>
          <cell r="BZ185">
            <v>-33769.188000004739</v>
          </cell>
          <cell r="CA185">
            <v>-9630.4390000030398</v>
          </cell>
          <cell r="CB185">
            <v>-19686.664999991655</v>
          </cell>
          <cell r="CC185">
            <v>-16254.067999996245</v>
          </cell>
          <cell r="CD185">
            <v>14229</v>
          </cell>
          <cell r="CE185">
            <v>-364935.27499997616</v>
          </cell>
          <cell r="CF185">
            <v>-61023.19999999553</v>
          </cell>
          <cell r="CG185">
            <v>-48449.536000005901</v>
          </cell>
          <cell r="CH185">
            <v>-21214.988000001758</v>
          </cell>
          <cell r="CI185">
            <v>-13395.60000000149</v>
          </cell>
          <cell r="CJ185">
            <v>-36553.296000000089</v>
          </cell>
          <cell r="CK185">
            <v>-19758.627000000328</v>
          </cell>
          <cell r="CL185">
            <v>-11995.960000000894</v>
          </cell>
          <cell r="CM185">
            <v>-59243.680000007153</v>
          </cell>
          <cell r="CN185">
            <v>-27189.715999998152</v>
          </cell>
          <cell r="CO185">
            <v>-47803.92199999094</v>
          </cell>
          <cell r="CP185">
            <v>-38511.470000002533</v>
          </cell>
          <cell r="CQ185">
            <v>20204.719999998808</v>
          </cell>
          <cell r="CR185">
            <v>-193490.55100011826</v>
          </cell>
          <cell r="CS185">
            <v>-30215.97500000149</v>
          </cell>
          <cell r="CT185">
            <v>-20466.470000006258</v>
          </cell>
          <cell r="CU185">
            <v>-15539.219999991357</v>
          </cell>
          <cell r="CV185">
            <v>-9140.1559999994934</v>
          </cell>
          <cell r="CW185">
            <v>-14573.17499999702</v>
          </cell>
          <cell r="CX185">
            <v>-7420.6319999992847</v>
          </cell>
          <cell r="CY185">
            <v>11774.119999997318</v>
          </cell>
          <cell r="CZ185">
            <v>-17281.969999991357</v>
          </cell>
          <cell r="DA185">
            <v>-9916.9300000071526</v>
          </cell>
          <cell r="DB185">
            <v>-24084.830000005662</v>
          </cell>
          <cell r="DC185">
            <v>-30620.862999998033</v>
          </cell>
          <cell r="DD185">
            <v>-26004.44999999553</v>
          </cell>
          <cell r="DE185">
            <v>-221210.53999996185</v>
          </cell>
          <cell r="DF185">
            <v>-31422</v>
          </cell>
          <cell r="DG185">
            <v>-21822.80000000447</v>
          </cell>
          <cell r="DH185">
            <v>-17702.79999999702</v>
          </cell>
          <cell r="DI185">
            <v>-10279.190000005066</v>
          </cell>
          <cell r="DJ185">
            <v>-14359.854000002146</v>
          </cell>
          <cell r="DK185">
            <v>-3525.265999995172</v>
          </cell>
          <cell r="DL185">
            <v>-4071.7399999946356</v>
          </cell>
          <cell r="DM185">
            <v>-23897.620000004768</v>
          </cell>
          <cell r="DN185">
            <v>-17878.159999996424</v>
          </cell>
          <cell r="DO185">
            <v>-30933.729999996722</v>
          </cell>
          <cell r="DP185">
            <v>-32284.79999999702</v>
          </cell>
          <cell r="DQ185">
            <v>-13032.580000005662</v>
          </cell>
          <cell r="DR185">
            <v>-191408.70999991894</v>
          </cell>
          <cell r="DS185">
            <v>-15834.5</v>
          </cell>
          <cell r="DT185">
            <v>-17066.20000000298</v>
          </cell>
          <cell r="DU185">
            <v>-16128.20000000298</v>
          </cell>
          <cell r="DV185">
            <v>-15891.869999997318</v>
          </cell>
          <cell r="DW185">
            <v>-8120.7900000065565</v>
          </cell>
          <cell r="DX185">
            <v>-4385.2599999979138</v>
          </cell>
          <cell r="DY185">
            <v>-1368.6999999880791</v>
          </cell>
          <cell r="DZ185">
            <v>66</v>
          </cell>
          <cell r="EA185">
            <v>-21562.490000002086</v>
          </cell>
          <cell r="EB185">
            <v>-34509.09999999404</v>
          </cell>
          <cell r="EC185">
            <v>-35763.79999999702</v>
          </cell>
          <cell r="ED185">
            <v>-20843.800000011921</v>
          </cell>
        </row>
        <row r="187">
          <cell r="F187">
            <v>-575.15430000424385</v>
          </cell>
          <cell r="G187">
            <v>-957.78999999910593</v>
          </cell>
          <cell r="H187">
            <v>-795.9539999961853</v>
          </cell>
          <cell r="I187">
            <v>-18971.509000003338</v>
          </cell>
          <cell r="J187">
            <v>-1744.0200000107288</v>
          </cell>
          <cell r="K187">
            <v>-313.28000000119209</v>
          </cell>
          <cell r="L187">
            <v>-2085.6899999976158</v>
          </cell>
          <cell r="M187">
            <v>-1133</v>
          </cell>
          <cell r="N187">
            <v>-1252.859999999404</v>
          </cell>
          <cell r="O187">
            <v>-1292.7899999991059</v>
          </cell>
          <cell r="P187">
            <v>-306.40519999712706</v>
          </cell>
          <cell r="Q187">
            <v>-1389.9512729942799</v>
          </cell>
          <cell r="R187">
            <v>67352.962800264359</v>
          </cell>
          <cell r="S187">
            <v>162714.64089999348</v>
          </cell>
          <cell r="T187">
            <v>-2174.8500000014901</v>
          </cell>
          <cell r="U187">
            <v>-1434.0430000051856</v>
          </cell>
          <cell r="V187">
            <v>-1240.834399998188</v>
          </cell>
          <cell r="W187">
            <v>-4082.2300000041723</v>
          </cell>
          <cell r="X187">
            <v>-3566.4025000035763</v>
          </cell>
          <cell r="Y187">
            <v>-4447.830000013113</v>
          </cell>
          <cell r="Z187">
            <v>-2770.1200000047684</v>
          </cell>
          <cell r="AA187">
            <v>-61558.585199996829</v>
          </cell>
          <cell r="AB187">
            <v>-3099.9000000059605</v>
          </cell>
          <cell r="AC187">
            <v>-1912.4049999937415</v>
          </cell>
          <cell r="AD187">
            <v>-9074.4780000001192</v>
          </cell>
          <cell r="AE187">
            <v>-70244.352800011635</v>
          </cell>
          <cell r="AF187">
            <v>-16504.5</v>
          </cell>
          <cell r="AG187">
            <v>-11345.439999997616</v>
          </cell>
          <cell r="AH187">
            <v>-3779.9500000029802</v>
          </cell>
          <cell r="AI187">
            <v>-1962.7900000065565</v>
          </cell>
          <cell r="AJ187">
            <v>-8866.9600000083447</v>
          </cell>
          <cell r="AK187">
            <v>-7298.4800000041723</v>
          </cell>
          <cell r="AL187">
            <v>13844.459999993443</v>
          </cell>
          <cell r="AM187">
            <v>-6283.7799999862909</v>
          </cell>
          <cell r="AN187">
            <v>-3604.9229999929667</v>
          </cell>
          <cell r="AO187">
            <v>-6903.9369999915361</v>
          </cell>
          <cell r="AP187">
            <v>-4799.8648000061512</v>
          </cell>
          <cell r="AQ187">
            <v>-12738.188000001013</v>
          </cell>
          <cell r="AR187">
            <v>-67012.931999802589</v>
          </cell>
          <cell r="AS187">
            <v>-14577.728000000119</v>
          </cell>
          <cell r="AT187">
            <v>-10527.870000004768</v>
          </cell>
          <cell r="AU187">
            <v>-5589.8100000023842</v>
          </cell>
          <cell r="AV187">
            <v>-1747.0439999997616</v>
          </cell>
          <cell r="AW187">
            <v>-5447.3949999958277</v>
          </cell>
          <cell r="AX187">
            <v>-1975.9099999964237</v>
          </cell>
          <cell r="AY187">
            <v>13987.519999995828</v>
          </cell>
          <cell r="AZ187">
            <v>-10323.110000014305</v>
          </cell>
          <cell r="BA187">
            <v>-4113.7999999970198</v>
          </cell>
          <cell r="BB187">
            <v>-8776.6430000066757</v>
          </cell>
          <cell r="BC187">
            <v>-5237.8830000013113</v>
          </cell>
          <cell r="BD187">
            <v>-12683.258999995887</v>
          </cell>
          <cell r="BE187">
            <v>-103226.14099979401</v>
          </cell>
          <cell r="BF187">
            <v>-28054.374000012875</v>
          </cell>
          <cell r="BG187">
            <v>-15728.539999991655</v>
          </cell>
          <cell r="BH187">
            <v>-5781.109999999404</v>
          </cell>
          <cell r="BI187">
            <v>-2444.2440000027418</v>
          </cell>
          <cell r="BJ187">
            <v>-8682.5499999970198</v>
          </cell>
          <cell r="BK187">
            <v>-1479.2000000029802</v>
          </cell>
          <cell r="BL187">
            <v>11062.071000009775</v>
          </cell>
          <cell r="BM187">
            <v>-9259.1300000101328</v>
          </cell>
          <cell r="BN187">
            <v>921.52199999988079</v>
          </cell>
          <cell r="BO187">
            <v>-8704.5</v>
          </cell>
          <cell r="BP187">
            <v>-2260.859999999404</v>
          </cell>
          <cell r="BQ187">
            <v>-32815.225999996066</v>
          </cell>
          <cell r="BR187">
            <v>-146981.94000017643</v>
          </cell>
          <cell r="BS187">
            <v>-35678.162999987602</v>
          </cell>
          <cell r="BT187">
            <v>-23181.473000004888</v>
          </cell>
          <cell r="BU187">
            <v>-17002.880000010133</v>
          </cell>
          <cell r="BV187">
            <v>-5853.3499999940395</v>
          </cell>
          <cell r="BW187">
            <v>-15837.5</v>
          </cell>
          <cell r="BX187">
            <v>-6821.140000000596</v>
          </cell>
          <cell r="BY187">
            <v>22503.925999999046</v>
          </cell>
          <cell r="BZ187">
            <v>-33769.187999993563</v>
          </cell>
          <cell r="CA187">
            <v>-9630.4390000104904</v>
          </cell>
          <cell r="CB187">
            <v>-19686.664999991655</v>
          </cell>
          <cell r="CC187">
            <v>-16254.067999996245</v>
          </cell>
          <cell r="CD187">
            <v>14229</v>
          </cell>
          <cell r="CE187">
            <v>-364935.27499997616</v>
          </cell>
          <cell r="CF187">
            <v>-61023.199999988079</v>
          </cell>
          <cell r="CG187">
            <v>-48449.536000013351</v>
          </cell>
          <cell r="CH187">
            <v>-21214.988000005484</v>
          </cell>
          <cell r="CI187">
            <v>-13395.59999999404</v>
          </cell>
          <cell r="CJ187">
            <v>-36553.296000003815</v>
          </cell>
          <cell r="CK187">
            <v>-19758.627000004053</v>
          </cell>
          <cell r="CL187">
            <v>-11995.960000008345</v>
          </cell>
          <cell r="CM187">
            <v>-59243.680000007153</v>
          </cell>
          <cell r="CN187">
            <v>-27189.716000005603</v>
          </cell>
          <cell r="CO187">
            <v>-47803.92199999094</v>
          </cell>
          <cell r="CP187">
            <v>-38511.470000006258</v>
          </cell>
          <cell r="CQ187">
            <v>20204.720000006258</v>
          </cell>
          <cell r="CR187">
            <v>-193490.55100023746</v>
          </cell>
          <cell r="CS187">
            <v>-30215.97499999404</v>
          </cell>
          <cell r="CT187">
            <v>-20466.470000013709</v>
          </cell>
          <cell r="CU187">
            <v>-15539.219999998808</v>
          </cell>
          <cell r="CV187">
            <v>-9140.1560000032187</v>
          </cell>
          <cell r="CW187">
            <v>-14573.175000011921</v>
          </cell>
          <cell r="CX187">
            <v>-7420.6319999992847</v>
          </cell>
          <cell r="CY187">
            <v>11774.119999989867</v>
          </cell>
          <cell r="CZ187">
            <v>-17281.969999998808</v>
          </cell>
          <cell r="DA187">
            <v>-9916.9300000071526</v>
          </cell>
          <cell r="DB187">
            <v>-24084.830000013113</v>
          </cell>
          <cell r="DC187">
            <v>-30620.862999990582</v>
          </cell>
          <cell r="DD187">
            <v>-26004.45000000298</v>
          </cell>
          <cell r="DE187">
            <v>-221210.53999984264</v>
          </cell>
          <cell r="DF187">
            <v>-31422</v>
          </cell>
          <cell r="DG187">
            <v>-21822.800000011921</v>
          </cell>
          <cell r="DH187">
            <v>-17702.79999999702</v>
          </cell>
          <cell r="DI187">
            <v>-10279.190000005066</v>
          </cell>
          <cell r="DJ187">
            <v>-14359.854000002146</v>
          </cell>
          <cell r="DK187">
            <v>-3525.2659999877214</v>
          </cell>
          <cell r="DL187">
            <v>-4071.7399999946356</v>
          </cell>
          <cell r="DM187">
            <v>-23897.620000004768</v>
          </cell>
          <cell r="DN187">
            <v>-17878.159999996424</v>
          </cell>
          <cell r="DO187">
            <v>-30933.729999989271</v>
          </cell>
          <cell r="DP187">
            <v>-32284.79999999702</v>
          </cell>
          <cell r="DQ187">
            <v>-13032.580000013113</v>
          </cell>
          <cell r="DR187">
            <v>-191408.70999979973</v>
          </cell>
          <cell r="DS187">
            <v>-15834.5</v>
          </cell>
          <cell r="DT187">
            <v>-17066.20000000298</v>
          </cell>
          <cell r="DU187">
            <v>-16128.20000000298</v>
          </cell>
          <cell r="DV187">
            <v>-15891.870000004768</v>
          </cell>
          <cell r="DW187">
            <v>-8120.7900000065565</v>
          </cell>
          <cell r="DX187">
            <v>-4385.2599999904633</v>
          </cell>
          <cell r="DY187">
            <v>-1368.6999999880791</v>
          </cell>
          <cell r="DZ187">
            <v>66</v>
          </cell>
          <cell r="EA187">
            <v>-21562.489999994636</v>
          </cell>
          <cell r="EB187">
            <v>-34509.09999999404</v>
          </cell>
          <cell r="EC187">
            <v>-35763.79999999702</v>
          </cell>
          <cell r="ED187">
            <v>-20843.800000011921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-28.851000000002387</v>
          </cell>
          <cell r="G192">
            <v>-29.921999999998661</v>
          </cell>
          <cell r="H192">
            <v>-30.235000000000582</v>
          </cell>
          <cell r="I192">
            <v>-8.0609999999996944</v>
          </cell>
          <cell r="J192">
            <v>-14.079600000000028</v>
          </cell>
          <cell r="K192">
            <v>-1.011000000000422</v>
          </cell>
          <cell r="L192">
            <v>-95.330000000001746</v>
          </cell>
          <cell r="M192">
            <v>-9.5099999999983993</v>
          </cell>
          <cell r="N192">
            <v>4.7200000000011642</v>
          </cell>
          <cell r="O192">
            <v>-0.97199999999975262</v>
          </cell>
          <cell r="P192">
            <v>-35.721000000001368</v>
          </cell>
          <cell r="Q192">
            <v>-4.1409999999996217</v>
          </cell>
          <cell r="R192">
            <v>-432.0515000000596</v>
          </cell>
          <cell r="S192">
            <v>15.518000000000029</v>
          </cell>
          <cell r="T192">
            <v>0</v>
          </cell>
          <cell r="U192">
            <v>-15.215000000000146</v>
          </cell>
          <cell r="V192">
            <v>0</v>
          </cell>
          <cell r="W192">
            <v>-11.652500000000146</v>
          </cell>
          <cell r="X192">
            <v>-34.009000000000015</v>
          </cell>
          <cell r="Y192">
            <v>-45.557000000000698</v>
          </cell>
          <cell r="Z192">
            <v>-93.742000000005646</v>
          </cell>
          <cell r="AA192">
            <v>-158.70699999999488</v>
          </cell>
          <cell r="AB192">
            <v>-35.014999999999418</v>
          </cell>
          <cell r="AC192">
            <v>0</v>
          </cell>
          <cell r="AD192">
            <v>-53.671999999998661</v>
          </cell>
          <cell r="AE192">
            <v>-391.39000000001397</v>
          </cell>
          <cell r="AF192">
            <v>0</v>
          </cell>
          <cell r="AG192">
            <v>-61.128000000004249</v>
          </cell>
          <cell r="AH192">
            <v>-63.755999999997584</v>
          </cell>
          <cell r="AI192">
            <v>-16.842000000000553</v>
          </cell>
          <cell r="AJ192">
            <v>-32.119999999998981</v>
          </cell>
          <cell r="AK192">
            <v>-21.997999999999593</v>
          </cell>
          <cell r="AL192">
            <v>-58.692999999999302</v>
          </cell>
          <cell r="AM192">
            <v>-52.993999999998778</v>
          </cell>
          <cell r="AN192">
            <v>-1.9000000000232831E-2</v>
          </cell>
          <cell r="AO192">
            <v>-50.343000000000757</v>
          </cell>
          <cell r="AP192">
            <v>-16.330999999998312</v>
          </cell>
          <cell r="AQ192">
            <v>-17.166000000004715</v>
          </cell>
          <cell r="AR192">
            <v>-77.808600000003935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-79.440100000000029</v>
          </cell>
          <cell r="AY192">
            <v>-45.325200000000223</v>
          </cell>
          <cell r="AZ192">
            <v>-32.992900000000191</v>
          </cell>
          <cell r="BA192">
            <v>18</v>
          </cell>
          <cell r="BB192">
            <v>0</v>
          </cell>
          <cell r="BC192">
            <v>17.891000000000531</v>
          </cell>
          <cell r="BD192">
            <v>44.058599999999842</v>
          </cell>
          <cell r="BE192">
            <v>112.36280999999872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-19.748289999999997</v>
          </cell>
          <cell r="BL192">
            <v>174.86599999999999</v>
          </cell>
          <cell r="BM192">
            <v>-69.559799999999996</v>
          </cell>
          <cell r="BN192">
            <v>9.9999999983992893E-3</v>
          </cell>
          <cell r="BO192">
            <v>0</v>
          </cell>
          <cell r="BP192">
            <v>9.4126999999998588</v>
          </cell>
          <cell r="BQ192">
            <v>17.382200000000012</v>
          </cell>
          <cell r="BR192">
            <v>-63.811428699998942</v>
          </cell>
          <cell r="BS192">
            <v>0</v>
          </cell>
          <cell r="BT192">
            <v>0</v>
          </cell>
          <cell r="BU192">
            <v>0</v>
          </cell>
          <cell r="BV192">
            <v>-5.7581787000000002</v>
          </cell>
          <cell r="BW192">
            <v>-72.204200000000128</v>
          </cell>
          <cell r="BX192">
            <v>0</v>
          </cell>
          <cell r="BY192">
            <v>-44.200000000000273</v>
          </cell>
          <cell r="BZ192">
            <v>35.09599999999773</v>
          </cell>
          <cell r="CA192">
            <v>0</v>
          </cell>
          <cell r="CB192">
            <v>21.027099999999791</v>
          </cell>
          <cell r="CC192">
            <v>2.2278500000000463</v>
          </cell>
          <cell r="CD192">
            <v>0</v>
          </cell>
          <cell r="CE192">
            <v>42.164000000000669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42.164000000000669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F194">
            <v>-28.850999999791384</v>
          </cell>
          <cell r="G194">
            <v>-29.92200000025332</v>
          </cell>
          <cell r="H194">
            <v>-30.235000001266599</v>
          </cell>
          <cell r="I194">
            <v>-8.0610000006854534</v>
          </cell>
          <cell r="J194">
            <v>-14.079599998891354</v>
          </cell>
          <cell r="K194">
            <v>-1.0109999999403954</v>
          </cell>
          <cell r="L194">
            <v>-95.330000000074506</v>
          </cell>
          <cell r="M194">
            <v>-9.5099999997764826</v>
          </cell>
          <cell r="N194">
            <v>4.7200000006705523</v>
          </cell>
          <cell r="O194">
            <v>-0.97199999913573265</v>
          </cell>
          <cell r="P194">
            <v>-35.72099999897182</v>
          </cell>
          <cell r="Q194">
            <v>-4.1410000007599592</v>
          </cell>
          <cell r="R194">
            <v>-432.05149999260902</v>
          </cell>
          <cell r="S194">
            <v>15.518000001087785</v>
          </cell>
          <cell r="T194">
            <v>0</v>
          </cell>
          <cell r="U194">
            <v>-15.214999999850988</v>
          </cell>
          <cell r="V194">
            <v>0</v>
          </cell>
          <cell r="W194">
            <v>-11.652499999850988</v>
          </cell>
          <cell r="X194">
            <v>-34.00899999961257</v>
          </cell>
          <cell r="Y194">
            <v>-45.557000000029802</v>
          </cell>
          <cell r="Z194">
            <v>-93.742000000551343</v>
          </cell>
          <cell r="AA194">
            <v>-158.70699999853969</v>
          </cell>
          <cell r="AB194">
            <v>-35.015000000596046</v>
          </cell>
          <cell r="AC194">
            <v>0</v>
          </cell>
          <cell r="AD194">
            <v>-53.671999998390675</v>
          </cell>
          <cell r="AE194">
            <v>-391.38999998569489</v>
          </cell>
          <cell r="AF194">
            <v>0</v>
          </cell>
          <cell r="AG194">
            <v>-61.127999998629093</v>
          </cell>
          <cell r="AH194">
            <v>-63.756000000983477</v>
          </cell>
          <cell r="AI194">
            <v>-16.841999998316169</v>
          </cell>
          <cell r="AJ194">
            <v>-32.119999999180436</v>
          </cell>
          <cell r="AK194">
            <v>-21.997999999672174</v>
          </cell>
          <cell r="AL194">
            <v>-58.692999999970198</v>
          </cell>
          <cell r="AM194">
            <v>-52.993999999016523</v>
          </cell>
          <cell r="AN194">
            <v>-1.900000125169754E-2</v>
          </cell>
          <cell r="AO194">
            <v>-50.343000000342727</v>
          </cell>
          <cell r="AP194">
            <v>-16.330999998375773</v>
          </cell>
          <cell r="AQ194">
            <v>-17.165999999269843</v>
          </cell>
          <cell r="AR194">
            <v>-77.808600008487701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-79.440099999308586</v>
          </cell>
          <cell r="AY194">
            <v>-45.325200000777841</v>
          </cell>
          <cell r="AZ194">
            <v>-32.992900000885129</v>
          </cell>
          <cell r="BA194">
            <v>18</v>
          </cell>
          <cell r="BB194">
            <v>0</v>
          </cell>
          <cell r="BC194">
            <v>17.890999998897314</v>
          </cell>
          <cell r="BD194">
            <v>44.058599999174476</v>
          </cell>
          <cell r="BE194">
            <v>112.36281001567841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-19.748290000483394</v>
          </cell>
          <cell r="BL194">
            <v>174.86600000038743</v>
          </cell>
          <cell r="BM194">
            <v>-69.559800000861287</v>
          </cell>
          <cell r="BN194">
            <v>1.0000001639127731E-2</v>
          </cell>
          <cell r="BO194">
            <v>0</v>
          </cell>
          <cell r="BP194">
            <v>9.4126999992877245</v>
          </cell>
          <cell r="BQ194">
            <v>17.382200000807643</v>
          </cell>
          <cell r="BR194">
            <v>-63.81142869591713</v>
          </cell>
          <cell r="BS194">
            <v>0</v>
          </cell>
          <cell r="BT194">
            <v>0</v>
          </cell>
          <cell r="BU194">
            <v>0</v>
          </cell>
          <cell r="BV194">
            <v>-5.7581786997616291</v>
          </cell>
          <cell r="BW194">
            <v>-72.204199999570847</v>
          </cell>
          <cell r="BX194">
            <v>0</v>
          </cell>
          <cell r="BY194">
            <v>-44.199999999254942</v>
          </cell>
          <cell r="BZ194">
            <v>35.09599999897182</v>
          </cell>
          <cell r="CA194">
            <v>0</v>
          </cell>
          <cell r="CB194">
            <v>21.027100000530481</v>
          </cell>
          <cell r="CC194">
            <v>2.2278500013053417</v>
          </cell>
          <cell r="CD194">
            <v>0</v>
          </cell>
          <cell r="CE194">
            <v>42.164000004529953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42.164000000804663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-420.86932325037196</v>
          </cell>
          <cell r="G198">
            <v>-855.86500459630042</v>
          </cell>
          <cell r="H198">
            <v>-1029.5230611807201</v>
          </cell>
          <cell r="I198">
            <v>-629.0851851751795</v>
          </cell>
          <cell r="J198">
            <v>-2471.2436367815826</v>
          </cell>
          <cell r="K198">
            <v>-2680.1251386161894</v>
          </cell>
          <cell r="L198">
            <v>-502.9279321860522</v>
          </cell>
          <cell r="M198">
            <v>-1354.2813773909584</v>
          </cell>
          <cell r="N198">
            <v>-1992.5376013293862</v>
          </cell>
          <cell r="O198">
            <v>-1367.3722956257407</v>
          </cell>
          <cell r="P198">
            <v>-122.2373735178262</v>
          </cell>
          <cell r="Q198">
            <v>-286.59496135637164</v>
          </cell>
          <cell r="R198">
            <v>-14748.439996004105</v>
          </cell>
          <cell r="S198">
            <v>-407.11750578554347</v>
          </cell>
          <cell r="T198">
            <v>-1734.2510490561835</v>
          </cell>
          <cell r="U198">
            <v>-1029.8821828546934</v>
          </cell>
          <cell r="V198">
            <v>-657.88099239231087</v>
          </cell>
          <cell r="W198">
            <v>-1616.8038646965288</v>
          </cell>
          <cell r="X198">
            <v>-2101.2833201799076</v>
          </cell>
          <cell r="Y198">
            <v>-1116.9266512636095</v>
          </cell>
          <cell r="Z198">
            <v>-319.73915742174722</v>
          </cell>
          <cell r="AA198">
            <v>-4552.0407538216095</v>
          </cell>
          <cell r="AB198">
            <v>-617.52079776697792</v>
          </cell>
          <cell r="AC198">
            <v>-450.63973998976871</v>
          </cell>
          <cell r="AD198">
            <v>-144.35398077685386</v>
          </cell>
          <cell r="AE198">
            <v>-11181.850647009909</v>
          </cell>
          <cell r="AF198">
            <v>0</v>
          </cell>
          <cell r="AG198">
            <v>-1113.9939994555898</v>
          </cell>
          <cell r="AH198">
            <v>-1246.5097655986901</v>
          </cell>
          <cell r="AI198">
            <v>-1331.0356203825213</v>
          </cell>
          <cell r="AJ198">
            <v>-694.84721491136588</v>
          </cell>
          <cell r="AK198">
            <v>-2820.5949622266926</v>
          </cell>
          <cell r="AL198">
            <v>-478.7718338095583</v>
          </cell>
          <cell r="AM198">
            <v>-1303.6588253113441</v>
          </cell>
          <cell r="AN198">
            <v>-1189.6626558329444</v>
          </cell>
          <cell r="AO198">
            <v>-637.05399531545117</v>
          </cell>
          <cell r="AP198">
            <v>-365.72177416132763</v>
          </cell>
          <cell r="AQ198">
            <v>0</v>
          </cell>
          <cell r="AR198">
            <v>-10303.857737008482</v>
          </cell>
          <cell r="AS198">
            <v>-473.87100512441248</v>
          </cell>
          <cell r="AT198">
            <v>-197.65599042642862</v>
          </cell>
          <cell r="AU198">
            <v>-1243.6999309919775</v>
          </cell>
          <cell r="AV198">
            <v>-1071.8520653984742</v>
          </cell>
          <cell r="AW198">
            <v>-1563.7949469035957</v>
          </cell>
          <cell r="AX198">
            <v>-2385.3226424211171</v>
          </cell>
          <cell r="AY198">
            <v>0</v>
          </cell>
          <cell r="AZ198">
            <v>-383.77981316111982</v>
          </cell>
          <cell r="BA198">
            <v>-2223.1502448900137</v>
          </cell>
          <cell r="BB198">
            <v>-493.77895113732666</v>
          </cell>
          <cell r="BC198">
            <v>-266.95214655180462</v>
          </cell>
          <cell r="BD198">
            <v>0</v>
          </cell>
          <cell r="BE198">
            <v>-10396.407285012305</v>
          </cell>
          <cell r="BF198">
            <v>-369.34237486310303</v>
          </cell>
          <cell r="BG198">
            <v>0</v>
          </cell>
          <cell r="BH198">
            <v>-2496.9684920297004</v>
          </cell>
          <cell r="BI198">
            <v>-1245.3328966560075</v>
          </cell>
          <cell r="BJ198">
            <v>-844.75197814800777</v>
          </cell>
          <cell r="BK198">
            <v>-1379.5296193554532</v>
          </cell>
          <cell r="BL198">
            <v>-291.57384068379179</v>
          </cell>
          <cell r="BM198">
            <v>-473.90795359062031</v>
          </cell>
          <cell r="BN198">
            <v>-2926.8210045828018</v>
          </cell>
          <cell r="BO198">
            <v>-151.85696910694242</v>
          </cell>
          <cell r="BP198">
            <v>-151.41281919786707</v>
          </cell>
          <cell r="BQ198">
            <v>-64.909336794633418</v>
          </cell>
          <cell r="BR198">
            <v>-6326.2868719995022</v>
          </cell>
          <cell r="BS198">
            <v>0</v>
          </cell>
          <cell r="BT198">
            <v>0</v>
          </cell>
          <cell r="BU198">
            <v>-1918.2891026088037</v>
          </cell>
          <cell r="BV198">
            <v>-978.56982464715838</v>
          </cell>
          <cell r="BW198">
            <v>-515.11662347172387</v>
          </cell>
          <cell r="BX198">
            <v>-1103.7501017479226</v>
          </cell>
          <cell r="BY198">
            <v>-12.661115660797805</v>
          </cell>
          <cell r="BZ198">
            <v>0</v>
          </cell>
          <cell r="CA198">
            <v>-1383.8122457717545</v>
          </cell>
          <cell r="CB198">
            <v>-414.08785809366964</v>
          </cell>
          <cell r="CC198">
            <v>0</v>
          </cell>
          <cell r="CD198">
            <v>0</v>
          </cell>
          <cell r="CE198">
            <v>-2111.9643379934132</v>
          </cell>
          <cell r="CF198">
            <v>0</v>
          </cell>
          <cell r="CG198">
            <v>0</v>
          </cell>
          <cell r="CH198">
            <v>-148.20724407117814</v>
          </cell>
          <cell r="CI198">
            <v>-608.1385401757434</v>
          </cell>
          <cell r="CJ198">
            <v>-489.906044568168</v>
          </cell>
          <cell r="CK198">
            <v>-340.1211821581237</v>
          </cell>
          <cell r="CL198">
            <v>0</v>
          </cell>
          <cell r="CM198">
            <v>0</v>
          </cell>
          <cell r="CN198">
            <v>-525.59132702369243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199">
          <cell r="F199">
            <v>-553.53730592620559</v>
          </cell>
          <cell r="G199">
            <v>-723.97024617157876</v>
          </cell>
          <cell r="H199">
            <v>-286.83889943244867</v>
          </cell>
          <cell r="I199">
            <v>-87.826469207415357</v>
          </cell>
          <cell r="J199">
            <v>-623.85503127257107</v>
          </cell>
          <cell r="K199">
            <v>-9.9832464996725321</v>
          </cell>
          <cell r="L199">
            <v>-1420.3397520200815</v>
          </cell>
          <cell r="M199">
            <v>-221.78467224095948</v>
          </cell>
          <cell r="N199">
            <v>-145.11594912130386</v>
          </cell>
          <cell r="O199">
            <v>-804.81496782694012</v>
          </cell>
          <cell r="P199">
            <v>-743.02323949150741</v>
          </cell>
          <cell r="Q199">
            <v>-582.46479578432627</v>
          </cell>
          <cell r="R199">
            <v>-11176.271690998226</v>
          </cell>
          <cell r="S199">
            <v>-765.14293096843176</v>
          </cell>
          <cell r="T199">
            <v>-480.54136384138837</v>
          </cell>
          <cell r="U199">
            <v>-179.29874039045535</v>
          </cell>
          <cell r="V199">
            <v>-373.83120741543826</v>
          </cell>
          <cell r="W199">
            <v>-769.04395010706503</v>
          </cell>
          <cell r="X199">
            <v>-1126.4810011440422</v>
          </cell>
          <cell r="Y199">
            <v>-872.24812730797566</v>
          </cell>
          <cell r="Z199">
            <v>-1255.7084325961769</v>
          </cell>
          <cell r="AA199">
            <v>-1969.1752049813513</v>
          </cell>
          <cell r="AB199">
            <v>-643.71753779333085</v>
          </cell>
          <cell r="AC199">
            <v>-1317.9519088456873</v>
          </cell>
          <cell r="AD199">
            <v>-1423.1312856099103</v>
          </cell>
          <cell r="AE199">
            <v>-11084.056389007717</v>
          </cell>
          <cell r="AF199">
            <v>0</v>
          </cell>
          <cell r="AG199">
            <v>-989.29174409992993</v>
          </cell>
          <cell r="AH199">
            <v>-1954.4377537129913</v>
          </cell>
          <cell r="AI199">
            <v>-467.47559325420298</v>
          </cell>
          <cell r="AJ199">
            <v>-923.15672920143697</v>
          </cell>
          <cell r="AK199">
            <v>-1700.5785116807092</v>
          </cell>
          <cell r="AL199">
            <v>-990.02573393215425</v>
          </cell>
          <cell r="AM199">
            <v>-1025.0547659334261</v>
          </cell>
          <cell r="AN199">
            <v>-1144.3407686953433</v>
          </cell>
          <cell r="AO199">
            <v>-1106.3757773642428</v>
          </cell>
          <cell r="AP199">
            <v>-617.15889907465316</v>
          </cell>
          <cell r="AQ199">
            <v>-166.16011205804534</v>
          </cell>
          <cell r="AR199">
            <v>-11601.792106000707</v>
          </cell>
          <cell r="AS199">
            <v>-456.67359789437614</v>
          </cell>
          <cell r="AT199">
            <v>-1087.534256842453</v>
          </cell>
          <cell r="AU199">
            <v>-1280.7872136337683</v>
          </cell>
          <cell r="AV199">
            <v>-1903.2692544553429</v>
          </cell>
          <cell r="AW199">
            <v>-357.60876004357124</v>
          </cell>
          <cell r="AX199">
            <v>-531.35484119621105</v>
          </cell>
          <cell r="AY199">
            <v>-1803.607796738157</v>
          </cell>
          <cell r="AZ199">
            <v>-1218.8165674896445</v>
          </cell>
          <cell r="BA199">
            <v>-738.563514867099</v>
          </cell>
          <cell r="BB199">
            <v>-974.56558210076764</v>
          </cell>
          <cell r="BC199">
            <v>-1249.0107207382098</v>
          </cell>
          <cell r="BD199">
            <v>0</v>
          </cell>
          <cell r="BE199">
            <v>-10675.031461002305</v>
          </cell>
          <cell r="BF199">
            <v>-163.26255933381617</v>
          </cell>
          <cell r="BG199">
            <v>-1063.2008851715364</v>
          </cell>
          <cell r="BH199">
            <v>-830.11300323042087</v>
          </cell>
          <cell r="BI199">
            <v>-896.08277679840103</v>
          </cell>
          <cell r="BJ199">
            <v>-708.2510635846993</v>
          </cell>
          <cell r="BK199">
            <v>-2119.1161121579353</v>
          </cell>
          <cell r="BL199">
            <v>-987.81825394881889</v>
          </cell>
          <cell r="BM199">
            <v>-692.29706755909137</v>
          </cell>
          <cell r="BN199">
            <v>-846.30630919709802</v>
          </cell>
          <cell r="BO199">
            <v>-1344.7623250386678</v>
          </cell>
          <cell r="BP199">
            <v>-1023.8211049805395</v>
          </cell>
          <cell r="BQ199">
            <v>0</v>
          </cell>
          <cell r="BR199">
            <v>-9440.9505249969661</v>
          </cell>
          <cell r="BS199">
            <v>0</v>
          </cell>
          <cell r="BT199">
            <v>-582.74108179961331</v>
          </cell>
          <cell r="BU199">
            <v>-1906.7909496307839</v>
          </cell>
          <cell r="BV199">
            <v>-1694.9495107759722</v>
          </cell>
          <cell r="BW199">
            <v>-577.99958316830453</v>
          </cell>
          <cell r="BX199">
            <v>-1596.4135392173193</v>
          </cell>
          <cell r="BY199">
            <v>-367.46614393615164</v>
          </cell>
          <cell r="BZ199">
            <v>-935.11073009320535</v>
          </cell>
          <cell r="CA199">
            <v>-935.57397995959036</v>
          </cell>
          <cell r="CB199">
            <v>-843.90500641823746</v>
          </cell>
          <cell r="CC199">
            <v>0</v>
          </cell>
          <cell r="CD199">
            <v>0</v>
          </cell>
          <cell r="CE199">
            <v>-5339.7942569963634</v>
          </cell>
          <cell r="CF199">
            <v>0</v>
          </cell>
          <cell r="CG199">
            <v>-327.11598890111782</v>
          </cell>
          <cell r="CH199">
            <v>-778.1293929964304</v>
          </cell>
          <cell r="CI199">
            <v>-2282.1311763222329</v>
          </cell>
          <cell r="CJ199">
            <v>-190.1473405425204</v>
          </cell>
          <cell r="CK199">
            <v>-955.20550037617795</v>
          </cell>
          <cell r="CL199">
            <v>-25.583866618573666</v>
          </cell>
          <cell r="CM199">
            <v>-158.3630171676632</v>
          </cell>
          <cell r="CN199">
            <v>-531.89864178793505</v>
          </cell>
          <cell r="CO199">
            <v>0</v>
          </cell>
          <cell r="CP199">
            <v>-91.219332287553698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-4.1369134332053363</v>
          </cell>
          <cell r="J201">
            <v>-73.818965949816629</v>
          </cell>
          <cell r="K201">
            <v>0</v>
          </cell>
          <cell r="L201">
            <v>-307.71594391181134</v>
          </cell>
          <cell r="M201">
            <v>-5.9266419403720647</v>
          </cell>
          <cell r="N201">
            <v>-0.29339811578392982</v>
          </cell>
          <cell r="O201">
            <v>-11.79460425756406</v>
          </cell>
          <cell r="P201">
            <v>-0.64547585509717464</v>
          </cell>
          <cell r="Q201">
            <v>-52.547602550243028</v>
          </cell>
          <cell r="R201">
            <v>-2086.9421960003674</v>
          </cell>
          <cell r="S201">
            <v>393.94650237658061</v>
          </cell>
          <cell r="T201">
            <v>0</v>
          </cell>
          <cell r="U201">
            <v>-26.100722392555326</v>
          </cell>
          <cell r="V201">
            <v>-37.407026101369411</v>
          </cell>
          <cell r="W201">
            <v>-173.50365000474267</v>
          </cell>
          <cell r="X201">
            <v>0</v>
          </cell>
          <cell r="Y201">
            <v>2.3153866638895124</v>
          </cell>
          <cell r="Z201">
            <v>0</v>
          </cell>
          <cell r="AA201">
            <v>-2037.9612435742747</v>
          </cell>
          <cell r="AB201">
            <v>-174.52302153594792</v>
          </cell>
          <cell r="AC201">
            <v>0</v>
          </cell>
          <cell r="AD201">
            <v>-33.708421430783346</v>
          </cell>
          <cell r="AE201">
            <v>-890.72573800384998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-572.47951916721649</v>
          </cell>
          <cell r="AK201">
            <v>0</v>
          </cell>
          <cell r="AL201">
            <v>-30.634974000276998</v>
          </cell>
          <cell r="AM201">
            <v>-6.1331587790045887</v>
          </cell>
          <cell r="AN201">
            <v>-0.64721776067744941</v>
          </cell>
          <cell r="AO201">
            <v>0</v>
          </cell>
          <cell r="AP201">
            <v>-280.83086829888634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-12799.024476435035</v>
          </cell>
          <cell r="G202">
            <v>-6530.3038349114358</v>
          </cell>
          <cell r="H202">
            <v>-3625.7564083393663</v>
          </cell>
          <cell r="I202">
            <v>1887.6659522801638</v>
          </cell>
          <cell r="J202">
            <v>-3031.3967233654112</v>
          </cell>
          <cell r="K202">
            <v>-2231.3417435921729</v>
          </cell>
          <cell r="L202">
            <v>-13957.596847143024</v>
          </cell>
          <cell r="M202">
            <v>-14847.629024643451</v>
          </cell>
          <cell r="N202">
            <v>-6394.1785383541137</v>
          </cell>
          <cell r="O202">
            <v>-9977.2653477676213</v>
          </cell>
          <cell r="P202">
            <v>-12104.483993992209</v>
          </cell>
          <cell r="Q202">
            <v>-8120.9058947004378</v>
          </cell>
          <cell r="R202">
            <v>-113252.05194404721</v>
          </cell>
          <cell r="S202">
            <v>-3831.8511169105768</v>
          </cell>
          <cell r="T202">
            <v>-6336.4798625893891</v>
          </cell>
          <cell r="U202">
            <v>-3248.7967295479029</v>
          </cell>
          <cell r="V202">
            <v>-2866.3975378405303</v>
          </cell>
          <cell r="W202">
            <v>-8934.4366062507033</v>
          </cell>
          <cell r="X202">
            <v>-7864.3574294578284</v>
          </cell>
          <cell r="Y202">
            <v>-15101.698072507977</v>
          </cell>
          <cell r="Z202">
            <v>-15459.537264749408</v>
          </cell>
          <cell r="AA202">
            <v>-18348.530002102256</v>
          </cell>
          <cell r="AB202">
            <v>-11419.662952363491</v>
          </cell>
          <cell r="AC202">
            <v>-13365.79731015116</v>
          </cell>
          <cell r="AD202">
            <v>-6474.5070596002042</v>
          </cell>
          <cell r="AE202">
            <v>-104880.11538305879</v>
          </cell>
          <cell r="AF202">
            <v>-7085.3548299632967</v>
          </cell>
          <cell r="AG202">
            <v>-6015.3781556393951</v>
          </cell>
          <cell r="AH202">
            <v>-7502.4217199552804</v>
          </cell>
          <cell r="AI202">
            <v>-5458.6177690047771</v>
          </cell>
          <cell r="AJ202">
            <v>-11504.703323906288</v>
          </cell>
          <cell r="AK202">
            <v>-8833.9146880004555</v>
          </cell>
          <cell r="AL202">
            <v>-13011.882887739688</v>
          </cell>
          <cell r="AM202">
            <v>-12107.524809442461</v>
          </cell>
          <cell r="AN202">
            <v>-9613.4295692965388</v>
          </cell>
          <cell r="AO202">
            <v>-10027.979459345341</v>
          </cell>
          <cell r="AP202">
            <v>-9993.9999601580203</v>
          </cell>
          <cell r="AQ202">
            <v>-3724.9082106053829</v>
          </cell>
          <cell r="AR202">
            <v>-116250.66942003369</v>
          </cell>
          <cell r="AS202">
            <v>-4276.0919051021338</v>
          </cell>
          <cell r="AT202">
            <v>-7859.9698255620897</v>
          </cell>
          <cell r="AU202">
            <v>-7141.6978415045887</v>
          </cell>
          <cell r="AV202">
            <v>-7684.7878294494003</v>
          </cell>
          <cell r="AW202">
            <v>-14372.921681020409</v>
          </cell>
          <cell r="AX202">
            <v>-7973.7478230334818</v>
          </cell>
          <cell r="AY202">
            <v>-12172.6977298446</v>
          </cell>
          <cell r="AZ202">
            <v>-11977.649734176695</v>
          </cell>
          <cell r="BA202">
            <v>-12790.091716144234</v>
          </cell>
          <cell r="BB202">
            <v>-14508.371678013355</v>
          </cell>
          <cell r="BC202">
            <v>-12044.21373269707</v>
          </cell>
          <cell r="BD202">
            <v>-3448.4279234670103</v>
          </cell>
          <cell r="BE202">
            <v>-112868.75985500216</v>
          </cell>
          <cell r="BF202">
            <v>-4943.769384149462</v>
          </cell>
          <cell r="BG202">
            <v>-9123.9272861890495</v>
          </cell>
          <cell r="BH202">
            <v>-8663.1682969834656</v>
          </cell>
          <cell r="BI202">
            <v>-7942.9348138645291</v>
          </cell>
          <cell r="BJ202">
            <v>-15431.458638377488</v>
          </cell>
          <cell r="BK202">
            <v>-10328.98925794661</v>
          </cell>
          <cell r="BL202">
            <v>-6718.5643425546587</v>
          </cell>
          <cell r="BM202">
            <v>-12357.968710400164</v>
          </cell>
          <cell r="BN202">
            <v>-12588.612704999745</v>
          </cell>
          <cell r="BO202">
            <v>-9689.163772944361</v>
          </cell>
          <cell r="BP202">
            <v>-12442.608708418906</v>
          </cell>
          <cell r="BQ202">
            <v>-2637.59393819049</v>
          </cell>
          <cell r="BR202">
            <v>-94429.820389002562</v>
          </cell>
          <cell r="BS202">
            <v>-2063.0709407739341</v>
          </cell>
          <cell r="BT202">
            <v>-5273.4370486065745</v>
          </cell>
          <cell r="BU202">
            <v>-7418.9223870132118</v>
          </cell>
          <cell r="BV202">
            <v>-11545.606468537822</v>
          </cell>
          <cell r="BW202">
            <v>-14979.630069952458</v>
          </cell>
          <cell r="BX202">
            <v>-15344.530659478158</v>
          </cell>
          <cell r="BY202">
            <v>-572.0209835767746</v>
          </cell>
          <cell r="BZ202">
            <v>-9142.5761375240982</v>
          </cell>
          <cell r="CA202">
            <v>-12428.308043200523</v>
          </cell>
          <cell r="CB202">
            <v>-8058.7183686420321</v>
          </cell>
          <cell r="CC202">
            <v>-6644.3897092416883</v>
          </cell>
          <cell r="CD202">
            <v>-958.60957247763872</v>
          </cell>
          <cell r="CE202">
            <v>-82069.703120946884</v>
          </cell>
          <cell r="CF202">
            <v>-685.30137679353356</v>
          </cell>
          <cell r="CG202">
            <v>-3123.595894228667</v>
          </cell>
          <cell r="CH202">
            <v>-7797.8737359456718</v>
          </cell>
          <cell r="CI202">
            <v>-11085.430624620989</v>
          </cell>
          <cell r="CJ202">
            <v>-14662.837203487754</v>
          </cell>
          <cell r="CK202">
            <v>-11281.628017980605</v>
          </cell>
          <cell r="CL202">
            <v>-4109.3071608580649</v>
          </cell>
          <cell r="CM202">
            <v>-3985.3637650422752</v>
          </cell>
          <cell r="CN202">
            <v>-13104.929856233299</v>
          </cell>
          <cell r="CO202">
            <v>-5008.8694303892553</v>
          </cell>
          <cell r="CP202">
            <v>-6555.1049780324101</v>
          </cell>
          <cell r="CQ202">
            <v>-669.46107733622193</v>
          </cell>
          <cell r="CR202">
            <v>-7273.2195520102978</v>
          </cell>
          <cell r="CS202">
            <v>-408.68783996626735</v>
          </cell>
          <cell r="CT202">
            <v>-230.68790966272354</v>
          </cell>
          <cell r="CU202">
            <v>-1108.1563660688698</v>
          </cell>
          <cell r="CV202">
            <v>-893.70205005258322</v>
          </cell>
          <cell r="CW202">
            <v>-445.14222569391131</v>
          </cell>
          <cell r="CX202">
            <v>-908.22684435918927</v>
          </cell>
          <cell r="CY202">
            <v>-1.4239994436502457</v>
          </cell>
          <cell r="CZ202">
            <v>-24.207990523427725</v>
          </cell>
          <cell r="DA202">
            <v>-1580.6393810622394</v>
          </cell>
          <cell r="DB202">
            <v>-617.44615822285414</v>
          </cell>
          <cell r="DC202">
            <v>-578.71337339282036</v>
          </cell>
          <cell r="DD202">
            <v>-476.18541353940964</v>
          </cell>
          <cell r="DE202">
            <v>-7020.7758809328079</v>
          </cell>
          <cell r="DF202">
            <v>-360.78824999183416</v>
          </cell>
          <cell r="DG202">
            <v>-676.33201880007982</v>
          </cell>
          <cell r="DH202">
            <v>-1127.0254314132035</v>
          </cell>
          <cell r="DI202">
            <v>-1487.5217815302312</v>
          </cell>
          <cell r="DJ202">
            <v>-404.57323179021478</v>
          </cell>
          <cell r="DK202">
            <v>-910.43572146818042</v>
          </cell>
          <cell r="DL202">
            <v>-322.54936588928103</v>
          </cell>
          <cell r="DM202">
            <v>-156.16643507033587</v>
          </cell>
          <cell r="DN202">
            <v>-483.38619902729988</v>
          </cell>
          <cell r="DO202">
            <v>-607.44364744052291</v>
          </cell>
          <cell r="DP202">
            <v>-112.67335316166282</v>
          </cell>
          <cell r="DQ202">
            <v>-371.88044538721442</v>
          </cell>
          <cell r="DR202">
            <v>-3180.7922080755234</v>
          </cell>
          <cell r="DS202">
            <v>-447.30357925221324</v>
          </cell>
          <cell r="DT202">
            <v>-346.77247381955385</v>
          </cell>
          <cell r="DU202">
            <v>-371.30685073882341</v>
          </cell>
          <cell r="DV202">
            <v>-354.25246677920222</v>
          </cell>
          <cell r="DW202">
            <v>-321.04129801690578</v>
          </cell>
          <cell r="DX202">
            <v>-133.44307448342443</v>
          </cell>
          <cell r="DY202">
            <v>-11.96798874810338</v>
          </cell>
          <cell r="DZ202">
            <v>-26.030375514179468</v>
          </cell>
          <cell r="EA202">
            <v>-81.382323447614908</v>
          </cell>
          <cell r="EB202">
            <v>-559.20427399501204</v>
          </cell>
          <cell r="EC202">
            <v>-117.58548939600587</v>
          </cell>
          <cell r="ED202">
            <v>-410.5020138733089</v>
          </cell>
        </row>
        <row r="203">
          <cell r="F203">
            <v>-7039.8898722622544</v>
          </cell>
          <cell r="G203">
            <v>-9017.1508363895118</v>
          </cell>
          <cell r="H203">
            <v>-10261.036313816905</v>
          </cell>
          <cell r="I203">
            <v>-7137.4873704910278</v>
          </cell>
          <cell r="J203">
            <v>-12035.809281613678</v>
          </cell>
          <cell r="K203">
            <v>-17284.195186384022</v>
          </cell>
          <cell r="L203">
            <v>-6995.2738730739802</v>
          </cell>
          <cell r="M203">
            <v>-10581.070308011025</v>
          </cell>
          <cell r="N203">
            <v>-11547.178290480748</v>
          </cell>
          <cell r="O203">
            <v>-11496.770791394636</v>
          </cell>
          <cell r="P203">
            <v>-7866.7873572614044</v>
          </cell>
          <cell r="Q203">
            <v>-6956.8783737719059</v>
          </cell>
          <cell r="R203">
            <v>-108236.31710097194</v>
          </cell>
          <cell r="S203">
            <v>-6131.2516754325479</v>
          </cell>
          <cell r="T203">
            <v>-8209.5265332050622</v>
          </cell>
          <cell r="U203">
            <v>-10812.702680317685</v>
          </cell>
          <cell r="V203">
            <v>-9458.3386078383774</v>
          </cell>
          <cell r="W203">
            <v>-9866.4729995410889</v>
          </cell>
          <cell r="X203">
            <v>-14240.723710671067</v>
          </cell>
          <cell r="Y203">
            <v>-6402.1684699300677</v>
          </cell>
          <cell r="Z203">
            <v>-11743.979161396623</v>
          </cell>
          <cell r="AA203">
            <v>-11981.471156572923</v>
          </cell>
          <cell r="AB203">
            <v>-8853.8335201162845</v>
          </cell>
          <cell r="AC203">
            <v>-5646.3721852824092</v>
          </cell>
          <cell r="AD203">
            <v>-4889.4764006584883</v>
          </cell>
          <cell r="AE203">
            <v>-116718.83875599504</v>
          </cell>
          <cell r="AF203">
            <v>-6171.0998707804829</v>
          </cell>
          <cell r="AG203">
            <v>-7217.1318488791585</v>
          </cell>
          <cell r="AH203">
            <v>-8153.1838292796165</v>
          </cell>
          <cell r="AI203">
            <v>-10864.801772499457</v>
          </cell>
          <cell r="AJ203">
            <v>-8251.188227225095</v>
          </cell>
          <cell r="AK203">
            <v>-13991.410907030106</v>
          </cell>
          <cell r="AL203">
            <v>-11368.998961940408</v>
          </cell>
          <cell r="AM203">
            <v>-13145.786924738437</v>
          </cell>
          <cell r="AN203">
            <v>-11147.816966576502</v>
          </cell>
          <cell r="AO203">
            <v>-9519.3798006717116</v>
          </cell>
          <cell r="AP203">
            <v>-12240.284943697974</v>
          </cell>
          <cell r="AQ203">
            <v>-4647.7547026816756</v>
          </cell>
          <cell r="AR203">
            <v>-119423.86849501729</v>
          </cell>
          <cell r="AS203">
            <v>-4595.1719036139548</v>
          </cell>
          <cell r="AT203">
            <v>-6739.9528586249799</v>
          </cell>
          <cell r="AU203">
            <v>-10572.352278238162</v>
          </cell>
          <cell r="AV203">
            <v>-10866.188772074878</v>
          </cell>
          <cell r="AW203">
            <v>-12088.378246439621</v>
          </cell>
          <cell r="AX203">
            <v>-16692.317649867386</v>
          </cell>
          <cell r="AY203">
            <v>-11082.370267538354</v>
          </cell>
          <cell r="AZ203">
            <v>-12552.053736712784</v>
          </cell>
          <cell r="BA203">
            <v>-11767.738253166899</v>
          </cell>
          <cell r="BB203">
            <v>-9419.5513024181128</v>
          </cell>
          <cell r="BC203">
            <v>-9428.5693022292107</v>
          </cell>
          <cell r="BD203">
            <v>-3619.2239240836352</v>
          </cell>
          <cell r="BE203">
            <v>-114715.38223195076</v>
          </cell>
          <cell r="BF203">
            <v>-3961.6535113174468</v>
          </cell>
          <cell r="BG203">
            <v>-7112.8462407682091</v>
          </cell>
          <cell r="BH203">
            <v>-9474.6357878986746</v>
          </cell>
          <cell r="BI203">
            <v>-12055.475730126724</v>
          </cell>
          <cell r="BJ203">
            <v>-11113.019751220942</v>
          </cell>
          <cell r="BK203">
            <v>-17121.626016711816</v>
          </cell>
          <cell r="BL203">
            <v>-9153.1221950985491</v>
          </cell>
          <cell r="BM203">
            <v>-10619.450162271038</v>
          </cell>
          <cell r="BN203">
            <v>-13809.933290848508</v>
          </cell>
          <cell r="BO203">
            <v>-8499.309409731999</v>
          </cell>
          <cell r="BP203">
            <v>-7208.8894386216998</v>
          </cell>
          <cell r="BQ203">
            <v>-4585.420697350055</v>
          </cell>
          <cell r="BR203">
            <v>-101211.45176795125</v>
          </cell>
          <cell r="BS203">
            <v>-2606.2063322253525</v>
          </cell>
          <cell r="BT203">
            <v>-4727.0718770697713</v>
          </cell>
          <cell r="BU203">
            <v>-10727.768521022052</v>
          </cell>
          <cell r="BV203">
            <v>-12279.595680667087</v>
          </cell>
          <cell r="BW203">
            <v>-13931.438837710768</v>
          </cell>
          <cell r="BX203">
            <v>-15294.025202278048</v>
          </cell>
          <cell r="BY203">
            <v>-3632.423105539754</v>
          </cell>
          <cell r="BZ203">
            <v>-7066.3934162333608</v>
          </cell>
          <cell r="CA203">
            <v>-15297.973202172667</v>
          </cell>
          <cell r="CB203">
            <v>-6990.0654182210565</v>
          </cell>
          <cell r="CC203">
            <v>-8065.7637902479619</v>
          </cell>
          <cell r="CD203">
            <v>-592.72638458386064</v>
          </cell>
          <cell r="CE203">
            <v>-69195.063702046871</v>
          </cell>
          <cell r="CF203">
            <v>-294.08198853209615</v>
          </cell>
          <cell r="CG203">
            <v>-2687.4776952117682</v>
          </cell>
          <cell r="CH203">
            <v>-8255.3400781173259</v>
          </cell>
          <cell r="CI203">
            <v>-12657.396706476808</v>
          </cell>
          <cell r="CJ203">
            <v>-6650.8395406771451</v>
          </cell>
          <cell r="CK203">
            <v>-12689.502905225381</v>
          </cell>
          <cell r="CL203">
            <v>-2985.0670836120844</v>
          </cell>
          <cell r="CM203">
            <v>-3122.9348782375455</v>
          </cell>
          <cell r="CN203">
            <v>-10867.2737762779</v>
          </cell>
          <cell r="CO203">
            <v>-4591.995820954442</v>
          </cell>
          <cell r="CP203">
            <v>-4326.5126313082874</v>
          </cell>
          <cell r="CQ203">
            <v>-66.640597403049469</v>
          </cell>
          <cell r="CR203">
            <v>-2387.0217350423336</v>
          </cell>
          <cell r="CS203">
            <v>-24.884971175342798</v>
          </cell>
          <cell r="CT203">
            <v>-112.81186932697892</v>
          </cell>
          <cell r="CU203">
            <v>-574.84283414669335</v>
          </cell>
          <cell r="CV203">
            <v>-682.67770923674107</v>
          </cell>
          <cell r="CW203">
            <v>-212.35175402835011</v>
          </cell>
          <cell r="CX203">
            <v>-43.133950036019087</v>
          </cell>
          <cell r="CY203">
            <v>-4.9769942350685596</v>
          </cell>
          <cell r="CZ203">
            <v>-4.7004945576190948</v>
          </cell>
          <cell r="DA203">
            <v>-304.70264705829322</v>
          </cell>
          <cell r="DB203">
            <v>-159.54031520150602</v>
          </cell>
          <cell r="DC203">
            <v>-233.08923000469804</v>
          </cell>
          <cell r="DD203">
            <v>-29.308966048061848</v>
          </cell>
          <cell r="DE203">
            <v>-4510.5915659964085</v>
          </cell>
          <cell r="DF203">
            <v>-108.54213180392981</v>
          </cell>
          <cell r="DG203">
            <v>-569.63364209607244</v>
          </cell>
          <cell r="DH203">
            <v>-1095.05691197142</v>
          </cell>
          <cell r="DI203">
            <v>-968.37719156779349</v>
          </cell>
          <cell r="DJ203">
            <v>-667.68998048268259</v>
          </cell>
          <cell r="DK203">
            <v>-298.9868121445179</v>
          </cell>
          <cell r="DL203">
            <v>-57.53016385436058</v>
          </cell>
          <cell r="DM203">
            <v>-342.34698490425944</v>
          </cell>
          <cell r="DN203">
            <v>-9.6355939470231533</v>
          </cell>
          <cell r="DO203">
            <v>-363.88537137024105</v>
          </cell>
          <cell r="DP203">
            <v>-3.4007978588342667</v>
          </cell>
          <cell r="DQ203">
            <v>-25.505983971059322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-3280.479775775224</v>
          </cell>
          <cell r="G204">
            <v>-1699.3450838513672</v>
          </cell>
          <cell r="H204">
            <v>-1459.8700602184981</v>
          </cell>
          <cell r="I204">
            <v>-970.11705369129777</v>
          </cell>
          <cell r="J204">
            <v>-2663.5798979438841</v>
          </cell>
          <cell r="K204">
            <v>-568.14516116678715</v>
          </cell>
          <cell r="L204">
            <v>-5935.9715942777693</v>
          </cell>
          <cell r="M204">
            <v>-5077.3908529579639</v>
          </cell>
          <cell r="N204">
            <v>-3241.736178426072</v>
          </cell>
          <cell r="O204">
            <v>-7449.2342908494174</v>
          </cell>
          <cell r="P204">
            <v>-2375.51983762905</v>
          </cell>
          <cell r="Q204">
            <v>-6653.7179452199489</v>
          </cell>
          <cell r="R204">
            <v>-69791.835006028414</v>
          </cell>
          <cell r="S204">
            <v>-641.20817102119327</v>
          </cell>
          <cell r="T204">
            <v>-3293.4066511634737</v>
          </cell>
          <cell r="U204">
            <v>-1433.492935217917</v>
          </cell>
          <cell r="V204">
            <v>-997.92555490136147</v>
          </cell>
          <cell r="W204">
            <v>-4529.5853553023189</v>
          </cell>
          <cell r="X204">
            <v>-5283.5805612262338</v>
          </cell>
          <cell r="Y204">
            <v>-7398.9682656340301</v>
          </cell>
          <cell r="Z204">
            <v>-4542.0751947388053</v>
          </cell>
          <cell r="AA204">
            <v>-23100.210356067866</v>
          </cell>
          <cell r="AB204">
            <v>-7312.5486695356667</v>
          </cell>
          <cell r="AC204">
            <v>-3160.6232571676373</v>
          </cell>
          <cell r="AD204">
            <v>-8098.2100340239704</v>
          </cell>
          <cell r="AE204">
            <v>-96584.610896974802</v>
          </cell>
          <cell r="AF204">
            <v>-12752.891373109072</v>
          </cell>
          <cell r="AG204">
            <v>-11063.002329681069</v>
          </cell>
          <cell r="AH204">
            <v>-3227.18049197644</v>
          </cell>
          <cell r="AI204">
            <v>-2202.6428262703121</v>
          </cell>
          <cell r="AJ204">
            <v>-7261.3500869348645</v>
          </cell>
          <cell r="AK204">
            <v>-4117.8719621580094</v>
          </cell>
          <cell r="AL204">
            <v>-9840.6050705984235</v>
          </cell>
          <cell r="AM204">
            <v>-10103.4479617998</v>
          </cell>
          <cell r="AN204">
            <v>-2771.3275072313845</v>
          </cell>
          <cell r="AO204">
            <v>-14164.742425851524</v>
          </cell>
          <cell r="AP204">
            <v>-8987.0930991638452</v>
          </cell>
          <cell r="AQ204">
            <v>-10092.45576217398</v>
          </cell>
          <cell r="AR204">
            <v>-104801.80012610555</v>
          </cell>
          <cell r="AS204">
            <v>-11763.374028034508</v>
          </cell>
          <cell r="AT204">
            <v>-11845.892625421286</v>
          </cell>
          <cell r="AU204">
            <v>-8121.9509431757033</v>
          </cell>
          <cell r="AV204">
            <v>-2468.5985219404101</v>
          </cell>
          <cell r="AW204">
            <v>-7749.6561949513853</v>
          </cell>
          <cell r="AX204">
            <v>-6248.2154024280608</v>
          </cell>
          <cell r="AY204">
            <v>-10938.850854109973</v>
          </cell>
          <cell r="AZ204">
            <v>-12708.858198143542</v>
          </cell>
          <cell r="BA204">
            <v>-2750.9513130094856</v>
          </cell>
          <cell r="BB204">
            <v>-7762.0505545549095</v>
          </cell>
          <cell r="BC204">
            <v>-9975.8024845607579</v>
          </cell>
          <cell r="BD204">
            <v>-12467.599005766213</v>
          </cell>
          <cell r="BE204">
            <v>-122342.40808299184</v>
          </cell>
          <cell r="BF204">
            <v>-13049.575137659907</v>
          </cell>
          <cell r="BG204">
            <v>-11799.818872354925</v>
          </cell>
          <cell r="BH204">
            <v>-9110.0743470415473</v>
          </cell>
          <cell r="BI204">
            <v>-2382.655733846128</v>
          </cell>
          <cell r="BJ204">
            <v>-10627.650084910914</v>
          </cell>
          <cell r="BK204">
            <v>-5910.10043589212</v>
          </cell>
          <cell r="BL204">
            <v>-9982.0842228345573</v>
          </cell>
          <cell r="BM204">
            <v>-15286.499575544149</v>
          </cell>
          <cell r="BN204">
            <v>-4051.2620875090361</v>
          </cell>
          <cell r="BO204">
            <v>-22595.144872613251</v>
          </cell>
          <cell r="BP204">
            <v>-10363.567312240601</v>
          </cell>
          <cell r="BQ204">
            <v>-7183.9754005223513</v>
          </cell>
          <cell r="BR204">
            <v>-86688.216717928648</v>
          </cell>
          <cell r="BS204">
            <v>-9571.3212155401707</v>
          </cell>
          <cell r="BT204">
            <v>-5000.8481991291046</v>
          </cell>
          <cell r="BU204">
            <v>-6803.4795267209411</v>
          </cell>
          <cell r="BV204">
            <v>-2239.2741100527346</v>
          </cell>
          <cell r="BW204">
            <v>-6722.6971299666911</v>
          </cell>
          <cell r="BX204">
            <v>-7485.6032993234694</v>
          </cell>
          <cell r="BY204">
            <v>-5885.6243635918945</v>
          </cell>
          <cell r="BZ204">
            <v>-12637.570292377844</v>
          </cell>
          <cell r="CA204">
            <v>-4801.3296071421355</v>
          </cell>
          <cell r="CB204">
            <v>-18255.080666741356</v>
          </cell>
          <cell r="CC204">
            <v>-6612.6659343857318</v>
          </cell>
          <cell r="CD204">
            <v>-672.72237298078835</v>
          </cell>
          <cell r="CE204">
            <v>-76310.926831036806</v>
          </cell>
          <cell r="CF204">
            <v>-1378.7046355176717</v>
          </cell>
          <cell r="CG204">
            <v>-4924.1490697022527</v>
          </cell>
          <cell r="CH204">
            <v>-7405.6746536437422</v>
          </cell>
          <cell r="CI204">
            <v>-5737.5241316650063</v>
          </cell>
          <cell r="CJ204">
            <v>-8422.1258061062545</v>
          </cell>
          <cell r="CK204">
            <v>-11830.520646700636</v>
          </cell>
          <cell r="CL204">
            <v>-5384.5500481724739</v>
          </cell>
          <cell r="CM204">
            <v>-12489.001115901396</v>
          </cell>
          <cell r="CN204">
            <v>-6434.1928990799934</v>
          </cell>
          <cell r="CO204">
            <v>-8360.3821089938283</v>
          </cell>
          <cell r="CP204">
            <v>-3205.3187500946224</v>
          </cell>
          <cell r="CQ204">
            <v>-738.78296545147896</v>
          </cell>
          <cell r="CR204">
            <v>-13438.244621932507</v>
          </cell>
          <cell r="CS204">
            <v>0</v>
          </cell>
          <cell r="CT204">
            <v>-1535.2621820848435</v>
          </cell>
          <cell r="CU204">
            <v>-3028.8231755159795</v>
          </cell>
          <cell r="CV204">
            <v>-1698.7747375722975</v>
          </cell>
          <cell r="CW204">
            <v>-145.44204040803015</v>
          </cell>
          <cell r="CX204">
            <v>-763.79019208438694</v>
          </cell>
          <cell r="CY204">
            <v>-838.779171673581</v>
          </cell>
          <cell r="CZ204">
            <v>-197.53194622695446</v>
          </cell>
          <cell r="DA204">
            <v>-1392.9660208169371</v>
          </cell>
          <cell r="DB204">
            <v>-1693.6535389646888</v>
          </cell>
          <cell r="DC204">
            <v>-1959.2242666743696</v>
          </cell>
          <cell r="DD204">
            <v>-183.99734991043806</v>
          </cell>
          <cell r="DE204">
            <v>-11338.996710956097</v>
          </cell>
          <cell r="DF204">
            <v>-413.13966340944171</v>
          </cell>
          <cell r="DG204">
            <v>-1897.7431725412607</v>
          </cell>
          <cell r="DH204">
            <v>-1741.7848241068423</v>
          </cell>
          <cell r="DI204">
            <v>-1181.3095094207674</v>
          </cell>
          <cell r="DJ204">
            <v>-144.86131210438907</v>
          </cell>
          <cell r="DK204">
            <v>-1621.0670640226454</v>
          </cell>
          <cell r="DL204">
            <v>-357.65448174625635</v>
          </cell>
          <cell r="DM204">
            <v>-575.8462096080184</v>
          </cell>
          <cell r="DN204">
            <v>-2646.7931248806417</v>
          </cell>
          <cell r="DO204">
            <v>-573.22191047295928</v>
          </cell>
          <cell r="DP204">
            <v>-185.57543864287436</v>
          </cell>
          <cell r="DQ204">
            <v>0</v>
          </cell>
          <cell r="DR204">
            <v>48.809943318367004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48.809943310916424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</row>
        <row r="205">
          <cell r="F205">
            <v>-601.39718513423577</v>
          </cell>
          <cell r="G205">
            <v>-656.51398910814896</v>
          </cell>
          <cell r="H205">
            <v>-106.05296916374937</v>
          </cell>
          <cell r="I205">
            <v>-342.53572040284052</v>
          </cell>
          <cell r="J205">
            <v>-1049.924394720234</v>
          </cell>
          <cell r="K205">
            <v>-624.9747582799755</v>
          </cell>
          <cell r="L205">
            <v>-2163.0194710716605</v>
          </cell>
          <cell r="M205">
            <v>-1394.0893346499652</v>
          </cell>
          <cell r="N205">
            <v>-121.69962461385876</v>
          </cell>
          <cell r="O205">
            <v>-1568.5695239170454</v>
          </cell>
          <cell r="P205">
            <v>-646.15461212210357</v>
          </cell>
          <cell r="Q205">
            <v>-1297.1968828211538</v>
          </cell>
          <cell r="R205">
            <v>-18476.421019002795</v>
          </cell>
          <cell r="S205">
            <v>-1188.3994473288767</v>
          </cell>
          <cell r="T205">
            <v>-1624.8128729024902</v>
          </cell>
          <cell r="U205">
            <v>-345.94823100138456</v>
          </cell>
          <cell r="V205">
            <v>-56.402890380471945</v>
          </cell>
          <cell r="W205">
            <v>-1817.8115899874829</v>
          </cell>
          <cell r="X205">
            <v>-1126.6713678562082</v>
          </cell>
          <cell r="Y205">
            <v>-2339.3020010525361</v>
          </cell>
          <cell r="Z205">
            <v>-2259.5817146468908</v>
          </cell>
          <cell r="AA205">
            <v>-2204.0926141105592</v>
          </cell>
          <cell r="AB205">
            <v>-1510.0849824659526</v>
          </cell>
          <cell r="AC205">
            <v>-1671.4161549545825</v>
          </cell>
          <cell r="AD205">
            <v>-2331.8971523139626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-414.06955378688872</v>
          </cell>
          <cell r="G206">
            <v>-853.38390475790948</v>
          </cell>
          <cell r="H206">
            <v>-287.29676793608814</v>
          </cell>
          <cell r="I206">
            <v>-1323.4310522980522</v>
          </cell>
          <cell r="J206">
            <v>-1879.3653902527876</v>
          </cell>
          <cell r="K206">
            <v>-2951.9948705416173</v>
          </cell>
          <cell r="L206">
            <v>-513.12794273300096</v>
          </cell>
          <cell r="M206">
            <v>-900.16909953625873</v>
          </cell>
          <cell r="N206">
            <v>-1166.1998698464595</v>
          </cell>
          <cell r="O206">
            <v>-1074.4130800901912</v>
          </cell>
          <cell r="P206">
            <v>-878.76590192504227</v>
          </cell>
          <cell r="Q206">
            <v>-51.038394304458052</v>
          </cell>
          <cell r="R206">
            <v>-15336.787194006145</v>
          </cell>
          <cell r="S206">
            <v>-96.732791131362319</v>
          </cell>
          <cell r="T206">
            <v>-577.02234710101038</v>
          </cell>
          <cell r="U206">
            <v>-926.13211509678513</v>
          </cell>
          <cell r="V206">
            <v>-2282.2189907785505</v>
          </cell>
          <cell r="W206">
            <v>-1628.2884507267736</v>
          </cell>
          <cell r="X206">
            <v>-1614.7908519646153</v>
          </cell>
          <cell r="Y206">
            <v>-142.42778694303706</v>
          </cell>
          <cell r="Z206">
            <v>-893.23171811364591</v>
          </cell>
          <cell r="AA206">
            <v>-5127.1191299720667</v>
          </cell>
          <cell r="AB206">
            <v>-946.23791325371712</v>
          </cell>
          <cell r="AC206">
            <v>-1102.5850989213213</v>
          </cell>
          <cell r="AD206">
            <v>0</v>
          </cell>
          <cell r="AE206">
            <v>-10746.832458987832</v>
          </cell>
          <cell r="AF206">
            <v>0</v>
          </cell>
          <cell r="AG206">
            <v>-501.46793276024982</v>
          </cell>
          <cell r="AH206">
            <v>-1207.125538141001</v>
          </cell>
          <cell r="AI206">
            <v>-1466.7937033227645</v>
          </cell>
          <cell r="AJ206">
            <v>-1295.6029262766242</v>
          </cell>
          <cell r="AK206">
            <v>-2788.7669260632247</v>
          </cell>
          <cell r="AL206">
            <v>-178.25167609890923</v>
          </cell>
          <cell r="AM206">
            <v>-74.499690011143684</v>
          </cell>
          <cell r="AN206">
            <v>-1683.5200742622837</v>
          </cell>
          <cell r="AO206">
            <v>-1187.6720407488756</v>
          </cell>
          <cell r="AP206">
            <v>-363.13195130880922</v>
          </cell>
          <cell r="AQ206">
            <v>0</v>
          </cell>
          <cell r="AR206">
            <v>-11119.149922989309</v>
          </cell>
          <cell r="AS206">
            <v>-1.4769998043775558</v>
          </cell>
          <cell r="AT206">
            <v>0</v>
          </cell>
          <cell r="AU206">
            <v>-1060.781259091571</v>
          </cell>
          <cell r="AV206">
            <v>-2103.8385205375962</v>
          </cell>
          <cell r="AW206">
            <v>-1589.6948888334446</v>
          </cell>
          <cell r="AX206">
            <v>-2289.9404958165251</v>
          </cell>
          <cell r="AY206">
            <v>-253.30546635203063</v>
          </cell>
          <cell r="AZ206">
            <v>-118.159984304104</v>
          </cell>
          <cell r="BA206">
            <v>-2526.7035643667914</v>
          </cell>
          <cell r="BB206">
            <v>-698.91630716063082</v>
          </cell>
          <cell r="BC206">
            <v>-476.33243672642857</v>
          </cell>
          <cell r="BD206">
            <v>0</v>
          </cell>
          <cell r="BE206">
            <v>-9005.5732859969139</v>
          </cell>
          <cell r="BF206">
            <v>-85.23818566929549</v>
          </cell>
          <cell r="BG206">
            <v>0</v>
          </cell>
          <cell r="BH206">
            <v>-736.10667624743655</v>
          </cell>
          <cell r="BI206">
            <v>-2106.7306458191015</v>
          </cell>
          <cell r="BJ206">
            <v>-860.10325540136546</v>
          </cell>
          <cell r="BK206">
            <v>-2499.6135797691531</v>
          </cell>
          <cell r="BL206">
            <v>0</v>
          </cell>
          <cell r="BM206">
            <v>-152.00557444617152</v>
          </cell>
          <cell r="BN206">
            <v>-1603.3257304518484</v>
          </cell>
          <cell r="BO206">
            <v>-581.83010218339041</v>
          </cell>
          <cell r="BP206">
            <v>-279.63575298851356</v>
          </cell>
          <cell r="BQ206">
            <v>-100.98378302250057</v>
          </cell>
          <cell r="BR206">
            <v>-6385.0816479995847</v>
          </cell>
          <cell r="BS206">
            <v>0</v>
          </cell>
          <cell r="BT206">
            <v>-104.75997453648597</v>
          </cell>
          <cell r="BU206">
            <v>-253.13113847235218</v>
          </cell>
          <cell r="BV206">
            <v>-1968.866721434053</v>
          </cell>
          <cell r="BW206">
            <v>-1044.3405461553484</v>
          </cell>
          <cell r="BX206">
            <v>-1515.2172317011282</v>
          </cell>
          <cell r="BY206">
            <v>-82.876779855694622</v>
          </cell>
          <cell r="BZ206">
            <v>0</v>
          </cell>
          <cell r="CA206">
            <v>-1194.4189096759073</v>
          </cell>
          <cell r="CB206">
            <v>-221.47034616861492</v>
          </cell>
          <cell r="CC206">
            <v>0</v>
          </cell>
          <cell r="CD206">
            <v>0</v>
          </cell>
          <cell r="CE206">
            <v>-600.28270898759365</v>
          </cell>
          <cell r="CF206">
            <v>0</v>
          </cell>
          <cell r="CG206">
            <v>0</v>
          </cell>
          <cell r="CH206">
            <v>-110.09690819680691</v>
          </cell>
          <cell r="CI206">
            <v>-467.27546152472496</v>
          </cell>
          <cell r="CJ206">
            <v>-15.273559518624097</v>
          </cell>
          <cell r="CK206">
            <v>-3.5001907236874104</v>
          </cell>
          <cell r="CL206">
            <v>0</v>
          </cell>
          <cell r="CM206">
            <v>0</v>
          </cell>
          <cell r="CN206">
            <v>0</v>
          </cell>
          <cell r="CO206">
            <v>-4.1365890358574688</v>
          </cell>
          <cell r="CP206">
            <v>0</v>
          </cell>
          <cell r="CQ206">
            <v>0</v>
          </cell>
          <cell r="CR206">
            <v>-1.6293706372380257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-1.6293706335127354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-7.0207284092903137</v>
          </cell>
          <cell r="DF206">
            <v>0</v>
          </cell>
          <cell r="DG206">
            <v>-1.6716020009480417</v>
          </cell>
          <cell r="DH206">
            <v>-0.16716019995510578</v>
          </cell>
          <cell r="DI206">
            <v>-1.671602001413703</v>
          </cell>
          <cell r="DJ206">
            <v>-3.0088836029171944</v>
          </cell>
          <cell r="DK206">
            <v>-0.50148059986531734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-28.793486103415489</v>
          </cell>
          <cell r="DS206">
            <v>-2.0566775794140995</v>
          </cell>
          <cell r="DT206">
            <v>-5.8272531405091286</v>
          </cell>
          <cell r="DU206">
            <v>-2.7422367720864713</v>
          </cell>
          <cell r="DV206">
            <v>-12.340065474621952</v>
          </cell>
          <cell r="DW206">
            <v>3.0850163684226573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-8.9122695093974471</v>
          </cell>
          <cell r="EC206">
            <v>0</v>
          </cell>
          <cell r="ED206">
            <v>0</v>
          </cell>
        </row>
        <row r="208">
          <cell r="F208">
            <v>-25109.267492562532</v>
          </cell>
          <cell r="G208">
            <v>-20336.532899782062</v>
          </cell>
          <cell r="H208">
            <v>-17056.374480091035</v>
          </cell>
          <cell r="I208">
            <v>-8606.9538124278188</v>
          </cell>
          <cell r="J208">
            <v>-23828.99332190305</v>
          </cell>
          <cell r="K208">
            <v>-26350.760105080903</v>
          </cell>
          <cell r="L208">
            <v>-31795.973356410861</v>
          </cell>
          <cell r="M208">
            <v>-34382.341311372817</v>
          </cell>
          <cell r="N208">
            <v>-24608.939450286329</v>
          </cell>
          <cell r="O208">
            <v>-33750.234901726246</v>
          </cell>
          <cell r="P208">
            <v>-24737.61779179424</v>
          </cell>
          <cell r="Q208">
            <v>-24001.344850502908</v>
          </cell>
          <cell r="R208">
            <v>-353105.066147089</v>
          </cell>
          <cell r="S208">
            <v>-12667.757136203349</v>
          </cell>
          <cell r="T208">
            <v>-22256.040679849684</v>
          </cell>
          <cell r="U208">
            <v>-18002.354336820543</v>
          </cell>
          <cell r="V208">
            <v>-16730.40280765295</v>
          </cell>
          <cell r="W208">
            <v>-29335.946466609836</v>
          </cell>
          <cell r="X208">
            <v>-33357.88824249804</v>
          </cell>
          <cell r="Y208">
            <v>-33371.423987962306</v>
          </cell>
          <cell r="Z208">
            <v>-36473.852643668652</v>
          </cell>
          <cell r="AA208">
            <v>-69320.600461192429</v>
          </cell>
          <cell r="AB208">
            <v>-31478.129394821823</v>
          </cell>
          <cell r="AC208">
            <v>-26715.38565531373</v>
          </cell>
          <cell r="AD208">
            <v>-23395.284334406257</v>
          </cell>
          <cell r="AE208">
            <v>-352087.03026914597</v>
          </cell>
          <cell r="AF208">
            <v>-26009.346073843539</v>
          </cell>
          <cell r="AG208">
            <v>-26900.266010515392</v>
          </cell>
          <cell r="AH208">
            <v>-23290.859098665416</v>
          </cell>
          <cell r="AI208">
            <v>-21791.367284737527</v>
          </cell>
          <cell r="AJ208">
            <v>-30503.328027620912</v>
          </cell>
          <cell r="AK208">
            <v>-34253.137957163155</v>
          </cell>
          <cell r="AL208">
            <v>-35899.171138130128</v>
          </cell>
          <cell r="AM208">
            <v>-37766.106136009097</v>
          </cell>
          <cell r="AN208">
            <v>-27550.744759649038</v>
          </cell>
          <cell r="AO208">
            <v>-36643.203499294817</v>
          </cell>
          <cell r="AP208">
            <v>-32848.221495866776</v>
          </cell>
          <cell r="AQ208">
            <v>-18631.278787516057</v>
          </cell>
          <cell r="AR208">
            <v>-373501.1378070116</v>
          </cell>
          <cell r="AS208">
            <v>-21566.659439571202</v>
          </cell>
          <cell r="AT208">
            <v>-27731.005556881428</v>
          </cell>
          <cell r="AU208">
            <v>-29421.269466638565</v>
          </cell>
          <cell r="AV208">
            <v>-26098.534963853657</v>
          </cell>
          <cell r="AW208">
            <v>-37722.054718188941</v>
          </cell>
          <cell r="AX208">
            <v>-36120.898854762316</v>
          </cell>
          <cell r="AY208">
            <v>-36250.832114584744</v>
          </cell>
          <cell r="AZ208">
            <v>-38959.318033993244</v>
          </cell>
          <cell r="BA208">
            <v>-32797.198606446385</v>
          </cell>
          <cell r="BB208">
            <v>-33857.23437537998</v>
          </cell>
          <cell r="BC208">
            <v>-33440.880823500454</v>
          </cell>
          <cell r="BD208">
            <v>-19535.250853314996</v>
          </cell>
          <cell r="BE208">
            <v>-380003.56220197678</v>
          </cell>
          <cell r="BF208">
            <v>-22572.841152988374</v>
          </cell>
          <cell r="BG208">
            <v>-29099.793284475803</v>
          </cell>
          <cell r="BH208">
            <v>-31311.066603437066</v>
          </cell>
          <cell r="BI208">
            <v>-26629.212597109377</v>
          </cell>
          <cell r="BJ208">
            <v>-39585.234771646559</v>
          </cell>
          <cell r="BK208">
            <v>-39358.975021831691</v>
          </cell>
          <cell r="BL208">
            <v>-27133.162855111063</v>
          </cell>
          <cell r="BM208">
            <v>-39582.12904381007</v>
          </cell>
          <cell r="BN208">
            <v>-35826.261127591133</v>
          </cell>
          <cell r="BO208">
            <v>-42862.067451618612</v>
          </cell>
          <cell r="BP208">
            <v>-31469.935136452317</v>
          </cell>
          <cell r="BQ208">
            <v>-14572.883155882359</v>
          </cell>
          <cell r="BR208">
            <v>-304481.8079199791</v>
          </cell>
          <cell r="BS208">
            <v>-14240.598488539457</v>
          </cell>
          <cell r="BT208">
            <v>-15688.858181141317</v>
          </cell>
          <cell r="BU208">
            <v>-29028.381625466049</v>
          </cell>
          <cell r="BV208">
            <v>-30706.86231610924</v>
          </cell>
          <cell r="BW208">
            <v>-37771.222790420055</v>
          </cell>
          <cell r="BX208">
            <v>-42339.540033735335</v>
          </cell>
          <cell r="BY208">
            <v>-10553.072492159903</v>
          </cell>
          <cell r="BZ208">
            <v>-29781.650576226413</v>
          </cell>
          <cell r="CA208">
            <v>-36041.415987923741</v>
          </cell>
          <cell r="CB208">
            <v>-34783.327664285898</v>
          </cell>
          <cell r="CC208">
            <v>-21322.819433882833</v>
          </cell>
          <cell r="CD208">
            <v>-2224.0583300441504</v>
          </cell>
          <cell r="CE208">
            <v>-235627.73495793343</v>
          </cell>
          <cell r="CF208">
            <v>-2358.0880008414388</v>
          </cell>
          <cell r="CG208">
            <v>-11062.338648051023</v>
          </cell>
          <cell r="CH208">
            <v>-24495.322012968361</v>
          </cell>
          <cell r="CI208">
            <v>-32837.896640785038</v>
          </cell>
          <cell r="CJ208">
            <v>-30431.129494898021</v>
          </cell>
          <cell r="CK208">
            <v>-37100.478443168104</v>
          </cell>
          <cell r="CL208">
            <v>-12504.508159264922</v>
          </cell>
          <cell r="CM208">
            <v>-19755.662776350975</v>
          </cell>
          <cell r="CN208">
            <v>-31463.886500395834</v>
          </cell>
          <cell r="CO208">
            <v>-17965.383949369192</v>
          </cell>
          <cell r="CP208">
            <v>-14178.155691713095</v>
          </cell>
          <cell r="CQ208">
            <v>-1474.8846401870251</v>
          </cell>
          <cell r="CR208">
            <v>-23100.115279555321</v>
          </cell>
          <cell r="CS208">
            <v>-433.57281114161015</v>
          </cell>
          <cell r="CT208">
            <v>-1878.7619610726833</v>
          </cell>
          <cell r="CU208">
            <v>-4711.8223757296801</v>
          </cell>
          <cell r="CV208">
            <v>-3275.154496870935</v>
          </cell>
          <cell r="CW208">
            <v>-804.56539077311754</v>
          </cell>
          <cell r="CX208">
            <v>-1715.1509864777327</v>
          </cell>
          <cell r="CY208">
            <v>-845.18016535043716</v>
          </cell>
          <cell r="CZ208">
            <v>-226.44043131172657</v>
          </cell>
          <cell r="DA208">
            <v>-3278.3080489337444</v>
          </cell>
          <cell r="DB208">
            <v>-2470.6400123983622</v>
          </cell>
          <cell r="DC208">
            <v>-2771.0268700644374</v>
          </cell>
          <cell r="DD208">
            <v>-689.49172949045897</v>
          </cell>
          <cell r="DE208">
            <v>-22877.38488638401</v>
          </cell>
          <cell r="DF208">
            <v>-882.47004520148039</v>
          </cell>
          <cell r="DG208">
            <v>-3145.380435436964</v>
          </cell>
          <cell r="DH208">
            <v>-3964.0343276932836</v>
          </cell>
          <cell r="DI208">
            <v>-3638.8800845146179</v>
          </cell>
          <cell r="DJ208">
            <v>-1220.1334079802036</v>
          </cell>
          <cell r="DK208">
            <v>-2830.9910782277584</v>
          </cell>
          <cell r="DL208">
            <v>-737.73401150107384</v>
          </cell>
          <cell r="DM208">
            <v>-1074.3596295714378</v>
          </cell>
          <cell r="DN208">
            <v>-3139.8149178624153</v>
          </cell>
          <cell r="DO208">
            <v>-1544.5509292930365</v>
          </cell>
          <cell r="DP208">
            <v>-301.64958967268467</v>
          </cell>
          <cell r="DQ208">
            <v>-397.38642936944962</v>
          </cell>
          <cell r="DR208">
            <v>-3160.775750875473</v>
          </cell>
          <cell r="DS208">
            <v>-449.36025682836771</v>
          </cell>
          <cell r="DT208">
            <v>-352.5997269526124</v>
          </cell>
          <cell r="DU208">
            <v>-374.04908750206232</v>
          </cell>
          <cell r="DV208">
            <v>-366.5925322547555</v>
          </cell>
          <cell r="DW208">
            <v>-317.95628164708614</v>
          </cell>
          <cell r="DX208">
            <v>-84.633131176233292</v>
          </cell>
          <cell r="DY208">
            <v>-11.967988751828671</v>
          </cell>
          <cell r="DZ208">
            <v>-26.030375510454178</v>
          </cell>
          <cell r="EA208">
            <v>-81.382323443889618</v>
          </cell>
          <cell r="EB208">
            <v>-568.11654350161552</v>
          </cell>
          <cell r="EC208">
            <v>-117.58548939228058</v>
          </cell>
          <cell r="ED208">
            <v>-410.50201387703419</v>
          </cell>
        </row>
        <row r="211">
          <cell r="F211">
            <v>-3272.7834999989718</v>
          </cell>
          <cell r="G211">
            <v>-1601.436999999918</v>
          </cell>
          <cell r="H211">
            <v>-935.10050000064075</v>
          </cell>
          <cell r="I211">
            <v>-661.77599999960512</v>
          </cell>
          <cell r="J211">
            <v>0</v>
          </cell>
          <cell r="K211">
            <v>-605.37800000002608</v>
          </cell>
          <cell r="L211">
            <v>-3538.8734999988228</v>
          </cell>
          <cell r="M211">
            <v>-2990.7004999993369</v>
          </cell>
          <cell r="N211">
            <v>-2235.3490000003949</v>
          </cell>
          <cell r="O211">
            <v>-1153.3894999995828</v>
          </cell>
          <cell r="P211">
            <v>-49.900000000372529</v>
          </cell>
          <cell r="Q211">
            <v>-1347.5925000011921</v>
          </cell>
          <cell r="R211">
            <v>-10006.661500006914</v>
          </cell>
          <cell r="S211">
            <v>4620.4195000007749</v>
          </cell>
          <cell r="T211">
            <v>-1256.4069999996573</v>
          </cell>
          <cell r="U211">
            <v>-1214.257500000298</v>
          </cell>
          <cell r="V211">
            <v>-595.02500000037253</v>
          </cell>
          <cell r="W211">
            <v>0</v>
          </cell>
          <cell r="X211">
            <v>0</v>
          </cell>
          <cell r="Y211">
            <v>-3248.3774999994785</v>
          </cell>
          <cell r="Z211">
            <v>-2982.3159999996424</v>
          </cell>
          <cell r="AA211">
            <v>-1815.8269999995828</v>
          </cell>
          <cell r="AB211">
            <v>-3093.8415000000969</v>
          </cell>
          <cell r="AC211">
            <v>-421.02949999924749</v>
          </cell>
          <cell r="AD211">
            <v>0</v>
          </cell>
          <cell r="AE211">
            <v>-19681.947999998927</v>
          </cell>
          <cell r="AF211">
            <v>-190.55900000035763</v>
          </cell>
          <cell r="AG211">
            <v>-921.31300000101328</v>
          </cell>
          <cell r="AH211">
            <v>-3891.9580000005662</v>
          </cell>
          <cell r="AI211">
            <v>-2003.8684999998659</v>
          </cell>
          <cell r="AJ211">
            <v>-13.189000000013039</v>
          </cell>
          <cell r="AK211">
            <v>0</v>
          </cell>
          <cell r="AL211">
            <v>-3148.3879999984056</v>
          </cell>
          <cell r="AM211">
            <v>-3587.0894999988377</v>
          </cell>
          <cell r="AN211">
            <v>-2401.4639999996871</v>
          </cell>
          <cell r="AO211">
            <v>-3281.7379999998957</v>
          </cell>
          <cell r="AP211">
            <v>0</v>
          </cell>
          <cell r="AQ211">
            <v>-242.38100000098348</v>
          </cell>
          <cell r="AR211">
            <v>-16232.691999986768</v>
          </cell>
          <cell r="AS211">
            <v>-371.23699999973178</v>
          </cell>
          <cell r="AT211">
            <v>0</v>
          </cell>
          <cell r="AU211">
            <v>-1355.0354999992996</v>
          </cell>
          <cell r="AV211">
            <v>-2308.4189999997616</v>
          </cell>
          <cell r="AW211">
            <v>0</v>
          </cell>
          <cell r="AX211">
            <v>-1094.5819999999367</v>
          </cell>
          <cell r="AY211">
            <v>-3352.3969999998808</v>
          </cell>
          <cell r="AZ211">
            <v>-2993.7970000002533</v>
          </cell>
          <cell r="BA211">
            <v>-687.86800000071526</v>
          </cell>
          <cell r="BB211">
            <v>-4009.0364999994636</v>
          </cell>
          <cell r="BC211">
            <v>-60.320000000298023</v>
          </cell>
          <cell r="BD211">
            <v>0</v>
          </cell>
          <cell r="BE211">
            <v>-11049.720499992371</v>
          </cell>
          <cell r="BF211">
            <v>-66.970000000670552</v>
          </cell>
          <cell r="BG211">
            <v>0</v>
          </cell>
          <cell r="BH211">
            <v>-3626.5384999997914</v>
          </cell>
          <cell r="BI211">
            <v>-1832.8660000003874</v>
          </cell>
          <cell r="BJ211">
            <v>0</v>
          </cell>
          <cell r="BK211">
            <v>-2206.2069999999367</v>
          </cell>
          <cell r="BL211">
            <v>6250.836000001058</v>
          </cell>
          <cell r="BM211">
            <v>-6368.0600000005215</v>
          </cell>
          <cell r="BN211">
            <v>-2141.5649999994785</v>
          </cell>
          <cell r="BO211">
            <v>-889.69200000073761</v>
          </cell>
          <cell r="BP211">
            <v>-129.22900000028312</v>
          </cell>
          <cell r="BQ211">
            <v>-39.429000000469387</v>
          </cell>
          <cell r="BR211">
            <v>-26746.094499990344</v>
          </cell>
          <cell r="BS211">
            <v>-403.45849999971688</v>
          </cell>
          <cell r="BT211">
            <v>-234.90499999932945</v>
          </cell>
          <cell r="BU211">
            <v>-4346.8434999994934</v>
          </cell>
          <cell r="BV211">
            <v>-2801.1490000002086</v>
          </cell>
          <cell r="BW211">
            <v>-59.676000000006752</v>
          </cell>
          <cell r="BX211">
            <v>-1974.7889999998733</v>
          </cell>
          <cell r="BY211">
            <v>-2911.0140000004321</v>
          </cell>
          <cell r="BZ211">
            <v>-7715.6779999993742</v>
          </cell>
          <cell r="CA211">
            <v>-2413.1315000001341</v>
          </cell>
          <cell r="CB211">
            <v>-3635.9059999994934</v>
          </cell>
          <cell r="CC211">
            <v>-249.54399999976158</v>
          </cell>
          <cell r="CD211">
            <v>0</v>
          </cell>
          <cell r="CE211">
            <v>-22762.365999996662</v>
          </cell>
          <cell r="CF211">
            <v>0</v>
          </cell>
          <cell r="CG211">
            <v>0</v>
          </cell>
          <cell r="CH211">
            <v>0</v>
          </cell>
          <cell r="CI211">
            <v>-8084.3220000006258</v>
          </cell>
          <cell r="CJ211">
            <v>-66.28000000002794</v>
          </cell>
          <cell r="CK211">
            <v>-2901.9524999996647</v>
          </cell>
          <cell r="CL211">
            <v>-2131.8344999998808</v>
          </cell>
          <cell r="CM211">
            <v>-5380.5800000000745</v>
          </cell>
          <cell r="CN211">
            <v>-2805.980000000447</v>
          </cell>
          <cell r="CO211">
            <v>-1391.4169999994338</v>
          </cell>
          <cell r="CP211">
            <v>0</v>
          </cell>
          <cell r="CQ211">
            <v>0</v>
          </cell>
          <cell r="CR211">
            <v>-3077.3279999792576</v>
          </cell>
          <cell r="CS211">
            <v>0</v>
          </cell>
          <cell r="CT211">
            <v>0</v>
          </cell>
          <cell r="CU211">
            <v>0</v>
          </cell>
          <cell r="CV211">
            <v>-630.2730000000447</v>
          </cell>
          <cell r="CW211">
            <v>0</v>
          </cell>
          <cell r="CX211">
            <v>35.178000000305474</v>
          </cell>
          <cell r="CY211">
            <v>-433.83000000007451</v>
          </cell>
          <cell r="CZ211">
            <v>0</v>
          </cell>
          <cell r="DA211">
            <v>-1223.7020000014454</v>
          </cell>
          <cell r="DB211">
            <v>-824.70099999941885</v>
          </cell>
          <cell r="DC211">
            <v>0</v>
          </cell>
          <cell r="DD211">
            <v>0</v>
          </cell>
          <cell r="DE211">
            <v>-485.93200001120567</v>
          </cell>
          <cell r="DF211">
            <v>0</v>
          </cell>
          <cell r="DG211">
            <v>0</v>
          </cell>
          <cell r="DH211">
            <v>0.64100000075995922</v>
          </cell>
          <cell r="DI211">
            <v>-173.08900000154972</v>
          </cell>
          <cell r="DJ211">
            <v>0</v>
          </cell>
          <cell r="DK211">
            <v>-300.9250000002794</v>
          </cell>
          <cell r="DL211">
            <v>-121.71499999985099</v>
          </cell>
          <cell r="DM211">
            <v>105.54700000025332</v>
          </cell>
          <cell r="DN211">
            <v>132.20399999991059</v>
          </cell>
          <cell r="DO211">
            <v>-128.59500000067055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-417.90149999968708</v>
          </cell>
          <cell r="G213">
            <v>-884.4812000002712</v>
          </cell>
          <cell r="H213">
            <v>-110.30400000046939</v>
          </cell>
          <cell r="I213">
            <v>0</v>
          </cell>
          <cell r="J213">
            <v>0</v>
          </cell>
          <cell r="K213">
            <v>-1817.5568399997428</v>
          </cell>
          <cell r="L213">
            <v>-1196.728740000166</v>
          </cell>
          <cell r="M213">
            <v>-792.56699999980628</v>
          </cell>
          <cell r="N213">
            <v>-1796.3369999993593</v>
          </cell>
          <cell r="O213">
            <v>-104.61100000003353</v>
          </cell>
          <cell r="P213">
            <v>-1442.8139999993145</v>
          </cell>
          <cell r="Q213">
            <v>-693.69857000000775</v>
          </cell>
          <cell r="R213">
            <v>-2190.2997900173068</v>
          </cell>
          <cell r="S213">
            <v>93.652000000700355</v>
          </cell>
          <cell r="T213">
            <v>-822.62749999947846</v>
          </cell>
          <cell r="U213">
            <v>-262.75650000013411</v>
          </cell>
          <cell r="V213">
            <v>0</v>
          </cell>
          <cell r="W213">
            <v>0</v>
          </cell>
          <cell r="X213">
            <v>-11.614999999990687</v>
          </cell>
          <cell r="Y213">
            <v>-753.42796999961138</v>
          </cell>
          <cell r="Z213">
            <v>-1279.8989999992773</v>
          </cell>
          <cell r="AA213">
            <v>2110.4247800000012</v>
          </cell>
          <cell r="AB213">
            <v>-614.12850000010803</v>
          </cell>
          <cell r="AC213">
            <v>-649.67149999924004</v>
          </cell>
          <cell r="AD213">
            <v>-0.25059999997029081</v>
          </cell>
          <cell r="AE213">
            <v>-4393.472999997437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-28.01450000051409</v>
          </cell>
          <cell r="AL213">
            <v>-1088.35899999924</v>
          </cell>
          <cell r="AM213">
            <v>-1966.2200000006706</v>
          </cell>
          <cell r="AN213">
            <v>-1229.394999999553</v>
          </cell>
          <cell r="AO213">
            <v>-63.532000000122935</v>
          </cell>
          <cell r="AP213">
            <v>-17.952499998733401</v>
          </cell>
          <cell r="AQ213">
            <v>0</v>
          </cell>
          <cell r="AR213">
            <v>-2838.7923899963498</v>
          </cell>
          <cell r="AS213">
            <v>-103.26959999999963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-181.4152199998498</v>
          </cell>
          <cell r="AY213">
            <v>-769.7609999999404</v>
          </cell>
          <cell r="AZ213">
            <v>-1477.903069999069</v>
          </cell>
          <cell r="BA213">
            <v>-165.45499999914318</v>
          </cell>
          <cell r="BB213">
            <v>-99.266499999910593</v>
          </cell>
          <cell r="BC213">
            <v>-41.721999999135733</v>
          </cell>
          <cell r="BD213">
            <v>0</v>
          </cell>
          <cell r="BE213">
            <v>-2016.3659599944949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-18.777300000190735</v>
          </cell>
          <cell r="BL213">
            <v>-646.81966000050306</v>
          </cell>
          <cell r="BM213">
            <v>-485.69999999925494</v>
          </cell>
          <cell r="BN213">
            <v>-794.84600000083447</v>
          </cell>
          <cell r="BO213">
            <v>-47.337999999523163</v>
          </cell>
          <cell r="BP213">
            <v>-22.884999999776483</v>
          </cell>
          <cell r="BQ213">
            <v>0</v>
          </cell>
          <cell r="BR213">
            <v>-396.24022997915745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-25.759099999442697</v>
          </cell>
          <cell r="BY213">
            <v>219.85566999949515</v>
          </cell>
          <cell r="BZ213">
            <v>-157.09449999965727</v>
          </cell>
          <cell r="CA213">
            <v>-412.73080000095069</v>
          </cell>
          <cell r="CB213">
            <v>-13.65500000026077</v>
          </cell>
          <cell r="CC213">
            <v>-6.8564999997615814</v>
          </cell>
          <cell r="CD213">
            <v>0</v>
          </cell>
          <cell r="CE213">
            <v>-581.80269999802113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-5.5070000011473894</v>
          </cell>
          <cell r="CL213">
            <v>-8.9556000009179115</v>
          </cell>
          <cell r="CM213">
            <v>-439.6644999999553</v>
          </cell>
          <cell r="CN213">
            <v>-112.28109999932349</v>
          </cell>
          <cell r="CO213">
            <v>-6.9350000000558794</v>
          </cell>
          <cell r="CP213">
            <v>-8.4594999998807907</v>
          </cell>
          <cell r="CQ213">
            <v>0</v>
          </cell>
          <cell r="CR213">
            <v>-262.69079998880625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42.670499999076128</v>
          </cell>
          <cell r="CY213">
            <v>42.665000000968575</v>
          </cell>
          <cell r="CZ213">
            <v>-83.378999998793006</v>
          </cell>
          <cell r="DA213">
            <v>-260.32330000028014</v>
          </cell>
          <cell r="DB213">
            <v>-1.7554999999701977</v>
          </cell>
          <cell r="DC213">
            <v>-2.5684999991208315</v>
          </cell>
          <cell r="DD213">
            <v>0</v>
          </cell>
          <cell r="DE213">
            <v>-7.1259999871253967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45.79450000077486</v>
          </cell>
          <cell r="DL213">
            <v>85.757900001481175</v>
          </cell>
          <cell r="DM213">
            <v>-21.91499999910593</v>
          </cell>
          <cell r="DN213">
            <v>-114.90739999897778</v>
          </cell>
          <cell r="DO213">
            <v>0.174000000115484</v>
          </cell>
          <cell r="DP213">
            <v>-2.0299999993294477</v>
          </cell>
          <cell r="DQ213">
            <v>0</v>
          </cell>
          <cell r="DR213">
            <v>-413.89360000193119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44.833499999716878</v>
          </cell>
          <cell r="DY213">
            <v>-30.974499998614192</v>
          </cell>
          <cell r="DZ213">
            <v>-110.85749999992549</v>
          </cell>
          <cell r="EA213">
            <v>-314.21009999886155</v>
          </cell>
          <cell r="EB213">
            <v>0.32850000075995922</v>
          </cell>
          <cell r="EC213">
            <v>-3.0134999994188547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-129.47760999947786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-1.6477999999187887</v>
          </cell>
          <cell r="Z215">
            <v>-2.1195500001776963</v>
          </cell>
          <cell r="AA215">
            <v>-125.71026000007987</v>
          </cell>
          <cell r="AB215">
            <v>0</v>
          </cell>
          <cell r="AC215">
            <v>0</v>
          </cell>
          <cell r="AD215">
            <v>0</v>
          </cell>
          <cell r="AE215">
            <v>1909.2252599988133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-0.57669999985955656</v>
          </cell>
          <cell r="AM215">
            <v>-1.574239999987185</v>
          </cell>
          <cell r="AN215">
            <v>-5.8000001590698957E-3</v>
          </cell>
          <cell r="AO215">
            <v>0</v>
          </cell>
          <cell r="AP215">
            <v>0</v>
          </cell>
          <cell r="AQ215">
            <v>1911.3819999999832</v>
          </cell>
          <cell r="AR215">
            <v>2888.0362900011241</v>
          </cell>
          <cell r="AS215">
            <v>2900.9262000001036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-2.4480300000868738</v>
          </cell>
          <cell r="AZ215">
            <v>-10.418300000019372</v>
          </cell>
          <cell r="BA215">
            <v>-2.3580000037327409E-2</v>
          </cell>
          <cell r="BB215">
            <v>0</v>
          </cell>
          <cell r="BC215">
            <v>0</v>
          </cell>
          <cell r="BD215">
            <v>0</v>
          </cell>
          <cell r="BE215">
            <v>-174.63401000015438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793.85034000000451</v>
          </cell>
          <cell r="BL215">
            <v>-0.61159999994561076</v>
          </cell>
          <cell r="BM215">
            <v>-3.8562499999534339</v>
          </cell>
          <cell r="BN215">
            <v>-1.1500000022351742E-2</v>
          </cell>
          <cell r="BO215">
            <v>0</v>
          </cell>
          <cell r="BP215">
            <v>-964.00500000000466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-169.41009999997914</v>
          </cell>
          <cell r="G216">
            <v>0</v>
          </cell>
          <cell r="H216">
            <v>-16.132299998775125</v>
          </cell>
          <cell r="I216">
            <v>0</v>
          </cell>
          <cell r="J216">
            <v>0</v>
          </cell>
          <cell r="K216">
            <v>-144.9085000003688</v>
          </cell>
          <cell r="L216">
            <v>-633.05260000005364</v>
          </cell>
          <cell r="M216">
            <v>-349.42019999958575</v>
          </cell>
          <cell r="N216">
            <v>0</v>
          </cell>
          <cell r="O216">
            <v>-189.32689999975264</v>
          </cell>
          <cell r="P216">
            <v>0</v>
          </cell>
          <cell r="Q216">
            <v>-281.34629999939352</v>
          </cell>
          <cell r="R216">
            <v>-1745.184900008142</v>
          </cell>
          <cell r="S216">
            <v>0</v>
          </cell>
          <cell r="T216">
            <v>-122.29700000025332</v>
          </cell>
          <cell r="U216">
            <v>0</v>
          </cell>
          <cell r="V216">
            <v>0</v>
          </cell>
          <cell r="W216">
            <v>0</v>
          </cell>
          <cell r="X216">
            <v>-22.166999999899417</v>
          </cell>
          <cell r="Y216">
            <v>-331.10720000043511</v>
          </cell>
          <cell r="Z216">
            <v>-403.01819999981672</v>
          </cell>
          <cell r="AA216">
            <v>0</v>
          </cell>
          <cell r="AB216">
            <v>-651.49949999991804</v>
          </cell>
          <cell r="AC216">
            <v>0</v>
          </cell>
          <cell r="AD216">
            <v>-215.09600000083447</v>
          </cell>
          <cell r="AE216">
            <v>-765.98979999870062</v>
          </cell>
          <cell r="AF216">
            <v>0</v>
          </cell>
          <cell r="AG216">
            <v>-81.723000000230968</v>
          </cell>
          <cell r="AH216">
            <v>0</v>
          </cell>
          <cell r="AI216">
            <v>-100.01410000026226</v>
          </cell>
          <cell r="AJ216">
            <v>0</v>
          </cell>
          <cell r="AK216">
            <v>0</v>
          </cell>
          <cell r="AL216">
            <v>-377.28099999949336</v>
          </cell>
          <cell r="AM216">
            <v>0</v>
          </cell>
          <cell r="AN216">
            <v>-64.59499999973923</v>
          </cell>
          <cell r="AO216">
            <v>-92.760699999518692</v>
          </cell>
          <cell r="AP216">
            <v>-49.615999999456108</v>
          </cell>
          <cell r="AQ216">
            <v>0</v>
          </cell>
          <cell r="AR216">
            <v>-2205.1757999956608</v>
          </cell>
          <cell r="AS216">
            <v>0</v>
          </cell>
          <cell r="AT216">
            <v>-82.255700000561774</v>
          </cell>
          <cell r="AU216">
            <v>-404.95240000076592</v>
          </cell>
          <cell r="AV216">
            <v>-2.9974999995902181</v>
          </cell>
          <cell r="AW216">
            <v>0</v>
          </cell>
          <cell r="AX216">
            <v>0</v>
          </cell>
          <cell r="AY216">
            <v>-1364.2022000001743</v>
          </cell>
          <cell r="AZ216">
            <v>0</v>
          </cell>
          <cell r="BA216">
            <v>-60.935999999754131</v>
          </cell>
          <cell r="BB216">
            <v>0</v>
          </cell>
          <cell r="BC216">
            <v>-289.83200000040233</v>
          </cell>
          <cell r="BD216">
            <v>0</v>
          </cell>
          <cell r="BE216">
            <v>-1643.8766999989748</v>
          </cell>
          <cell r="BF216">
            <v>0</v>
          </cell>
          <cell r="BG216">
            <v>0</v>
          </cell>
          <cell r="BH216">
            <v>-417.43969999998808</v>
          </cell>
          <cell r="BI216">
            <v>-216.92329999990761</v>
          </cell>
          <cell r="BJ216">
            <v>0</v>
          </cell>
          <cell r="BK216">
            <v>0</v>
          </cell>
          <cell r="BL216">
            <v>-328.24139999970794</v>
          </cell>
          <cell r="BM216">
            <v>0</v>
          </cell>
          <cell r="BN216">
            <v>0</v>
          </cell>
          <cell r="BO216">
            <v>-617.45330000016838</v>
          </cell>
          <cell r="BP216">
            <v>-63.818999999202788</v>
          </cell>
          <cell r="BQ216">
            <v>0</v>
          </cell>
          <cell r="BR216">
            <v>-2302.9673999994993</v>
          </cell>
          <cell r="BS216">
            <v>0</v>
          </cell>
          <cell r="BT216">
            <v>-47.455000000074506</v>
          </cell>
          <cell r="BU216">
            <v>-241.39199999999255</v>
          </cell>
          <cell r="BV216">
            <v>-201.72900000028312</v>
          </cell>
          <cell r="BW216">
            <v>0</v>
          </cell>
          <cell r="BX216">
            <v>-136.36049999995157</v>
          </cell>
          <cell r="BY216">
            <v>-380.04949999973178</v>
          </cell>
          <cell r="BZ216">
            <v>-289.81599999964237</v>
          </cell>
          <cell r="CA216">
            <v>-230.82789999991655</v>
          </cell>
          <cell r="CB216">
            <v>-775.33750000037253</v>
          </cell>
          <cell r="CC216">
            <v>0</v>
          </cell>
          <cell r="CD216">
            <v>0</v>
          </cell>
          <cell r="CE216">
            <v>-2476.7004000097513</v>
          </cell>
          <cell r="CF216">
            <v>0</v>
          </cell>
          <cell r="CG216">
            <v>0</v>
          </cell>
          <cell r="CH216">
            <v>-907.1690000006929</v>
          </cell>
          <cell r="CI216">
            <v>-297.1019999999553</v>
          </cell>
          <cell r="CJ216">
            <v>0</v>
          </cell>
          <cell r="CK216">
            <v>-363.53490000031888</v>
          </cell>
          <cell r="CL216">
            <v>-380.10000000055879</v>
          </cell>
          <cell r="CM216">
            <v>-259.06649999972433</v>
          </cell>
          <cell r="CN216">
            <v>-269.72800000011921</v>
          </cell>
          <cell r="CO216">
            <v>0</v>
          </cell>
          <cell r="CP216">
            <v>0</v>
          </cell>
          <cell r="CQ216">
            <v>0</v>
          </cell>
          <cell r="CR216">
            <v>-1116.1343999952078</v>
          </cell>
          <cell r="CS216">
            <v>0</v>
          </cell>
          <cell r="CT216">
            <v>0</v>
          </cell>
          <cell r="CU216">
            <v>-224.38370000012219</v>
          </cell>
          <cell r="CV216">
            <v>-104.82100000046194</v>
          </cell>
          <cell r="CW216">
            <v>0</v>
          </cell>
          <cell r="CX216">
            <v>-429.82620000047609</v>
          </cell>
          <cell r="CY216">
            <v>0</v>
          </cell>
          <cell r="CZ216">
            <v>0</v>
          </cell>
          <cell r="DA216">
            <v>-228.90050000045449</v>
          </cell>
          <cell r="DB216">
            <v>-128.20299999974668</v>
          </cell>
          <cell r="DC216">
            <v>0</v>
          </cell>
          <cell r="DD216">
            <v>0</v>
          </cell>
          <cell r="DE216">
            <v>-481.26800000667572</v>
          </cell>
          <cell r="DF216">
            <v>0</v>
          </cell>
          <cell r="DG216">
            <v>0</v>
          </cell>
          <cell r="DH216">
            <v>0</v>
          </cell>
          <cell r="DI216">
            <v>-106.97500000055879</v>
          </cell>
          <cell r="DJ216">
            <v>0</v>
          </cell>
          <cell r="DK216">
            <v>0</v>
          </cell>
          <cell r="DL216">
            <v>0</v>
          </cell>
          <cell r="DM216">
            <v>66.404999999329448</v>
          </cell>
          <cell r="DN216">
            <v>-126.54799999948591</v>
          </cell>
          <cell r="DO216">
            <v>-269.89199999906123</v>
          </cell>
          <cell r="DP216">
            <v>-44.25800000037998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-3126.9609999991953</v>
          </cell>
          <cell r="G217">
            <v>-2865.7285000011325</v>
          </cell>
          <cell r="H217">
            <v>-411.9504999993369</v>
          </cell>
          <cell r="I217">
            <v>-1003.6119999997318</v>
          </cell>
          <cell r="J217">
            <v>-2320.2039999999106</v>
          </cell>
          <cell r="K217">
            <v>-1589.2714999997988</v>
          </cell>
          <cell r="L217">
            <v>-3451.2944999989122</v>
          </cell>
          <cell r="M217">
            <v>-4044.8289999999106</v>
          </cell>
          <cell r="N217">
            <v>-2697.07850000076</v>
          </cell>
          <cell r="O217">
            <v>-328.28549999929965</v>
          </cell>
          <cell r="P217">
            <v>-3207.9520000014454</v>
          </cell>
          <cell r="Q217">
            <v>-2046.152499999851</v>
          </cell>
          <cell r="R217">
            <v>-183504.69649998844</v>
          </cell>
          <cell r="S217">
            <v>-160677.3125</v>
          </cell>
          <cell r="T217">
            <v>-3204.0400000009686</v>
          </cell>
          <cell r="U217">
            <v>-667.29999999981374</v>
          </cell>
          <cell r="V217">
            <v>-264.29000000003725</v>
          </cell>
          <cell r="W217">
            <v>-406.34599999990314</v>
          </cell>
          <cell r="X217">
            <v>-27.021500000264496</v>
          </cell>
          <cell r="Y217">
            <v>-6588.2439999990165</v>
          </cell>
          <cell r="Z217">
            <v>-4326.827500000596</v>
          </cell>
          <cell r="AA217">
            <v>-2751.0529999993742</v>
          </cell>
          <cell r="AB217">
            <v>-480.83700000029057</v>
          </cell>
          <cell r="AC217">
            <v>-3927.3739999998361</v>
          </cell>
          <cell r="AD217">
            <v>-184.05099999904633</v>
          </cell>
          <cell r="AE217">
            <v>-14173.985499992967</v>
          </cell>
          <cell r="AF217">
            <v>-700.59249999932945</v>
          </cell>
          <cell r="AG217">
            <v>-338.17150000110269</v>
          </cell>
          <cell r="AH217">
            <v>-45.691999999806285</v>
          </cell>
          <cell r="AI217">
            <v>-0.95449999999254942</v>
          </cell>
          <cell r="AJ217">
            <v>-1.6899999994784594</v>
          </cell>
          <cell r="AK217">
            <v>-517.98749999981374</v>
          </cell>
          <cell r="AL217">
            <v>-5165.7184999994934</v>
          </cell>
          <cell r="AM217">
            <v>-4064.3479999992996</v>
          </cell>
          <cell r="AN217">
            <v>-1740.3839999996126</v>
          </cell>
          <cell r="AO217">
            <v>-15.769999999552965</v>
          </cell>
          <cell r="AP217">
            <v>-1258.3470000009984</v>
          </cell>
          <cell r="AQ217">
            <v>-324.33000000007451</v>
          </cell>
          <cell r="AR217">
            <v>-13410.69849999249</v>
          </cell>
          <cell r="AS217">
            <v>426.91050000116229</v>
          </cell>
          <cell r="AT217">
            <v>-316.36099999956787</v>
          </cell>
          <cell r="AU217">
            <v>-14.348500000312924</v>
          </cell>
          <cell r="AV217">
            <v>-1.508500000461936</v>
          </cell>
          <cell r="AW217">
            <v>-8.8125</v>
          </cell>
          <cell r="AX217">
            <v>-254.50399999972433</v>
          </cell>
          <cell r="AY217">
            <v>-4937.2785000000149</v>
          </cell>
          <cell r="AZ217">
            <v>-5412.6730000004172</v>
          </cell>
          <cell r="BA217">
            <v>-805.8234999999404</v>
          </cell>
          <cell r="BB217">
            <v>-20.479999999515712</v>
          </cell>
          <cell r="BC217">
            <v>-1605.9429999999702</v>
          </cell>
          <cell r="BD217">
            <v>-459.87649999931455</v>
          </cell>
          <cell r="BE217">
            <v>-3635.7129999995232</v>
          </cell>
          <cell r="BF217">
            <v>-778.9375</v>
          </cell>
          <cell r="BG217">
            <v>-217.52500000037253</v>
          </cell>
          <cell r="BH217">
            <v>-14.410999999381602</v>
          </cell>
          <cell r="BI217">
            <v>-1.4665000000968575</v>
          </cell>
          <cell r="BJ217">
            <v>-35.086500000208616</v>
          </cell>
          <cell r="BK217">
            <v>-1613.9654999999329</v>
          </cell>
          <cell r="BL217">
            <v>7475.6780000012368</v>
          </cell>
          <cell r="BM217">
            <v>-4981.3310000002384</v>
          </cell>
          <cell r="BN217">
            <v>-1521.4480000007898</v>
          </cell>
          <cell r="BO217">
            <v>-17.09250000026077</v>
          </cell>
          <cell r="BP217">
            <v>-1684.7290000002831</v>
          </cell>
          <cell r="BQ217">
            <v>-245.39849999919534</v>
          </cell>
          <cell r="BR217">
            <v>-8080.5539999902248</v>
          </cell>
          <cell r="BS217">
            <v>-2.4859999995678663</v>
          </cell>
          <cell r="BT217">
            <v>-74.378000000491738</v>
          </cell>
          <cell r="BU217">
            <v>-10.620000001043081</v>
          </cell>
          <cell r="BV217">
            <v>-2.1535000000149012</v>
          </cell>
          <cell r="BW217">
            <v>-2.4079999998211861</v>
          </cell>
          <cell r="BX217">
            <v>-1034.5855000000447</v>
          </cell>
          <cell r="BY217">
            <v>-2642.5030000004917</v>
          </cell>
          <cell r="BZ217">
            <v>-1716.9204999990761</v>
          </cell>
          <cell r="CA217">
            <v>-1747.1640000008047</v>
          </cell>
          <cell r="CB217">
            <v>-5.6779999993741512</v>
          </cell>
          <cell r="CC217">
            <v>-781.12849999964237</v>
          </cell>
          <cell r="CD217">
            <v>-60.528999999165535</v>
          </cell>
          <cell r="CE217">
            <v>-10462.999000012875</v>
          </cell>
          <cell r="CF217">
            <v>-6.0849999990314245</v>
          </cell>
          <cell r="CG217">
            <v>-67.04450000077486</v>
          </cell>
          <cell r="CH217">
            <v>-12.739000000059605</v>
          </cell>
          <cell r="CI217">
            <v>-2.8179999999701977</v>
          </cell>
          <cell r="CJ217">
            <v>-3.2909999992698431</v>
          </cell>
          <cell r="CK217">
            <v>-1957.5555000007153</v>
          </cell>
          <cell r="CL217">
            <v>-2064.1119999997318</v>
          </cell>
          <cell r="CM217">
            <v>-2209.3595000002533</v>
          </cell>
          <cell r="CN217">
            <v>-2110.4259999990463</v>
          </cell>
          <cell r="CO217">
            <v>-145.2160000000149</v>
          </cell>
          <cell r="CP217">
            <v>-1624.023500001058</v>
          </cell>
          <cell r="CQ217">
            <v>-260.32899999991059</v>
          </cell>
          <cell r="CR217">
            <v>-2190.0455000400543</v>
          </cell>
          <cell r="CS217">
            <v>-32.802999999374151</v>
          </cell>
          <cell r="CT217">
            <v>-41.442999999970198</v>
          </cell>
          <cell r="CU217">
            <v>8.0279999990016222</v>
          </cell>
          <cell r="CV217">
            <v>11.106499999761581</v>
          </cell>
          <cell r="CW217">
            <v>67.64299999922514</v>
          </cell>
          <cell r="CX217">
            <v>-33.075500000268221</v>
          </cell>
          <cell r="CY217">
            <v>-142.87649999931455</v>
          </cell>
          <cell r="CZ217">
            <v>-194.79749999940395</v>
          </cell>
          <cell r="DA217">
            <v>-1085.8654999993742</v>
          </cell>
          <cell r="DB217">
            <v>-42.195999999530613</v>
          </cell>
          <cell r="DC217">
            <v>-606.34400000050664</v>
          </cell>
          <cell r="DD217">
            <v>-97.42200000025332</v>
          </cell>
          <cell r="DE217">
            <v>-3351.1499999761581</v>
          </cell>
          <cell r="DF217">
            <v>-2.7829999998211861</v>
          </cell>
          <cell r="DG217">
            <v>-8.3190000001341105</v>
          </cell>
          <cell r="DH217">
            <v>3.5940000005066395</v>
          </cell>
          <cell r="DI217">
            <v>3.6189999999478459</v>
          </cell>
          <cell r="DJ217">
            <v>35.233500000089407</v>
          </cell>
          <cell r="DK217">
            <v>-126.2309999987483</v>
          </cell>
          <cell r="DL217">
            <v>-151.0339999999851</v>
          </cell>
          <cell r="DM217">
            <v>-376.89649999886751</v>
          </cell>
          <cell r="DN217">
            <v>-1098.4859999995679</v>
          </cell>
          <cell r="DO217">
            <v>-74.43099999986589</v>
          </cell>
          <cell r="DP217">
            <v>-1426.4329999983311</v>
          </cell>
          <cell r="DQ217">
            <v>-128.98299999907613</v>
          </cell>
          <cell r="DR217">
            <v>-1638.5719999969006</v>
          </cell>
          <cell r="DS217">
            <v>-41.736000001430511</v>
          </cell>
          <cell r="DT217">
            <v>-50.322000000625849</v>
          </cell>
          <cell r="DU217">
            <v>10.067999999970198</v>
          </cell>
          <cell r="DV217">
            <v>15.881999999284744</v>
          </cell>
          <cell r="DW217">
            <v>57.176000000908971</v>
          </cell>
          <cell r="DX217">
            <v>-65.1875</v>
          </cell>
          <cell r="DY217">
            <v>-199.04549999907613</v>
          </cell>
          <cell r="DZ217">
            <v>-201.15799999982119</v>
          </cell>
          <cell r="EA217">
            <v>-243.73300000093877</v>
          </cell>
          <cell r="EB217">
            <v>-60.597000000067055</v>
          </cell>
          <cell r="EC217">
            <v>-717.41600000113249</v>
          </cell>
          <cell r="ED217">
            <v>-142.50299999862909</v>
          </cell>
        </row>
        <row r="218">
          <cell r="F218">
            <v>-42.89949999935925</v>
          </cell>
          <cell r="G218">
            <v>-59.27250000089407</v>
          </cell>
          <cell r="H218">
            <v>-22.296499999240041</v>
          </cell>
          <cell r="I218">
            <v>3894.793000000529</v>
          </cell>
          <cell r="J218">
            <v>-6.1514999996870756</v>
          </cell>
          <cell r="K218">
            <v>-330.2105000000447</v>
          </cell>
          <cell r="L218">
            <v>-1510.2379999998957</v>
          </cell>
          <cell r="M218">
            <v>-2010.8554999995977</v>
          </cell>
          <cell r="N218">
            <v>-258.98450000025332</v>
          </cell>
          <cell r="O218">
            <v>-38.89949999935925</v>
          </cell>
          <cell r="P218">
            <v>-326.89699999988079</v>
          </cell>
          <cell r="Q218">
            <v>-37.218500001356006</v>
          </cell>
          <cell r="R218">
            <v>127097.34849999845</v>
          </cell>
          <cell r="S218">
            <v>2493.8720000013709</v>
          </cell>
          <cell r="T218">
            <v>-55.843000000342727</v>
          </cell>
          <cell r="U218">
            <v>-27.00650000013411</v>
          </cell>
          <cell r="V218">
            <v>0</v>
          </cell>
          <cell r="W218">
            <v>-0.66349999979138374</v>
          </cell>
          <cell r="X218">
            <v>-18.258499999530613</v>
          </cell>
          <cell r="Y218">
            <v>-1662.5999999996275</v>
          </cell>
          <cell r="Z218">
            <v>-1796.792500000447</v>
          </cell>
          <cell r="AA218">
            <v>128247.32400000095</v>
          </cell>
          <cell r="AB218">
            <v>-44.35950000025332</v>
          </cell>
          <cell r="AC218">
            <v>-38.270500000566244</v>
          </cell>
          <cell r="AD218">
            <v>-5.3499998524785042E-2</v>
          </cell>
          <cell r="AE218">
            <v>-1530.5979999899864</v>
          </cell>
          <cell r="AF218">
            <v>0</v>
          </cell>
          <cell r="AG218">
            <v>-0.50699999928474426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-501.52249999903142</v>
          </cell>
          <cell r="AM218">
            <v>-978.00449999980628</v>
          </cell>
          <cell r="AN218">
            <v>-49.087999999523163</v>
          </cell>
          <cell r="AO218">
            <v>-1.4649999998509884</v>
          </cell>
          <cell r="AP218">
            <v>0</v>
          </cell>
          <cell r="AQ218">
            <v>-1.0999999940395355E-2</v>
          </cell>
          <cell r="AR218">
            <v>-2795.6524999886751</v>
          </cell>
          <cell r="AS218">
            <v>0</v>
          </cell>
          <cell r="AT218">
            <v>-0.42699999921023846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-958.5910000000149</v>
          </cell>
          <cell r="AZ218">
            <v>-1703.7990000005811</v>
          </cell>
          <cell r="BA218">
            <v>-126.13399999961257</v>
          </cell>
          <cell r="BB218">
            <v>-1.5279999990016222</v>
          </cell>
          <cell r="BC218">
            <v>-5.1555000003427267</v>
          </cell>
          <cell r="BD218">
            <v>-1.7999999225139618E-2</v>
          </cell>
          <cell r="BE218">
            <v>-39408.734999984503</v>
          </cell>
          <cell r="BF218">
            <v>0</v>
          </cell>
          <cell r="BG218">
            <v>-0.43200000002980232</v>
          </cell>
          <cell r="BH218">
            <v>0</v>
          </cell>
          <cell r="BI218">
            <v>0</v>
          </cell>
          <cell r="BJ218">
            <v>-1.0000001639127731E-3</v>
          </cell>
          <cell r="BK218">
            <v>0</v>
          </cell>
          <cell r="BL218">
            <v>-38512.05199999921</v>
          </cell>
          <cell r="BM218">
            <v>-885.06849999912083</v>
          </cell>
          <cell r="BN218">
            <v>-11.154499998316169</v>
          </cell>
          <cell r="BO218">
            <v>-2.3000000044703484E-2</v>
          </cell>
          <cell r="BP218">
            <v>0</v>
          </cell>
          <cell r="BQ218">
            <v>-4.0000006556510925E-3</v>
          </cell>
          <cell r="BR218">
            <v>-0.42100000381469727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-1.6000000759959221E-2</v>
          </cell>
          <cell r="BY218">
            <v>0</v>
          </cell>
          <cell r="BZ218">
            <v>-0.35099999979138374</v>
          </cell>
          <cell r="CA218">
            <v>-2.8999999165534973E-2</v>
          </cell>
          <cell r="CB218">
            <v>-1.900000125169754E-2</v>
          </cell>
          <cell r="CC218">
            <v>0</v>
          </cell>
          <cell r="CD218">
            <v>-5.9999991208314896E-3</v>
          </cell>
          <cell r="CE218">
            <v>-0.56650003790855408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-2.8999999165534973E-2</v>
          </cell>
          <cell r="CL218">
            <v>0</v>
          </cell>
          <cell r="CM218">
            <v>-0.36500000022351742</v>
          </cell>
          <cell r="CN218">
            <v>-0.12649999931454659</v>
          </cell>
          <cell r="CO218">
            <v>-3.7999998778104782E-2</v>
          </cell>
          <cell r="CP218">
            <v>0</v>
          </cell>
          <cell r="CQ218">
            <v>-7.9999994486570358E-3</v>
          </cell>
          <cell r="CR218">
            <v>20.777499973773956</v>
          </cell>
          <cell r="CS218">
            <v>0</v>
          </cell>
          <cell r="CT218">
            <v>-5.3999999538064003E-2</v>
          </cell>
          <cell r="CU218">
            <v>5.4999999701976776E-2</v>
          </cell>
          <cell r="CV218">
            <v>0</v>
          </cell>
          <cell r="CW218">
            <v>0</v>
          </cell>
          <cell r="CX218">
            <v>0.30099999904632568</v>
          </cell>
          <cell r="CY218">
            <v>8.9894999992102385</v>
          </cell>
          <cell r="CZ218">
            <v>5.3525000009685755</v>
          </cell>
          <cell r="DA218">
            <v>6.070499999448657</v>
          </cell>
          <cell r="DB218">
            <v>6.2999999150633812E-2</v>
          </cell>
          <cell r="DC218">
            <v>0</v>
          </cell>
          <cell r="DD218">
            <v>0</v>
          </cell>
          <cell r="DE218">
            <v>5.210500031709671</v>
          </cell>
          <cell r="DF218">
            <v>0</v>
          </cell>
          <cell r="DG218">
            <v>-2.500000037252903E-2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2.242000000551343</v>
          </cell>
          <cell r="DM218">
            <v>0.72299999929964542</v>
          </cell>
          <cell r="DN218">
            <v>2.2644999995827675</v>
          </cell>
          <cell r="DO218">
            <v>6.0000009834766388E-3</v>
          </cell>
          <cell r="DP218">
            <v>0</v>
          </cell>
          <cell r="DQ218">
            <v>0</v>
          </cell>
          <cell r="DR218">
            <v>13.54899999499321</v>
          </cell>
          <cell r="DS218">
            <v>0</v>
          </cell>
          <cell r="DT218">
            <v>-2.6000000536441803E-2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7.7009999994188547</v>
          </cell>
          <cell r="DZ218">
            <v>3.0040000006556511</v>
          </cell>
          <cell r="EA218">
            <v>2.8519999999552965</v>
          </cell>
          <cell r="EB218">
            <v>1.7999999225139618E-2</v>
          </cell>
          <cell r="EC218">
            <v>0</v>
          </cell>
          <cell r="ED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-7029.9556000009179</v>
          </cell>
          <cell r="G220">
            <v>-5410.9192000031471</v>
          </cell>
          <cell r="H220">
            <v>-1495.7837999984622</v>
          </cell>
          <cell r="I220">
            <v>2229.4050000011921</v>
          </cell>
          <cell r="J220">
            <v>-2326.3555000014603</v>
          </cell>
          <cell r="K220">
            <v>-4487.3253399990499</v>
          </cell>
          <cell r="L220">
            <v>-10330.187339998782</v>
          </cell>
          <cell r="M220">
            <v>-10188.372199997306</v>
          </cell>
          <cell r="N220">
            <v>-6987.7489999979734</v>
          </cell>
          <cell r="O220">
            <v>-1814.5123999975622</v>
          </cell>
          <cell r="P220">
            <v>-5027.5629999935627</v>
          </cell>
          <cell r="Q220">
            <v>-4406.0083699971437</v>
          </cell>
          <cell r="R220">
            <v>-70478.971800088882</v>
          </cell>
          <cell r="S220">
            <v>-153469.36899999529</v>
          </cell>
          <cell r="T220">
            <v>-5461.214500002563</v>
          </cell>
          <cell r="U220">
            <v>-2171.3204999938607</v>
          </cell>
          <cell r="V220">
            <v>-859.3150000013411</v>
          </cell>
          <cell r="W220">
            <v>-407.0094999987632</v>
          </cell>
          <cell r="X220">
            <v>-79.061999997124076</v>
          </cell>
          <cell r="Y220">
            <v>-12585.404470004141</v>
          </cell>
          <cell r="Z220">
            <v>-10790.972750000656</v>
          </cell>
          <cell r="AA220">
            <v>125665.15851999819</v>
          </cell>
          <cell r="AB220">
            <v>-4884.6660000048578</v>
          </cell>
          <cell r="AC220">
            <v>-5036.3454999998212</v>
          </cell>
          <cell r="AD220">
            <v>-399.45109999924898</v>
          </cell>
          <cell r="AE220">
            <v>-38636.769039988518</v>
          </cell>
          <cell r="AF220">
            <v>-891.15150000154972</v>
          </cell>
          <cell r="AG220">
            <v>-1341.714500002563</v>
          </cell>
          <cell r="AH220">
            <v>-3937.6499999985099</v>
          </cell>
          <cell r="AI220">
            <v>-2104.8370999991894</v>
          </cell>
          <cell r="AJ220">
            <v>-14.878999996930361</v>
          </cell>
          <cell r="AK220">
            <v>-546.00200000032783</v>
          </cell>
          <cell r="AL220">
            <v>-10281.845699988306</v>
          </cell>
          <cell r="AM220">
            <v>-10597.236239999533</v>
          </cell>
          <cell r="AN220">
            <v>-5484.9318000003695</v>
          </cell>
          <cell r="AO220">
            <v>-3455.2656999975443</v>
          </cell>
          <cell r="AP220">
            <v>-1325.9155000001192</v>
          </cell>
          <cell r="AQ220">
            <v>1344.6599999964237</v>
          </cell>
          <cell r="AR220">
            <v>-34594.974899888039</v>
          </cell>
          <cell r="AS220">
            <v>2853.3300999999046</v>
          </cell>
          <cell r="AT220">
            <v>-399.04370000213385</v>
          </cell>
          <cell r="AU220">
            <v>-1774.3363999947906</v>
          </cell>
          <cell r="AV220">
            <v>-2312.9250000044703</v>
          </cell>
          <cell r="AW220">
            <v>-8.8125</v>
          </cell>
          <cell r="AX220">
            <v>-1530.5012199990451</v>
          </cell>
          <cell r="AY220">
            <v>-11384.677729994059</v>
          </cell>
          <cell r="AZ220">
            <v>-11598.590370006859</v>
          </cell>
          <cell r="BA220">
            <v>-1846.2400799915195</v>
          </cell>
          <cell r="BB220">
            <v>-4130.3109999969602</v>
          </cell>
          <cell r="BC220">
            <v>-2002.9724999889731</v>
          </cell>
          <cell r="BD220">
            <v>-459.8944999948144</v>
          </cell>
          <cell r="BE220">
            <v>-57929.045169949532</v>
          </cell>
          <cell r="BF220">
            <v>-845.90749999880791</v>
          </cell>
          <cell r="BG220">
            <v>-217.9569999948144</v>
          </cell>
          <cell r="BH220">
            <v>-4058.3891999945045</v>
          </cell>
          <cell r="BI220">
            <v>-2051.2558000013232</v>
          </cell>
          <cell r="BJ220">
            <v>-35.087499998509884</v>
          </cell>
          <cell r="BK220">
            <v>-3045.0994599983096</v>
          </cell>
          <cell r="BL220">
            <v>-25761.210660003126</v>
          </cell>
          <cell r="BM220">
            <v>-12724.015749998391</v>
          </cell>
          <cell r="BN220">
            <v>-4469.0249999985099</v>
          </cell>
          <cell r="BO220">
            <v>-1571.598799996078</v>
          </cell>
          <cell r="BP220">
            <v>-2864.6670000106096</v>
          </cell>
          <cell r="BQ220">
            <v>-284.8315000012517</v>
          </cell>
          <cell r="BR220">
            <v>-37526.277129948139</v>
          </cell>
          <cell r="BS220">
            <v>-405.94449999928474</v>
          </cell>
          <cell r="BT220">
            <v>-356.73799999803305</v>
          </cell>
          <cell r="BU220">
            <v>-4598.855499997735</v>
          </cell>
          <cell r="BV220">
            <v>-3005.0315000005066</v>
          </cell>
          <cell r="BW220">
            <v>-62.083999998867512</v>
          </cell>
          <cell r="BX220">
            <v>-3171.5101000033319</v>
          </cell>
          <cell r="BY220">
            <v>-5713.7108300030231</v>
          </cell>
          <cell r="BZ220">
            <v>-9879.859999999404</v>
          </cell>
          <cell r="CA220">
            <v>-4803.8831999972463</v>
          </cell>
          <cell r="CB220">
            <v>-4430.5955000072718</v>
          </cell>
          <cell r="CC220">
            <v>-1037.5289999991655</v>
          </cell>
          <cell r="CD220">
            <v>-60.535000003874302</v>
          </cell>
          <cell r="CE220">
            <v>-36284.434600114822</v>
          </cell>
          <cell r="CF220">
            <v>-6.0850000008940697</v>
          </cell>
          <cell r="CG220">
            <v>-67.04450000077486</v>
          </cell>
          <cell r="CH220">
            <v>-919.90799999982119</v>
          </cell>
          <cell r="CI220">
            <v>-8384.2419999986887</v>
          </cell>
          <cell r="CJ220">
            <v>-69.570999998599291</v>
          </cell>
          <cell r="CK220">
            <v>-5228.5789000019431</v>
          </cell>
          <cell r="CL220">
            <v>-4585.0021000057459</v>
          </cell>
          <cell r="CM220">
            <v>-8289.0355000048876</v>
          </cell>
          <cell r="CN220">
            <v>-5298.541599996388</v>
          </cell>
          <cell r="CO220">
            <v>-1543.6060000061989</v>
          </cell>
          <cell r="CP220">
            <v>-1632.4830000028014</v>
          </cell>
          <cell r="CQ220">
            <v>-260.3369999974966</v>
          </cell>
          <cell r="CR220">
            <v>-6625.4212000370026</v>
          </cell>
          <cell r="CS220">
            <v>-32.802999995648861</v>
          </cell>
          <cell r="CT220">
            <v>-41.497000001370907</v>
          </cell>
          <cell r="CU220">
            <v>-216.30070000141859</v>
          </cell>
          <cell r="CV220">
            <v>-723.98750000447035</v>
          </cell>
          <cell r="CW220">
            <v>67.64299999922514</v>
          </cell>
          <cell r="CX220">
            <v>-384.75220000743866</v>
          </cell>
          <cell r="CY220">
            <v>-525.0519999936223</v>
          </cell>
          <cell r="CZ220">
            <v>-272.82400000095367</v>
          </cell>
          <cell r="DA220">
            <v>-2792.7207999974489</v>
          </cell>
          <cell r="DB220">
            <v>-996.79249999672174</v>
          </cell>
          <cell r="DC220">
            <v>-608.91249999403954</v>
          </cell>
          <cell r="DD220">
            <v>-97.421999998390675</v>
          </cell>
          <cell r="DE220">
            <v>-4320.2654999494553</v>
          </cell>
          <cell r="DF220">
            <v>-2.7829999998211861</v>
          </cell>
          <cell r="DG220">
            <v>-8.3439999967813492</v>
          </cell>
          <cell r="DH220">
            <v>4.2349999994039536</v>
          </cell>
          <cell r="DI220">
            <v>-276.44500000402331</v>
          </cell>
          <cell r="DJ220">
            <v>35.233500000089407</v>
          </cell>
          <cell r="DK220">
            <v>-381.36149999499321</v>
          </cell>
          <cell r="DL220">
            <v>-184.74909999966621</v>
          </cell>
          <cell r="DM220">
            <v>-226.13650000095367</v>
          </cell>
          <cell r="DN220">
            <v>-1205.4729000031948</v>
          </cell>
          <cell r="DO220">
            <v>-472.73799999803305</v>
          </cell>
          <cell r="DP220">
            <v>-1472.7210000008345</v>
          </cell>
          <cell r="DQ220">
            <v>-128.98299999535084</v>
          </cell>
          <cell r="DR220">
            <v>-2038.9165999889374</v>
          </cell>
          <cell r="DS220">
            <v>-41.736000001430511</v>
          </cell>
          <cell r="DT220">
            <v>-50.348000004887581</v>
          </cell>
          <cell r="DU220">
            <v>10.067999996244907</v>
          </cell>
          <cell r="DV220">
            <v>15.881999999284744</v>
          </cell>
          <cell r="DW220">
            <v>57.175999999046326</v>
          </cell>
          <cell r="DX220">
            <v>-20.354000002145767</v>
          </cell>
          <cell r="DY220">
            <v>-222.31899999827147</v>
          </cell>
          <cell r="DZ220">
            <v>-309.01150000095367</v>
          </cell>
          <cell r="EA220">
            <v>-555.09109999984503</v>
          </cell>
          <cell r="EB220">
            <v>-60.250499993562698</v>
          </cell>
          <cell r="EC220">
            <v>-720.4294999986887</v>
          </cell>
          <cell r="ED220">
            <v>-142.50300000607967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F226">
            <v>-7029.9556000009179</v>
          </cell>
          <cell r="G226">
            <v>-5410.9192000031471</v>
          </cell>
          <cell r="H226">
            <v>-1495.7837999984622</v>
          </cell>
          <cell r="I226">
            <v>2229.4050000011921</v>
          </cell>
          <cell r="J226">
            <v>-2326.3555000014603</v>
          </cell>
          <cell r="K226">
            <v>-4487.3253399990499</v>
          </cell>
          <cell r="L226">
            <v>-10330.187339998782</v>
          </cell>
          <cell r="M226">
            <v>-10188.372199997306</v>
          </cell>
          <cell r="N226">
            <v>-6987.7489999979734</v>
          </cell>
          <cell r="O226">
            <v>-1814.5123999975622</v>
          </cell>
          <cell r="P226">
            <v>-5027.5629999935627</v>
          </cell>
          <cell r="Q226">
            <v>-4406.0083699971437</v>
          </cell>
          <cell r="R226">
            <v>-70478.971800088882</v>
          </cell>
          <cell r="S226">
            <v>-153469.36899999529</v>
          </cell>
          <cell r="T226">
            <v>-5461.214500002563</v>
          </cell>
          <cell r="U226">
            <v>-2171.3204999938607</v>
          </cell>
          <cell r="V226">
            <v>-859.3150000013411</v>
          </cell>
          <cell r="W226">
            <v>-407.00950000062585</v>
          </cell>
          <cell r="X226">
            <v>-79.061999995261431</v>
          </cell>
          <cell r="Y226">
            <v>-12585.404470004141</v>
          </cell>
          <cell r="Z226">
            <v>-10790.972750000656</v>
          </cell>
          <cell r="AA226">
            <v>125665.15851999819</v>
          </cell>
          <cell r="AB226">
            <v>-4884.6660000085831</v>
          </cell>
          <cell r="AC226">
            <v>-5036.3454999998212</v>
          </cell>
          <cell r="AD226">
            <v>-399.45109999924898</v>
          </cell>
          <cell r="AE226">
            <v>-38636.769039988518</v>
          </cell>
          <cell r="AF226">
            <v>-891.15150000154972</v>
          </cell>
          <cell r="AG226">
            <v>-1341.714500002563</v>
          </cell>
          <cell r="AH226">
            <v>-3937.6499999985099</v>
          </cell>
          <cell r="AI226">
            <v>-2104.8370999991894</v>
          </cell>
          <cell r="AJ226">
            <v>-14.878999996930361</v>
          </cell>
          <cell r="AK226">
            <v>-546.00200000032783</v>
          </cell>
          <cell r="AL226">
            <v>-10281.845699988306</v>
          </cell>
          <cell r="AM226">
            <v>-10597.236239999533</v>
          </cell>
          <cell r="AN226">
            <v>-5484.9318000003695</v>
          </cell>
          <cell r="AO226">
            <v>-3455.2656999975443</v>
          </cell>
          <cell r="AP226">
            <v>-1325.9155000001192</v>
          </cell>
          <cell r="AQ226">
            <v>1344.6599999964237</v>
          </cell>
          <cell r="AR226">
            <v>-34594.974899888039</v>
          </cell>
          <cell r="AS226">
            <v>2853.3300999999046</v>
          </cell>
          <cell r="AT226">
            <v>-399.04370000213385</v>
          </cell>
          <cell r="AU226">
            <v>-1774.3363999947906</v>
          </cell>
          <cell r="AV226">
            <v>-2312.9250000044703</v>
          </cell>
          <cell r="AW226">
            <v>-8.8125</v>
          </cell>
          <cell r="AX226">
            <v>-1530.5012199990451</v>
          </cell>
          <cell r="AY226">
            <v>-11384.677729994059</v>
          </cell>
          <cell r="AZ226">
            <v>-11598.590370006859</v>
          </cell>
          <cell r="BA226">
            <v>-1846.2400799915195</v>
          </cell>
          <cell r="BB226">
            <v>-4130.3109999969602</v>
          </cell>
          <cell r="BC226">
            <v>-2002.9724999889731</v>
          </cell>
          <cell r="BD226">
            <v>-459.8944999948144</v>
          </cell>
          <cell r="BE226">
            <v>-57929.045169949532</v>
          </cell>
          <cell r="BF226">
            <v>-845.90749999880791</v>
          </cell>
          <cell r="BG226">
            <v>-217.9569999948144</v>
          </cell>
          <cell r="BH226">
            <v>-4058.3891999945045</v>
          </cell>
          <cell r="BI226">
            <v>-2051.2558000013232</v>
          </cell>
          <cell r="BJ226">
            <v>-35.087499998509884</v>
          </cell>
          <cell r="BK226">
            <v>-3045.0994599983096</v>
          </cell>
          <cell r="BL226">
            <v>-25761.210660003126</v>
          </cell>
          <cell r="BM226">
            <v>-12724.015749998391</v>
          </cell>
          <cell r="BN226">
            <v>-4469.0249999985099</v>
          </cell>
          <cell r="BO226">
            <v>-1571.598799996078</v>
          </cell>
          <cell r="BP226">
            <v>-2864.6670000106096</v>
          </cell>
          <cell r="BQ226">
            <v>-284.8315000012517</v>
          </cell>
          <cell r="BR226">
            <v>-37526.277129948139</v>
          </cell>
          <cell r="BS226">
            <v>-405.94449999928474</v>
          </cell>
          <cell r="BT226">
            <v>-356.73799999803305</v>
          </cell>
          <cell r="BU226">
            <v>-4598.855499997735</v>
          </cell>
          <cell r="BV226">
            <v>-3005.0315000042319</v>
          </cell>
          <cell r="BW226">
            <v>-62.083999998867512</v>
          </cell>
          <cell r="BX226">
            <v>-3171.5100999996066</v>
          </cell>
          <cell r="BY226">
            <v>-5713.7108300030231</v>
          </cell>
          <cell r="BZ226">
            <v>-9879.859999999404</v>
          </cell>
          <cell r="CA226">
            <v>-4803.8831999972463</v>
          </cell>
          <cell r="CB226">
            <v>-4430.5955000072718</v>
          </cell>
          <cell r="CC226">
            <v>-1037.5289999991655</v>
          </cell>
          <cell r="CD226">
            <v>-60.535000003874302</v>
          </cell>
          <cell r="CE226">
            <v>-36284.434600114822</v>
          </cell>
          <cell r="CF226">
            <v>-6.0850000008940697</v>
          </cell>
          <cell r="CG226">
            <v>-67.04450000077486</v>
          </cell>
          <cell r="CH226">
            <v>-919.90799999982119</v>
          </cell>
          <cell r="CI226">
            <v>-8384.2419999986887</v>
          </cell>
          <cell r="CJ226">
            <v>-69.570999998599291</v>
          </cell>
          <cell r="CK226">
            <v>-5228.5789000019431</v>
          </cell>
          <cell r="CL226">
            <v>-4585.0021000057459</v>
          </cell>
          <cell r="CM226">
            <v>-8289.0355000048876</v>
          </cell>
          <cell r="CN226">
            <v>-5298.541599996388</v>
          </cell>
          <cell r="CO226">
            <v>-1543.6060000061989</v>
          </cell>
          <cell r="CP226">
            <v>-1632.4830000028014</v>
          </cell>
          <cell r="CQ226">
            <v>-260.3369999974966</v>
          </cell>
          <cell r="CR226">
            <v>-6625.4212000370026</v>
          </cell>
          <cell r="CS226">
            <v>-32.802999995648861</v>
          </cell>
          <cell r="CT226">
            <v>-41.497000001370907</v>
          </cell>
          <cell r="CU226">
            <v>-216.30070000141859</v>
          </cell>
          <cell r="CV226">
            <v>-723.98750000447035</v>
          </cell>
          <cell r="CW226">
            <v>67.64299999922514</v>
          </cell>
          <cell r="CX226">
            <v>-384.75220000743866</v>
          </cell>
          <cell r="CY226">
            <v>-525.0519999936223</v>
          </cell>
          <cell r="CZ226">
            <v>-272.82400000095367</v>
          </cell>
          <cell r="DA226">
            <v>-2792.7207999974489</v>
          </cell>
          <cell r="DB226">
            <v>-996.79249999672174</v>
          </cell>
          <cell r="DC226">
            <v>-608.91249999403954</v>
          </cell>
          <cell r="DD226">
            <v>-97.421999998390675</v>
          </cell>
          <cell r="DE226">
            <v>-4320.2654999494553</v>
          </cell>
          <cell r="DF226">
            <v>-2.7829999998211861</v>
          </cell>
          <cell r="DG226">
            <v>-8.3439999967813492</v>
          </cell>
          <cell r="DH226">
            <v>4.2349999994039536</v>
          </cell>
          <cell r="DI226">
            <v>-276.4450000077486</v>
          </cell>
          <cell r="DJ226">
            <v>35.233500000089407</v>
          </cell>
          <cell r="DK226">
            <v>-381.36149999499321</v>
          </cell>
          <cell r="DL226">
            <v>-184.74909999966621</v>
          </cell>
          <cell r="DM226">
            <v>-226.13650000095367</v>
          </cell>
          <cell r="DN226">
            <v>-1205.4729000031948</v>
          </cell>
          <cell r="DO226">
            <v>-472.73799999803305</v>
          </cell>
          <cell r="DP226">
            <v>-1472.7210000008345</v>
          </cell>
          <cell r="DQ226">
            <v>-128.98299999535084</v>
          </cell>
          <cell r="DR226">
            <v>-2038.9165999889374</v>
          </cell>
          <cell r="DS226">
            <v>-41.736000001430511</v>
          </cell>
          <cell r="DT226">
            <v>-50.348000004887581</v>
          </cell>
          <cell r="DU226">
            <v>10.067999996244907</v>
          </cell>
          <cell r="DV226">
            <v>15.881999999284744</v>
          </cell>
          <cell r="DW226">
            <v>57.175999999046326</v>
          </cell>
          <cell r="DX226">
            <v>-20.354000002145767</v>
          </cell>
          <cell r="DY226">
            <v>-222.31899999827147</v>
          </cell>
          <cell r="DZ226">
            <v>-309.01150000095367</v>
          </cell>
          <cell r="EA226">
            <v>-555.09109999984503</v>
          </cell>
          <cell r="EB226">
            <v>-60.250499993562698</v>
          </cell>
          <cell r="EC226">
            <v>-720.4294999986887</v>
          </cell>
          <cell r="ED226">
            <v>-142.50300000607967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1158.8423099999782</v>
          </cell>
          <cell r="G231">
            <v>1174.7789800000028</v>
          </cell>
          <cell r="H231">
            <v>1536.5515799999703</v>
          </cell>
          <cell r="I231">
            <v>1587.7341000000015</v>
          </cell>
          <cell r="J231">
            <v>1706.4876899999799</v>
          </cell>
          <cell r="K231">
            <v>1704.7173000000184</v>
          </cell>
          <cell r="L231">
            <v>1606.9113499999512</v>
          </cell>
          <cell r="M231">
            <v>1696.0059700000565</v>
          </cell>
          <cell r="N231">
            <v>1650.562799999956</v>
          </cell>
          <cell r="O231">
            <v>1574.8294499999611</v>
          </cell>
          <cell r="P231">
            <v>1252.7820000000065</v>
          </cell>
          <cell r="Q231">
            <v>1058.3108600000269</v>
          </cell>
          <cell r="R231">
            <v>17802.295199999586</v>
          </cell>
          <cell r="S231">
            <v>1167.5839999999735</v>
          </cell>
          <cell r="T231">
            <v>1142.8704000000143</v>
          </cell>
          <cell r="U231">
            <v>1548.2887999999803</v>
          </cell>
          <cell r="V231">
            <v>1599.8159999999916</v>
          </cell>
          <cell r="W231">
            <v>1719.5080000000307</v>
          </cell>
          <cell r="X231">
            <v>1717.6319999999832</v>
          </cell>
          <cell r="Y231">
            <v>1619.1424000000115</v>
          </cell>
          <cell r="Z231">
            <v>1708.8935999999521</v>
          </cell>
          <cell r="AA231">
            <v>1663.1520000000019</v>
          </cell>
          <cell r="AB231">
            <v>1586.7536000000546</v>
          </cell>
          <cell r="AC231">
            <v>1262.3040000000037</v>
          </cell>
          <cell r="AD231">
            <v>1066.3503999999957</v>
          </cell>
          <cell r="AE231">
            <v>18421.913480602205</v>
          </cell>
          <cell r="AF231">
            <v>1205.3475800000015</v>
          </cell>
          <cell r="AG231">
            <v>1179.801839999971</v>
          </cell>
          <cell r="AH231">
            <v>1618.8998411474749</v>
          </cell>
          <cell r="AI231">
            <v>1654.1735401913757</v>
          </cell>
          <cell r="AJ231">
            <v>1782.3428529844387</v>
          </cell>
          <cell r="AK231">
            <v>1786.9721962782787</v>
          </cell>
          <cell r="AL231">
            <v>1671.4722599999513</v>
          </cell>
          <cell r="AM231">
            <v>1764.1517199999653</v>
          </cell>
          <cell r="AN231">
            <v>1716.8549999999814</v>
          </cell>
          <cell r="AO231">
            <v>1638.0489900000393</v>
          </cell>
          <cell r="AP231">
            <v>1303.0667999999714</v>
          </cell>
          <cell r="AQ231">
            <v>1100.7808599999989</v>
          </cell>
          <cell r="AR231">
            <v>18522.784186347388</v>
          </cell>
          <cell r="AS231">
            <v>1213.7764800000004</v>
          </cell>
          <cell r="AT231">
            <v>1188.0187199999928</v>
          </cell>
          <cell r="AU231">
            <v>1617.6132199140266</v>
          </cell>
          <cell r="AV231">
            <v>1671.7096464327769</v>
          </cell>
          <cell r="AW231">
            <v>1787.4637199999997</v>
          </cell>
          <cell r="AX231">
            <v>1785.5964000000386</v>
          </cell>
          <cell r="AY231">
            <v>1683.1214400000172</v>
          </cell>
          <cell r="AZ231">
            <v>1776.474840000039</v>
          </cell>
          <cell r="BA231">
            <v>1728.8712000000523</v>
          </cell>
          <cell r="BB231">
            <v>1649.477760000038</v>
          </cell>
          <cell r="BC231">
            <v>1312.1639999999898</v>
          </cell>
          <cell r="BD231">
            <v>1108.4967600000091</v>
          </cell>
          <cell r="BE231">
            <v>19120.170294458047</v>
          </cell>
          <cell r="BF231">
            <v>1250.8146599999745</v>
          </cell>
          <cell r="BG231">
            <v>1268.0093399999896</v>
          </cell>
          <cell r="BH231">
            <v>1658.6280300000217</v>
          </cell>
          <cell r="BI231">
            <v>1714.47428965976</v>
          </cell>
          <cell r="BJ231">
            <v>1846.7847847986268</v>
          </cell>
          <cell r="BK231">
            <v>1840.1282999999821</v>
          </cell>
          <cell r="BL231">
            <v>1734.5216100000544</v>
          </cell>
          <cell r="BM231">
            <v>1830.6966300000204</v>
          </cell>
          <cell r="BN231">
            <v>1781.6382000000449</v>
          </cell>
          <cell r="BO231">
            <v>1699.8921300000511</v>
          </cell>
          <cell r="BP231">
            <v>1352.24099999998</v>
          </cell>
          <cell r="BQ231">
            <v>1142.3413200000068</v>
          </cell>
          <cell r="BR231">
            <v>19248.407008572482</v>
          </cell>
          <cell r="BS231">
            <v>1258.8628799999715</v>
          </cell>
          <cell r="BT231">
            <v>1232.1277006187011</v>
          </cell>
          <cell r="BU231">
            <v>1705.4493508179439</v>
          </cell>
          <cell r="BV231">
            <v>1725.6194892248604</v>
          </cell>
          <cell r="BW231">
            <v>1868.1690463030245</v>
          </cell>
          <cell r="BX231">
            <v>1851.9998417753959</v>
          </cell>
          <cell r="BY231">
            <v>1745.6472000000067</v>
          </cell>
          <cell r="BZ231">
            <v>1842.4912000000477</v>
          </cell>
          <cell r="CA231">
            <v>1793.1672000000253</v>
          </cell>
          <cell r="CB231">
            <v>1710.7833600000013</v>
          </cell>
          <cell r="CC231">
            <v>1360.89530542586</v>
          </cell>
          <cell r="CD231">
            <v>1153.1944344063522</v>
          </cell>
          <cell r="CE231">
            <v>19773.128747848794</v>
          </cell>
          <cell r="CF231">
            <v>1295.6723622884019</v>
          </cell>
          <cell r="CG231">
            <v>1268.0285532579874</v>
          </cell>
          <cell r="CH231">
            <v>1729.5665860543959</v>
          </cell>
          <cell r="CI231">
            <v>1778.3347691241652</v>
          </cell>
          <cell r="CJ231">
            <v>1911.1818131366745</v>
          </cell>
          <cell r="CK231">
            <v>1910.122383689275</v>
          </cell>
          <cell r="CL231">
            <v>1796.1589099999983</v>
          </cell>
          <cell r="CM231">
            <v>1895.7684199999785</v>
          </cell>
          <cell r="CN231">
            <v>1844.9612999999663</v>
          </cell>
          <cell r="CO231">
            <v>1760.219369999948</v>
          </cell>
          <cell r="CP231">
            <v>1400.1561402974185</v>
          </cell>
          <cell r="CQ231">
            <v>1182.9581400000025</v>
          </cell>
          <cell r="CR231">
            <v>16618.987593363971</v>
          </cell>
          <cell r="CS231">
            <v>1149.5327000000398</v>
          </cell>
          <cell r="CT231">
            <v>1101.7772932391381</v>
          </cell>
          <cell r="CU231">
            <v>1456.6676422057208</v>
          </cell>
          <cell r="CV231">
            <v>1466.4181268020184</v>
          </cell>
          <cell r="CW231">
            <v>1547.6271223590011</v>
          </cell>
          <cell r="CX231">
            <v>1522.7475000000559</v>
          </cell>
          <cell r="CY231">
            <v>1450.8691299999482</v>
          </cell>
          <cell r="CZ231">
            <v>1551.6336999999476</v>
          </cell>
          <cell r="DA231">
            <v>1544.5103999999119</v>
          </cell>
          <cell r="DB231">
            <v>1521.0949799999944</v>
          </cell>
          <cell r="DC231">
            <v>1242.8957999999402</v>
          </cell>
          <cell r="DD231">
            <v>1063.2131987580215</v>
          </cell>
          <cell r="DE231">
            <v>16853.86241985485</v>
          </cell>
          <cell r="DF231">
            <v>1164.381080000021</v>
          </cell>
          <cell r="DG231">
            <v>1155.1036611015443</v>
          </cell>
          <cell r="DH231">
            <v>1472.391028703074</v>
          </cell>
          <cell r="DI231">
            <v>1488.6446114808787</v>
          </cell>
          <cell r="DJ231">
            <v>1564.0467576836818</v>
          </cell>
          <cell r="DK231">
            <v>1537.7585999999428</v>
          </cell>
          <cell r="DL231">
            <v>1465.6068400000222</v>
          </cell>
          <cell r="DM231">
            <v>1568.0026300000609</v>
          </cell>
          <cell r="DN231">
            <v>1561.8288000000175</v>
          </cell>
          <cell r="DO231">
            <v>1539.6522000000114</v>
          </cell>
          <cell r="DP231">
            <v>1258.8462000000291</v>
          </cell>
          <cell r="DQ231">
            <v>1077.6000108864391</v>
          </cell>
          <cell r="DR231">
            <v>17260.779247961473</v>
          </cell>
          <cell r="DS231">
            <v>1186.703820685856</v>
          </cell>
          <cell r="DT231">
            <v>1137.2938374918303</v>
          </cell>
          <cell r="DU231">
            <v>1603.2058280666242</v>
          </cell>
          <cell r="DV231">
            <v>1515.710075660958</v>
          </cell>
          <cell r="DW231">
            <v>1605.3894102938939</v>
          </cell>
          <cell r="DX231">
            <v>1571.2913999999873</v>
          </cell>
          <cell r="DY231">
            <v>1497.2745799999684</v>
          </cell>
          <cell r="DZ231">
            <v>1601.1561999999685</v>
          </cell>
          <cell r="EA231">
            <v>1592.3495257614413</v>
          </cell>
          <cell r="EB231">
            <v>1570.0074000000022</v>
          </cell>
          <cell r="EC231">
            <v>1282.8833999999915</v>
          </cell>
          <cell r="ED231">
            <v>1097.5137700000196</v>
          </cell>
        </row>
        <row r="233">
          <cell r="F233">
            <v>1158.8423099999782</v>
          </cell>
          <cell r="G233">
            <v>1174.7789800000028</v>
          </cell>
          <cell r="H233">
            <v>1536.5515799999703</v>
          </cell>
          <cell r="I233">
            <v>1587.7341000000015</v>
          </cell>
          <cell r="J233">
            <v>1706.4876899999799</v>
          </cell>
          <cell r="K233">
            <v>1704.7173000000184</v>
          </cell>
          <cell r="L233">
            <v>1606.9113499999512</v>
          </cell>
          <cell r="M233">
            <v>1696.0059700000565</v>
          </cell>
          <cell r="N233">
            <v>1650.562799999956</v>
          </cell>
          <cell r="O233">
            <v>1574.8294499999611</v>
          </cell>
          <cell r="P233">
            <v>1252.7820000000065</v>
          </cell>
          <cell r="Q233">
            <v>1058.3108600000269</v>
          </cell>
          <cell r="R233">
            <v>17802.295199999586</v>
          </cell>
          <cell r="S233">
            <v>1167.5839999999735</v>
          </cell>
          <cell r="T233">
            <v>1142.8704000000143</v>
          </cell>
          <cell r="U233">
            <v>1548.2887999999803</v>
          </cell>
          <cell r="V233">
            <v>1599.8159999999916</v>
          </cell>
          <cell r="W233">
            <v>1719.5080000000307</v>
          </cell>
          <cell r="X233">
            <v>1717.6319999999832</v>
          </cell>
          <cell r="Y233">
            <v>1619.1424000000115</v>
          </cell>
          <cell r="Z233">
            <v>1708.8935999999521</v>
          </cell>
          <cell r="AA233">
            <v>1663.1520000000019</v>
          </cell>
          <cell r="AB233">
            <v>1586.7536000000546</v>
          </cell>
          <cell r="AC233">
            <v>1262.3040000000037</v>
          </cell>
          <cell r="AD233">
            <v>1066.3503999999957</v>
          </cell>
          <cell r="AE233">
            <v>18421.913480602205</v>
          </cell>
          <cell r="AF233">
            <v>1205.3475800000015</v>
          </cell>
          <cell r="AG233">
            <v>1179.801839999971</v>
          </cell>
          <cell r="AH233">
            <v>1618.8998411474749</v>
          </cell>
          <cell r="AI233">
            <v>1654.1735401913757</v>
          </cell>
          <cell r="AJ233">
            <v>1782.3428529844387</v>
          </cell>
          <cell r="AK233">
            <v>1786.9721962782787</v>
          </cell>
          <cell r="AL233">
            <v>1671.4722599999513</v>
          </cell>
          <cell r="AM233">
            <v>1764.1517199999653</v>
          </cell>
          <cell r="AN233">
            <v>1716.8549999999814</v>
          </cell>
          <cell r="AO233">
            <v>1638.0489900000393</v>
          </cell>
          <cell r="AP233">
            <v>1303.0667999999714</v>
          </cell>
          <cell r="AQ233">
            <v>1100.7808599999989</v>
          </cell>
          <cell r="AR233">
            <v>18522.784186347388</v>
          </cell>
          <cell r="AS233">
            <v>1213.7764800000004</v>
          </cell>
          <cell r="AT233">
            <v>1188.0187199999928</v>
          </cell>
          <cell r="AU233">
            <v>1617.6132199140266</v>
          </cell>
          <cell r="AV233">
            <v>1671.7096464327769</v>
          </cell>
          <cell r="AW233">
            <v>1787.4637199999997</v>
          </cell>
          <cell r="AX233">
            <v>1785.5964000000386</v>
          </cell>
          <cell r="AY233">
            <v>1683.1214400000172</v>
          </cell>
          <cell r="AZ233">
            <v>1776.474840000039</v>
          </cell>
          <cell r="BA233">
            <v>1728.8712000000523</v>
          </cell>
          <cell r="BB233">
            <v>1649.477760000038</v>
          </cell>
          <cell r="BC233">
            <v>1312.1639999999898</v>
          </cell>
          <cell r="BD233">
            <v>1108.4967600000091</v>
          </cell>
          <cell r="BE233">
            <v>19120.170294458047</v>
          </cell>
          <cell r="BF233">
            <v>1250.8146599999745</v>
          </cell>
          <cell r="BG233">
            <v>1268.0093399999896</v>
          </cell>
          <cell r="BH233">
            <v>1658.6280300000217</v>
          </cell>
          <cell r="BI233">
            <v>1714.47428965976</v>
          </cell>
          <cell r="BJ233">
            <v>1846.7847847986268</v>
          </cell>
          <cell r="BK233">
            <v>1840.1282999999821</v>
          </cell>
          <cell r="BL233">
            <v>1734.5216100000544</v>
          </cell>
          <cell r="BM233">
            <v>1830.6966300000204</v>
          </cell>
          <cell r="BN233">
            <v>1781.6382000000449</v>
          </cell>
          <cell r="BO233">
            <v>1699.8921300000511</v>
          </cell>
          <cell r="BP233">
            <v>1352.24099999998</v>
          </cell>
          <cell r="BQ233">
            <v>1142.3413200000068</v>
          </cell>
          <cell r="BR233">
            <v>19248.407008572482</v>
          </cell>
          <cell r="BS233">
            <v>1258.8628799999715</v>
          </cell>
          <cell r="BT233">
            <v>1232.1277006187011</v>
          </cell>
          <cell r="BU233">
            <v>1705.4493508179439</v>
          </cell>
          <cell r="BV233">
            <v>1725.6194892248604</v>
          </cell>
          <cell r="BW233">
            <v>1868.1690463030245</v>
          </cell>
          <cell r="BX233">
            <v>1851.9998417753959</v>
          </cell>
          <cell r="BY233">
            <v>1745.6472000000067</v>
          </cell>
          <cell r="BZ233">
            <v>1842.4912000000477</v>
          </cell>
          <cell r="CA233">
            <v>1793.1672000000253</v>
          </cell>
          <cell r="CB233">
            <v>1710.7833600000013</v>
          </cell>
          <cell r="CC233">
            <v>1360.89530542586</v>
          </cell>
          <cell r="CD233">
            <v>1153.1944344063522</v>
          </cell>
          <cell r="CE233">
            <v>19773.128747848794</v>
          </cell>
          <cell r="CF233">
            <v>1295.6723622884019</v>
          </cell>
          <cell r="CG233">
            <v>1268.0285532579874</v>
          </cell>
          <cell r="CH233">
            <v>1729.5665860543959</v>
          </cell>
          <cell r="CI233">
            <v>1778.3347691241652</v>
          </cell>
          <cell r="CJ233">
            <v>1911.1818131366745</v>
          </cell>
          <cell r="CK233">
            <v>1910.122383689275</v>
          </cell>
          <cell r="CL233">
            <v>1796.1589099999983</v>
          </cell>
          <cell r="CM233">
            <v>1895.7684199999785</v>
          </cell>
          <cell r="CN233">
            <v>1844.9612999999663</v>
          </cell>
          <cell r="CO233">
            <v>1760.219369999948</v>
          </cell>
          <cell r="CP233">
            <v>1400.1561402974185</v>
          </cell>
          <cell r="CQ233">
            <v>1182.9581400000025</v>
          </cell>
          <cell r="CR233">
            <v>16618.987593363971</v>
          </cell>
          <cell r="CS233">
            <v>1149.5327000000398</v>
          </cell>
          <cell r="CT233">
            <v>1101.7772932391381</v>
          </cell>
          <cell r="CU233">
            <v>1456.6676422057208</v>
          </cell>
          <cell r="CV233">
            <v>1466.4181268020184</v>
          </cell>
          <cell r="CW233">
            <v>1547.6271223590011</v>
          </cell>
          <cell r="CX233">
            <v>1522.7475000000559</v>
          </cell>
          <cell r="CY233">
            <v>1450.8691299999482</v>
          </cell>
          <cell r="CZ233">
            <v>1551.6336999999476</v>
          </cell>
          <cell r="DA233">
            <v>1544.5103999999119</v>
          </cell>
          <cell r="DB233">
            <v>1521.0949799999944</v>
          </cell>
          <cell r="DC233">
            <v>1242.8957999999402</v>
          </cell>
          <cell r="DD233">
            <v>1063.2131987580215</v>
          </cell>
          <cell r="DE233">
            <v>16853.86241985485</v>
          </cell>
          <cell r="DF233">
            <v>1164.381080000021</v>
          </cell>
          <cell r="DG233">
            <v>1155.1036611015443</v>
          </cell>
          <cell r="DH233">
            <v>1472.391028703074</v>
          </cell>
          <cell r="DI233">
            <v>1488.6446114808787</v>
          </cell>
          <cell r="DJ233">
            <v>1564.0467576836818</v>
          </cell>
          <cell r="DK233">
            <v>1537.7585999999428</v>
          </cell>
          <cell r="DL233">
            <v>1465.6068400000222</v>
          </cell>
          <cell r="DM233">
            <v>1568.0026300000609</v>
          </cell>
          <cell r="DN233">
            <v>1561.8288000000175</v>
          </cell>
          <cell r="DO233">
            <v>1539.6522000000114</v>
          </cell>
          <cell r="DP233">
            <v>1258.8462000000291</v>
          </cell>
          <cell r="DQ233">
            <v>1077.6000108864391</v>
          </cell>
          <cell r="DR233">
            <v>17260.779247961473</v>
          </cell>
          <cell r="DS233">
            <v>1186.703820685856</v>
          </cell>
          <cell r="DT233">
            <v>1137.2938374918303</v>
          </cell>
          <cell r="DU233">
            <v>1603.2058280666242</v>
          </cell>
          <cell r="DV233">
            <v>1515.710075660958</v>
          </cell>
          <cell r="DW233">
            <v>1605.3894102938939</v>
          </cell>
          <cell r="DX233">
            <v>1571.2913999999873</v>
          </cell>
          <cell r="DY233">
            <v>1497.2745799999684</v>
          </cell>
          <cell r="DZ233">
            <v>1601.1561999999685</v>
          </cell>
          <cell r="EA233">
            <v>1592.3495257614413</v>
          </cell>
          <cell r="EB233">
            <v>1570.0074000000022</v>
          </cell>
          <cell r="EC233">
            <v>1282.8833999999915</v>
          </cell>
          <cell r="ED233">
            <v>1097.5137700000196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-98020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-98020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-99928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-99928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-83059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-83059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-86043.39999999851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-86043.39999999851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-88751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-88751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-88201.5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-88201.5</v>
          </cell>
          <cell r="CE240">
            <v>-91994.919999999925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-91994.919999999925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-2.1148900000000914E-4</v>
          </cell>
          <cell r="S251">
            <v>-1.0667999999998401E-5</v>
          </cell>
          <cell r="T251">
            <v>-1.7458000000001445E-5</v>
          </cell>
          <cell r="U251">
            <v>-4.3147000000000324E-5</v>
          </cell>
          <cell r="V251">
            <v>-2.0183000000000006E-5</v>
          </cell>
          <cell r="W251">
            <v>-8.2809999999988726E-6</v>
          </cell>
          <cell r="X251">
            <v>-8.9800000000021807E-6</v>
          </cell>
          <cell r="Y251">
            <v>-6.3540000000000818E-6</v>
          </cell>
          <cell r="Z251">
            <v>-8.2680000000022458E-6</v>
          </cell>
          <cell r="AA251">
            <v>-6.5953000000000539E-5</v>
          </cell>
          <cell r="AB251">
            <v>-2.2197000000001577E-5</v>
          </cell>
          <cell r="AC251">
            <v>0</v>
          </cell>
          <cell r="AD251">
            <v>0</v>
          </cell>
          <cell r="AE251">
            <v>-1.0185999999995365E-4</v>
          </cell>
          <cell r="AF251">
            <v>0</v>
          </cell>
          <cell r="AG251">
            <v>-6.2540000000006757E-6</v>
          </cell>
          <cell r="AH251">
            <v>0</v>
          </cell>
          <cell r="AI251">
            <v>-8.8099999999979861E-6</v>
          </cell>
          <cell r="AJ251">
            <v>-2.3580999999998215E-5</v>
          </cell>
          <cell r="AK251">
            <v>-1.7345000000001942E-5</v>
          </cell>
          <cell r="AL251">
            <v>-8.4700000000000053E-6</v>
          </cell>
          <cell r="AM251">
            <v>-2.0409999999977668E-6</v>
          </cell>
          <cell r="AN251">
            <v>-2.3294000000000092E-5</v>
          </cell>
          <cell r="AO251">
            <v>-1.2064999999998605E-5</v>
          </cell>
          <cell r="AP251">
            <v>0</v>
          </cell>
          <cell r="AQ251">
            <v>0</v>
          </cell>
          <cell r="AR251">
            <v>-1.2125100000001665E-4</v>
          </cell>
          <cell r="AS251">
            <v>0</v>
          </cell>
          <cell r="AT251">
            <v>0</v>
          </cell>
          <cell r="AU251">
            <v>-2.7881000000000433E-5</v>
          </cell>
          <cell r="AV251">
            <v>-2.9430000000000428E-5</v>
          </cell>
          <cell r="AW251">
            <v>-1.5333999999998793E-5</v>
          </cell>
          <cell r="AX251">
            <v>-1.4031000000001154E-5</v>
          </cell>
          <cell r="AY251">
            <v>-6.583000000000977E-6</v>
          </cell>
          <cell r="AZ251">
            <v>0</v>
          </cell>
          <cell r="BA251">
            <v>-2.7992000000000988E-5</v>
          </cell>
          <cell r="BB251">
            <v>0</v>
          </cell>
          <cell r="BC251">
            <v>0</v>
          </cell>
          <cell r="BD251">
            <v>0</v>
          </cell>
          <cell r="BE251">
            <v>-9.4846000000065045E-5</v>
          </cell>
          <cell r="BF251">
            <v>0</v>
          </cell>
          <cell r="BG251">
            <v>0</v>
          </cell>
          <cell r="BH251">
            <v>-1.5003000000003014E-5</v>
          </cell>
          <cell r="BI251">
            <v>-2.0680000000002086E-5</v>
          </cell>
          <cell r="BJ251">
            <v>-2.5423999999999586E-5</v>
          </cell>
          <cell r="BK251">
            <v>-1.0169000000000844E-5</v>
          </cell>
          <cell r="BL251">
            <v>0</v>
          </cell>
          <cell r="BM251">
            <v>-7.6590000000001379E-6</v>
          </cell>
          <cell r="BN251">
            <v>-2.9600000000032378E-7</v>
          </cell>
          <cell r="BO251">
            <v>-1.5615000000000073E-5</v>
          </cell>
          <cell r="BP251">
            <v>0</v>
          </cell>
          <cell r="BQ251">
            <v>0</v>
          </cell>
          <cell r="BR251">
            <v>-5.7343999999986961E-5</v>
          </cell>
          <cell r="BS251">
            <v>0</v>
          </cell>
          <cell r="BT251">
            <v>-6.1499999999999055E-6</v>
          </cell>
          <cell r="BU251">
            <v>-7.3890000000000067E-6</v>
          </cell>
          <cell r="BV251">
            <v>-1.9559999999998329E-5</v>
          </cell>
          <cell r="BW251">
            <v>0</v>
          </cell>
          <cell r="BX251">
            <v>-6.6610000000015546E-6</v>
          </cell>
          <cell r="BY251">
            <v>-1.6780000000014839E-6</v>
          </cell>
          <cell r="BZ251">
            <v>0</v>
          </cell>
          <cell r="CA251">
            <v>-1.311699999999999E-5</v>
          </cell>
          <cell r="CB251">
            <v>-2.7889999999995696E-6</v>
          </cell>
          <cell r="CC251">
            <v>0</v>
          </cell>
          <cell r="CD251">
            <v>0</v>
          </cell>
          <cell r="CE251">
            <v>-1.4258000000016979E-5</v>
          </cell>
          <cell r="CF251">
            <v>0</v>
          </cell>
          <cell r="CG251">
            <v>0</v>
          </cell>
          <cell r="CH251">
            <v>0</v>
          </cell>
          <cell r="CI251">
            <v>-1.4257999999999632E-5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-2.1148900000000914E-4</v>
          </cell>
          <cell r="S260">
            <v>-1.0667999999998401E-5</v>
          </cell>
          <cell r="T260">
            <v>-1.7458000000001445E-5</v>
          </cell>
          <cell r="U260">
            <v>-4.3147000000000324E-5</v>
          </cell>
          <cell r="V260">
            <v>-2.0183000000000006E-5</v>
          </cell>
          <cell r="W260">
            <v>-8.2809999999988726E-6</v>
          </cell>
          <cell r="X260">
            <v>-8.9800000000021807E-6</v>
          </cell>
          <cell r="Y260">
            <v>-6.3540000000000818E-6</v>
          </cell>
          <cell r="Z260">
            <v>-8.2680000000022458E-6</v>
          </cell>
          <cell r="AA260">
            <v>-6.5953000000000539E-5</v>
          </cell>
          <cell r="AB260">
            <v>-2.2197000000001577E-5</v>
          </cell>
          <cell r="AC260">
            <v>0</v>
          </cell>
          <cell r="AD260">
            <v>0</v>
          </cell>
          <cell r="AE260">
            <v>-83059.000101860613</v>
          </cell>
          <cell r="AF260">
            <v>0</v>
          </cell>
          <cell r="AG260">
            <v>-6.2540000000006757E-6</v>
          </cell>
          <cell r="AH260">
            <v>0</v>
          </cell>
          <cell r="AI260">
            <v>-8.8099999999979861E-6</v>
          </cell>
          <cell r="AJ260">
            <v>-2.3580999999998215E-5</v>
          </cell>
          <cell r="AK260">
            <v>-1.7345000000001942E-5</v>
          </cell>
          <cell r="AL260">
            <v>-83059.00000847131</v>
          </cell>
          <cell r="AM260">
            <v>-2.0409999999977668E-6</v>
          </cell>
          <cell r="AN260">
            <v>-2.3294000000000092E-5</v>
          </cell>
          <cell r="AO260">
            <v>-1.2064999999998605E-5</v>
          </cell>
          <cell r="AP260">
            <v>0</v>
          </cell>
          <cell r="AQ260">
            <v>0</v>
          </cell>
          <cell r="AR260">
            <v>-86043.400121249259</v>
          </cell>
          <cell r="AS260">
            <v>0</v>
          </cell>
          <cell r="AT260">
            <v>0</v>
          </cell>
          <cell r="AU260">
            <v>-2.7881000000000433E-5</v>
          </cell>
          <cell r="AV260">
            <v>-2.9430000000000428E-5</v>
          </cell>
          <cell r="AW260">
            <v>-1.5333999999998793E-5</v>
          </cell>
          <cell r="AX260">
            <v>-1.4031000000001154E-5</v>
          </cell>
          <cell r="AY260">
            <v>-86043.400006581098</v>
          </cell>
          <cell r="AZ260">
            <v>0</v>
          </cell>
          <cell r="BA260">
            <v>-2.7992000000000988E-5</v>
          </cell>
          <cell r="BB260">
            <v>0</v>
          </cell>
          <cell r="BC260">
            <v>0</v>
          </cell>
          <cell r="BD260">
            <v>0</v>
          </cell>
          <cell r="BE260">
            <v>-88751.000094845891</v>
          </cell>
          <cell r="BF260">
            <v>0</v>
          </cell>
          <cell r="BG260">
            <v>0</v>
          </cell>
          <cell r="BH260">
            <v>-1.5003000000003014E-5</v>
          </cell>
          <cell r="BI260">
            <v>-2.0680000000002086E-5</v>
          </cell>
          <cell r="BJ260">
            <v>-2.5423999999999586E-5</v>
          </cell>
          <cell r="BK260">
            <v>-1.0169000000000844E-5</v>
          </cell>
          <cell r="BL260">
            <v>-88751</v>
          </cell>
          <cell r="BM260">
            <v>-7.6590000000001379E-6</v>
          </cell>
          <cell r="BN260">
            <v>-2.9600000000032378E-7</v>
          </cell>
          <cell r="BO260">
            <v>-1.5615000000000073E-5</v>
          </cell>
          <cell r="BP260">
            <v>0</v>
          </cell>
          <cell r="BQ260">
            <v>0</v>
          </cell>
          <cell r="BR260">
            <v>-186221.50005734712</v>
          </cell>
          <cell r="BS260">
            <v>0</v>
          </cell>
          <cell r="BT260">
            <v>-6.1499999999999055E-6</v>
          </cell>
          <cell r="BU260">
            <v>-7.3890000000000067E-6</v>
          </cell>
          <cell r="BV260">
            <v>-1.9559999999998329E-5</v>
          </cell>
          <cell r="BW260">
            <v>0</v>
          </cell>
          <cell r="BX260">
            <v>-6.6610000000015546E-6</v>
          </cell>
          <cell r="BY260">
            <v>-98020.000001676381</v>
          </cell>
          <cell r="BZ260">
            <v>0</v>
          </cell>
          <cell r="CA260">
            <v>-1.311699999999999E-5</v>
          </cell>
          <cell r="CB260">
            <v>-2.7889999999995696E-6</v>
          </cell>
          <cell r="CC260">
            <v>0</v>
          </cell>
          <cell r="CD260">
            <v>-88201.5</v>
          </cell>
          <cell r="CE260">
            <v>-191922.92001425475</v>
          </cell>
          <cell r="CF260">
            <v>0</v>
          </cell>
          <cell r="CG260">
            <v>0</v>
          </cell>
          <cell r="CH260">
            <v>0</v>
          </cell>
          <cell r="CI260">
            <v>-1.4257999999999632E-5</v>
          </cell>
          <cell r="CJ260">
            <v>0</v>
          </cell>
          <cell r="CK260">
            <v>0</v>
          </cell>
          <cell r="CL260">
            <v>-99928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-91994.919999999925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-1225.2597999999998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43.992000000000189</v>
          </cell>
          <cell r="DY264">
            <v>-970.61999999999534</v>
          </cell>
          <cell r="DZ264">
            <v>-226.06000000001222</v>
          </cell>
          <cell r="EA264">
            <v>0</v>
          </cell>
          <cell r="EB264">
            <v>0</v>
          </cell>
          <cell r="EC264">
            <v>0</v>
          </cell>
          <cell r="ED264">
            <v>-72.571799999999712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-887.54899999988265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23.165000000000873</v>
          </cell>
          <cell r="DY265">
            <v>-806.44000000000233</v>
          </cell>
          <cell r="DZ265">
            <v>-117.51999999996042</v>
          </cell>
          <cell r="EA265">
            <v>13.245999999999185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-130.55799999999726</v>
          </cell>
          <cell r="K267">
            <v>0</v>
          </cell>
          <cell r="L267">
            <v>0</v>
          </cell>
          <cell r="M267">
            <v>0</v>
          </cell>
          <cell r="N267">
            <v>-0.14199999999982538</v>
          </cell>
          <cell r="O267">
            <v>0</v>
          </cell>
          <cell r="P267">
            <v>0</v>
          </cell>
          <cell r="Q267">
            <v>0</v>
          </cell>
          <cell r="R267">
            <v>-2456.57779999997</v>
          </cell>
          <cell r="S267">
            <v>0</v>
          </cell>
          <cell r="T267">
            <v>0</v>
          </cell>
          <cell r="U267">
            <v>-799.92600000000311</v>
          </cell>
          <cell r="V267">
            <v>0</v>
          </cell>
          <cell r="W267">
            <v>-698.5</v>
          </cell>
          <cell r="X267">
            <v>-0.52729999998700805</v>
          </cell>
          <cell r="Y267">
            <v>-0.55099999999947613</v>
          </cell>
          <cell r="Z267">
            <v>0</v>
          </cell>
          <cell r="AA267">
            <v>-938.55800000000454</v>
          </cell>
          <cell r="AB267">
            <v>-18.515500000023167</v>
          </cell>
          <cell r="AC267">
            <v>0</v>
          </cell>
          <cell r="AD267">
            <v>0</v>
          </cell>
          <cell r="AE267">
            <v>-309.9660000000149</v>
          </cell>
          <cell r="AF267">
            <v>0</v>
          </cell>
          <cell r="AG267">
            <v>0</v>
          </cell>
          <cell r="AH267">
            <v>-3.2099999999627471</v>
          </cell>
          <cell r="AI267">
            <v>0</v>
          </cell>
          <cell r="AJ267">
            <v>-0.23000000003958121</v>
          </cell>
          <cell r="AK267">
            <v>-22.706000000005588</v>
          </cell>
          <cell r="AL267">
            <v>-1.9200000000128057</v>
          </cell>
          <cell r="AM267">
            <v>0</v>
          </cell>
          <cell r="AN267">
            <v>-158.86000000001513</v>
          </cell>
          <cell r="AO267">
            <v>-123.04000000003725</v>
          </cell>
          <cell r="AP267">
            <v>0</v>
          </cell>
          <cell r="AQ267">
            <v>0</v>
          </cell>
          <cell r="AR267">
            <v>-176.02399999974295</v>
          </cell>
          <cell r="AS267">
            <v>0</v>
          </cell>
          <cell r="AT267">
            <v>-8.4330000000045402</v>
          </cell>
          <cell r="AU267">
            <v>-2.2199999999720603</v>
          </cell>
          <cell r="AV267">
            <v>-4.5500000000174623</v>
          </cell>
          <cell r="AW267">
            <v>-0.15000000002328306</v>
          </cell>
          <cell r="AX267">
            <v>-0.61999999999534339</v>
          </cell>
          <cell r="AY267">
            <v>-2.5</v>
          </cell>
          <cell r="AZ267">
            <v>0</v>
          </cell>
          <cell r="BA267">
            <v>-0.92000000004190952</v>
          </cell>
          <cell r="BB267">
            <v>-57.343999999924563</v>
          </cell>
          <cell r="BC267">
            <v>0</v>
          </cell>
          <cell r="BD267">
            <v>-99.287000000000262</v>
          </cell>
          <cell r="BE267">
            <v>-60.828999999910593</v>
          </cell>
          <cell r="BF267">
            <v>0</v>
          </cell>
          <cell r="BG267">
            <v>-8.5470000000059372</v>
          </cell>
          <cell r="BH267">
            <v>-3.4299999999348074</v>
          </cell>
          <cell r="BI267">
            <v>0</v>
          </cell>
          <cell r="BJ267">
            <v>-0.20999999999185093</v>
          </cell>
          <cell r="BK267">
            <v>-0.64700000000448199</v>
          </cell>
          <cell r="BL267">
            <v>-4.5599999999976717</v>
          </cell>
          <cell r="BM267">
            <v>0</v>
          </cell>
          <cell r="BN267">
            <v>-1.6000000000931323</v>
          </cell>
          <cell r="BO267">
            <v>-41.835000000020955</v>
          </cell>
          <cell r="BP267">
            <v>0</v>
          </cell>
          <cell r="BQ267">
            <v>0</v>
          </cell>
          <cell r="BR267">
            <v>-2409.2327399998903</v>
          </cell>
          <cell r="BS267">
            <v>-283.15999999991618</v>
          </cell>
          <cell r="BT267">
            <v>-200.71999999997206</v>
          </cell>
          <cell r="BU267">
            <v>-66.020000000018626</v>
          </cell>
          <cell r="BV267">
            <v>-6.2100000000791624</v>
          </cell>
          <cell r="BW267">
            <v>-36</v>
          </cell>
          <cell r="BX267">
            <v>-29.430000000051223</v>
          </cell>
          <cell r="BY267">
            <v>-844.80999999959022</v>
          </cell>
          <cell r="BZ267">
            <v>-123.39999999990687</v>
          </cell>
          <cell r="CA267">
            <v>-3.4699999999720603</v>
          </cell>
          <cell r="CB267">
            <v>-160.12999999988824</v>
          </cell>
          <cell r="CC267">
            <v>-1.2127399999999966</v>
          </cell>
          <cell r="CD267">
            <v>-654.67000000015832</v>
          </cell>
          <cell r="CE267">
            <v>-5903.6700000036508</v>
          </cell>
          <cell r="CF267">
            <v>-1203.8600000001024</v>
          </cell>
          <cell r="CG267">
            <v>-314.73999999999069</v>
          </cell>
          <cell r="CH267">
            <v>-78.589999999967404</v>
          </cell>
          <cell r="CI267">
            <v>-92.668999999994412</v>
          </cell>
          <cell r="CJ267">
            <v>-117.10000000009313</v>
          </cell>
          <cell r="CK267">
            <v>-4.8399999998509884</v>
          </cell>
          <cell r="CL267">
            <v>-1855.3400000003166</v>
          </cell>
          <cell r="CM267">
            <v>-198.60000000009313</v>
          </cell>
          <cell r="CN267">
            <v>-391.94999999995343</v>
          </cell>
          <cell r="CO267">
            <v>-291.56000000005588</v>
          </cell>
          <cell r="CP267">
            <v>-24.301000000006752</v>
          </cell>
          <cell r="CQ267">
            <v>-1330.1200000001118</v>
          </cell>
          <cell r="CR267">
            <v>-14810.594999991357</v>
          </cell>
          <cell r="CS267">
            <v>-199.67000000004191</v>
          </cell>
          <cell r="CT267">
            <v>-107.70999999996275</v>
          </cell>
          <cell r="CU267">
            <v>-83</v>
          </cell>
          <cell r="CV267">
            <v>588.05000000004657</v>
          </cell>
          <cell r="CW267">
            <v>195.21000000042841</v>
          </cell>
          <cell r="CX267">
            <v>-484.31999999983236</v>
          </cell>
          <cell r="CY267">
            <v>-5509.7000000001863</v>
          </cell>
          <cell r="CZ267">
            <v>-4471.7000000001863</v>
          </cell>
          <cell r="DA267">
            <v>-411.66999999992549</v>
          </cell>
          <cell r="DB267">
            <v>-2585.5999999996275</v>
          </cell>
          <cell r="DC267">
            <v>-24.705000000001746</v>
          </cell>
          <cell r="DD267">
            <v>-1715.7799999997951</v>
          </cell>
          <cell r="DE267">
            <v>-17111.459999997169</v>
          </cell>
          <cell r="DF267">
            <v>-366.67000000004191</v>
          </cell>
          <cell r="DG267">
            <v>-669.60000000009313</v>
          </cell>
          <cell r="DH267">
            <v>135.10999999998603</v>
          </cell>
          <cell r="DI267">
            <v>817.66999999992549</v>
          </cell>
          <cell r="DJ267">
            <v>-141.14999999944121</v>
          </cell>
          <cell r="DK267">
            <v>-875.26000000000931</v>
          </cell>
          <cell r="DL267">
            <v>-3367.3999999999069</v>
          </cell>
          <cell r="DM267">
            <v>-2433.5</v>
          </cell>
          <cell r="DN267">
            <v>-1520.5500000002794</v>
          </cell>
          <cell r="DO267">
            <v>-3305.5</v>
          </cell>
          <cell r="DP267">
            <v>0</v>
          </cell>
          <cell r="DQ267">
            <v>-5384.6099999998696</v>
          </cell>
          <cell r="DR267">
            <v>-155711.03999996185</v>
          </cell>
          <cell r="DS267">
            <v>-22828</v>
          </cell>
          <cell r="DT267">
            <v>-12961</v>
          </cell>
          <cell r="DU267">
            <v>-12644.5</v>
          </cell>
          <cell r="DV267">
            <v>-2926.5</v>
          </cell>
          <cell r="DW267">
            <v>-10038.5</v>
          </cell>
          <cell r="DX267">
            <v>-8011.9499999992549</v>
          </cell>
          <cell r="DY267">
            <v>-17198</v>
          </cell>
          <cell r="DZ267">
            <v>-24343.35000000149</v>
          </cell>
          <cell r="EA267">
            <v>-7452</v>
          </cell>
          <cell r="EB267">
            <v>-16429</v>
          </cell>
          <cell r="EC267">
            <v>-3688.0400000000373</v>
          </cell>
          <cell r="ED267">
            <v>-17190.199999999255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-1.2632999999914318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-0.53929999997490086</v>
          </cell>
          <cell r="CL268">
            <v>-0.72400000000016007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-0.26499999999941792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-17.550000000017462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-17.550000000017462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-0.29999999998835847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-0.30000000000291038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-0.47000000000116415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-0.47000000000116415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-0.5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-0.5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-117.36999999999534</v>
          </cell>
          <cell r="CF269">
            <v>-117.36999999999534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80.810000000055879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80.810000000055879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-288.83850000007078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-301.19000000000233</v>
          </cell>
          <cell r="DL269">
            <v>0</v>
          </cell>
          <cell r="DM269">
            <v>0</v>
          </cell>
          <cell r="DN269">
            <v>12.351500000000669</v>
          </cell>
          <cell r="DO269">
            <v>0</v>
          </cell>
          <cell r="DP269">
            <v>0</v>
          </cell>
          <cell r="DQ269">
            <v>0</v>
          </cell>
          <cell r="DR269">
            <v>-52.105999999912456</v>
          </cell>
          <cell r="DS269">
            <v>-55.800000000046566</v>
          </cell>
          <cell r="DT269">
            <v>0</v>
          </cell>
          <cell r="DU269">
            <v>0</v>
          </cell>
          <cell r="DV269">
            <v>0</v>
          </cell>
          <cell r="DW269">
            <v>3.6940000000031432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-130.55799999999726</v>
          </cell>
          <cell r="K271">
            <v>-0.26499999999941792</v>
          </cell>
          <cell r="L271">
            <v>0</v>
          </cell>
          <cell r="M271">
            <v>0</v>
          </cell>
          <cell r="N271">
            <v>-0.14199999999982538</v>
          </cell>
          <cell r="O271">
            <v>0</v>
          </cell>
          <cell r="P271">
            <v>0</v>
          </cell>
          <cell r="Q271">
            <v>0</v>
          </cell>
          <cell r="R271">
            <v>-2474.1277999999002</v>
          </cell>
          <cell r="S271">
            <v>0</v>
          </cell>
          <cell r="T271">
            <v>0</v>
          </cell>
          <cell r="U271">
            <v>-799.92600000000311</v>
          </cell>
          <cell r="V271">
            <v>0</v>
          </cell>
          <cell r="W271">
            <v>-698.5</v>
          </cell>
          <cell r="X271">
            <v>-18.07730000000447</v>
          </cell>
          <cell r="Y271">
            <v>-0.55099999999947613</v>
          </cell>
          <cell r="Z271">
            <v>0</v>
          </cell>
          <cell r="AA271">
            <v>-938.55800000000454</v>
          </cell>
          <cell r="AB271">
            <v>-18.515500000023167</v>
          </cell>
          <cell r="AC271">
            <v>0</v>
          </cell>
          <cell r="AD271">
            <v>0</v>
          </cell>
          <cell r="AE271">
            <v>-310.2660000002943</v>
          </cell>
          <cell r="AF271">
            <v>0</v>
          </cell>
          <cell r="AG271">
            <v>0</v>
          </cell>
          <cell r="AH271">
            <v>-3.2099999999627471</v>
          </cell>
          <cell r="AI271">
            <v>0</v>
          </cell>
          <cell r="AJ271">
            <v>-0.23000000003958121</v>
          </cell>
          <cell r="AK271">
            <v>-23.005999999993946</v>
          </cell>
          <cell r="AL271">
            <v>-1.9200000000128057</v>
          </cell>
          <cell r="AM271">
            <v>0</v>
          </cell>
          <cell r="AN271">
            <v>-158.86000000001513</v>
          </cell>
          <cell r="AO271">
            <v>-123.04000000003725</v>
          </cell>
          <cell r="AP271">
            <v>0</v>
          </cell>
          <cell r="AQ271">
            <v>0</v>
          </cell>
          <cell r="AR271">
            <v>-176.02399999974295</v>
          </cell>
          <cell r="AS271">
            <v>0</v>
          </cell>
          <cell r="AT271">
            <v>-8.4330000000045402</v>
          </cell>
          <cell r="AU271">
            <v>-2.2199999999720603</v>
          </cell>
          <cell r="AV271">
            <v>-4.5500000000174623</v>
          </cell>
          <cell r="AW271">
            <v>-0.15000000002328306</v>
          </cell>
          <cell r="AX271">
            <v>-0.61999999999534339</v>
          </cell>
          <cell r="AY271">
            <v>-2.5</v>
          </cell>
          <cell r="AZ271">
            <v>0</v>
          </cell>
          <cell r="BA271">
            <v>-0.92000000004190952</v>
          </cell>
          <cell r="BB271">
            <v>-57.343999999924563</v>
          </cell>
          <cell r="BC271">
            <v>0</v>
          </cell>
          <cell r="BD271">
            <v>-99.287000000000262</v>
          </cell>
          <cell r="BE271">
            <v>-61.299000000115484</v>
          </cell>
          <cell r="BF271">
            <v>0</v>
          </cell>
          <cell r="BG271">
            <v>-8.5470000000059372</v>
          </cell>
          <cell r="BH271">
            <v>-3.4299999999348074</v>
          </cell>
          <cell r="BI271">
            <v>0</v>
          </cell>
          <cell r="BJ271">
            <v>-0.20999999999185093</v>
          </cell>
          <cell r="BK271">
            <v>-1.1169999999692664</v>
          </cell>
          <cell r="BL271">
            <v>-4.5599999999976717</v>
          </cell>
          <cell r="BM271">
            <v>0</v>
          </cell>
          <cell r="BN271">
            <v>-1.6000000000931323</v>
          </cell>
          <cell r="BO271">
            <v>-41.835000000020955</v>
          </cell>
          <cell r="BP271">
            <v>0</v>
          </cell>
          <cell r="BQ271">
            <v>0</v>
          </cell>
          <cell r="BR271">
            <v>-2409.7327399980277</v>
          </cell>
          <cell r="BS271">
            <v>-283.15999999991618</v>
          </cell>
          <cell r="BT271">
            <v>-200.71999999997206</v>
          </cell>
          <cell r="BU271">
            <v>-66.020000000018626</v>
          </cell>
          <cell r="BV271">
            <v>-6.2100000000791624</v>
          </cell>
          <cell r="BW271">
            <v>-36</v>
          </cell>
          <cell r="BX271">
            <v>-29.929999999934807</v>
          </cell>
          <cell r="BY271">
            <v>-844.80999999959022</v>
          </cell>
          <cell r="BZ271">
            <v>-123.39999999990687</v>
          </cell>
          <cell r="CA271">
            <v>-3.4699999999720603</v>
          </cell>
          <cell r="CB271">
            <v>-160.12999999988824</v>
          </cell>
          <cell r="CC271">
            <v>-1.2127399999999966</v>
          </cell>
          <cell r="CD271">
            <v>-654.67000000015832</v>
          </cell>
          <cell r="CE271">
            <v>-6022.3033000044525</v>
          </cell>
          <cell r="CF271">
            <v>-1321.2300000002142</v>
          </cell>
          <cell r="CG271">
            <v>-314.73999999999069</v>
          </cell>
          <cell r="CH271">
            <v>-78.589999999967404</v>
          </cell>
          <cell r="CI271">
            <v>-92.668999999994412</v>
          </cell>
          <cell r="CJ271">
            <v>-117.10000000009313</v>
          </cell>
          <cell r="CK271">
            <v>-5.3792999999132007</v>
          </cell>
          <cell r="CL271">
            <v>-1856.0640000002459</v>
          </cell>
          <cell r="CM271">
            <v>-198.60000000009313</v>
          </cell>
          <cell r="CN271">
            <v>-391.94999999995343</v>
          </cell>
          <cell r="CO271">
            <v>-291.56000000005588</v>
          </cell>
          <cell r="CP271">
            <v>-24.301000000006752</v>
          </cell>
          <cell r="CQ271">
            <v>-1330.1200000001118</v>
          </cell>
          <cell r="CR271">
            <v>-14729.785000003874</v>
          </cell>
          <cell r="CS271">
            <v>-199.67000000004191</v>
          </cell>
          <cell r="CT271">
            <v>-107.70999999996275</v>
          </cell>
          <cell r="CU271">
            <v>-83</v>
          </cell>
          <cell r="CV271">
            <v>588.05000000004657</v>
          </cell>
          <cell r="CW271">
            <v>195.21000000042841</v>
          </cell>
          <cell r="CX271">
            <v>-403.50999999977648</v>
          </cell>
          <cell r="CY271">
            <v>-5509.7000000001863</v>
          </cell>
          <cell r="CZ271">
            <v>-4471.7000000001863</v>
          </cell>
          <cell r="DA271">
            <v>-411.66999999992549</v>
          </cell>
          <cell r="DB271">
            <v>-2585.5999999996275</v>
          </cell>
          <cell r="DC271">
            <v>-24.705000000001746</v>
          </cell>
          <cell r="DD271">
            <v>-1715.7799999997951</v>
          </cell>
          <cell r="DE271">
            <v>-17400.298500001431</v>
          </cell>
          <cell r="DF271">
            <v>-366.67000000004191</v>
          </cell>
          <cell r="DG271">
            <v>-669.60000000009313</v>
          </cell>
          <cell r="DH271">
            <v>135.10999999998603</v>
          </cell>
          <cell r="DI271">
            <v>817.66999999992549</v>
          </cell>
          <cell r="DJ271">
            <v>-141.14999999944121</v>
          </cell>
          <cell r="DK271">
            <v>-1176.4499999997206</v>
          </cell>
          <cell r="DL271">
            <v>-3367.3999999999069</v>
          </cell>
          <cell r="DM271">
            <v>-2433.5</v>
          </cell>
          <cell r="DN271">
            <v>-1508.1985000004061</v>
          </cell>
          <cell r="DO271">
            <v>-3305.5</v>
          </cell>
          <cell r="DP271">
            <v>0</v>
          </cell>
          <cell r="DQ271">
            <v>-5384.6099999998696</v>
          </cell>
          <cell r="DR271">
            <v>-157875.95480000973</v>
          </cell>
          <cell r="DS271">
            <v>-22883.800000000745</v>
          </cell>
          <cell r="DT271">
            <v>-12961</v>
          </cell>
          <cell r="DU271">
            <v>-12644.5</v>
          </cell>
          <cell r="DV271">
            <v>-2926.5</v>
          </cell>
          <cell r="DW271">
            <v>-10034.806000001729</v>
          </cell>
          <cell r="DX271">
            <v>-7944.7929999995977</v>
          </cell>
          <cell r="DY271">
            <v>-18975.060000002384</v>
          </cell>
          <cell r="DZ271">
            <v>-24686.930000003427</v>
          </cell>
          <cell r="EA271">
            <v>-7438.753999998793</v>
          </cell>
          <cell r="EB271">
            <v>-16429</v>
          </cell>
          <cell r="EC271">
            <v>-3688.0400000000373</v>
          </cell>
          <cell r="ED271">
            <v>-17262.771799998358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F273">
            <v>-33693.590482532978</v>
          </cell>
          <cell r="G273">
            <v>-34325.077119797468</v>
          </cell>
          <cell r="H273">
            <v>-46627.028900116682</v>
          </cell>
          <cell r="I273">
            <v>-48188.597712397575</v>
          </cell>
          <cell r="J273">
            <v>-44590.106731921434</v>
          </cell>
          <cell r="K273">
            <v>-43538.42605510354</v>
          </cell>
          <cell r="L273">
            <v>-48629.981346398592</v>
          </cell>
          <cell r="M273">
            <v>-49475.51844137907</v>
          </cell>
          <cell r="N273">
            <v>-50082.653650283813</v>
          </cell>
          <cell r="O273">
            <v>-46114.637851715088</v>
          </cell>
          <cell r="P273">
            <v>-36710.06699180603</v>
          </cell>
          <cell r="Q273">
            <v>-32119.78103351593</v>
          </cell>
          <cell r="R273">
            <v>-534375.03536891937</v>
          </cell>
          <cell r="S273">
            <v>6930.9579831063747</v>
          </cell>
          <cell r="T273">
            <v>-34926.752417296171</v>
          </cell>
          <cell r="U273">
            <v>-47569.924079984426</v>
          </cell>
          <cell r="V273">
            <v>-42514.612327873707</v>
          </cell>
          <cell r="W273">
            <v>-48219.108474910259</v>
          </cell>
          <cell r="X273">
            <v>-47872.892751514912</v>
          </cell>
          <cell r="Y273">
            <v>-51733.402404338121</v>
          </cell>
          <cell r="Z273">
            <v>-52067.086801916361</v>
          </cell>
          <cell r="AA273">
            <v>-84431.430707156658</v>
          </cell>
          <cell r="AB273">
            <v>-50720.112447053194</v>
          </cell>
          <cell r="AC273">
            <v>-40383.744155317545</v>
          </cell>
          <cell r="AD273">
            <v>-40866.926784425974</v>
          </cell>
          <cell r="AE273">
            <v>-613237.52225041389</v>
          </cell>
          <cell r="AF273">
            <v>-47750.811433821917</v>
          </cell>
          <cell r="AG273">
            <v>-42561.006646722555</v>
          </cell>
          <cell r="AH273">
            <v>-51413.137257516384</v>
          </cell>
          <cell r="AI273">
            <v>-45834.930693358183</v>
          </cell>
          <cell r="AJ273">
            <v>-53136.041918218136</v>
          </cell>
          <cell r="AK273">
            <v>-50434.804378241301</v>
          </cell>
          <cell r="AL273">
            <v>-58435.092636555433</v>
          </cell>
          <cell r="AM273">
            <v>-59574.185918033123</v>
          </cell>
          <cell r="AN273">
            <v>-57706.86668291688</v>
          </cell>
          <cell r="AO273">
            <v>-55991.191361308098</v>
          </cell>
          <cell r="AP273">
            <v>-43874.778815895319</v>
          </cell>
          <cell r="AQ273">
            <v>-46524.674507498741</v>
          </cell>
          <cell r="AR273">
            <v>-637536.49157214165</v>
          </cell>
          <cell r="AS273">
            <v>-52360.685479581356</v>
          </cell>
          <cell r="AT273">
            <v>-45764.667416900396</v>
          </cell>
          <cell r="AU273">
            <v>-52446.874974548817</v>
          </cell>
          <cell r="AV273">
            <v>-47579.02906692028</v>
          </cell>
          <cell r="AW273">
            <v>-52342.647633522749</v>
          </cell>
          <cell r="AX273">
            <v>-52116.885948717594</v>
          </cell>
          <cell r="AY273">
            <v>-61692.843931168318</v>
          </cell>
          <cell r="AZ273">
            <v>-63115.602964013815</v>
          </cell>
          <cell r="BA273">
            <v>-57385.112864464521</v>
          </cell>
          <cell r="BB273">
            <v>-57971.956915408373</v>
          </cell>
          <cell r="BC273">
            <v>-44704.241323500872</v>
          </cell>
          <cell r="BD273">
            <v>-50055.943053305149</v>
          </cell>
          <cell r="BE273">
            <v>-682665.01100301743</v>
          </cell>
          <cell r="BF273">
            <v>-54829.345793038607</v>
          </cell>
          <cell r="BG273">
            <v>-49036.72394451499</v>
          </cell>
          <cell r="BH273">
            <v>-54175.349788427353</v>
          </cell>
          <cell r="BI273">
            <v>-49162.953668147326</v>
          </cell>
          <cell r="BJ273">
            <v>-55531.772272288799</v>
          </cell>
          <cell r="BK273">
            <v>-52670.635122030973</v>
          </cell>
          <cell r="BL273">
            <v>-77233.066505134106</v>
          </cell>
          <cell r="BM273">
            <v>-67354.124971479177</v>
          </cell>
          <cell r="BN273">
            <v>-58598.346327871084</v>
          </cell>
          <cell r="BO273">
            <v>-60667.635637223721</v>
          </cell>
          <cell r="BP273">
            <v>-49649.126836508512</v>
          </cell>
          <cell r="BQ273">
            <v>-53755.93013587594</v>
          </cell>
          <cell r="BR273">
            <v>-827174.7546672821</v>
          </cell>
          <cell r="BS273">
            <v>-64422.999708503485</v>
          </cell>
          <cell r="BT273">
            <v>-58909.781906723976</v>
          </cell>
          <cell r="BU273">
            <v>-60933.076782017946</v>
          </cell>
          <cell r="BV273">
            <v>-52499.487915188074</v>
          </cell>
          <cell r="BW273">
            <v>-62177.845544099808</v>
          </cell>
          <cell r="BX273">
            <v>-58398.077778577805</v>
          </cell>
          <cell r="BY273">
            <v>-110826.73512387276</v>
          </cell>
          <cell r="BZ273">
            <v>-92376.323966175318</v>
          </cell>
          <cell r="CA273">
            <v>-64490.938201069832</v>
          </cell>
          <cell r="CB273">
            <v>-72827.561107069254</v>
          </cell>
          <cell r="CC273">
            <v>-61193.006138414145</v>
          </cell>
          <cell r="CD273">
            <v>-68118.920495629311</v>
          </cell>
          <cell r="CE273">
            <v>-959426.94755458832</v>
          </cell>
          <cell r="CF273">
            <v>-75028.54441857338</v>
          </cell>
          <cell r="CG273">
            <v>-66031.185214817524</v>
          </cell>
          <cell r="CH273">
            <v>-74294.504126936197</v>
          </cell>
          <cell r="CI273">
            <v>-61165.553565889597</v>
          </cell>
          <cell r="CJ273">
            <v>-74869.981141775846</v>
          </cell>
          <cell r="CK273">
            <v>-70417.000939458609</v>
          </cell>
          <cell r="CL273">
            <v>-113639.45134928823</v>
          </cell>
          <cell r="CM273">
            <v>-111320.54756638408</v>
          </cell>
          <cell r="CN273">
            <v>-78272.905800402164</v>
          </cell>
          <cell r="CO273">
            <v>-88168.070279330015</v>
          </cell>
          <cell r="CP273">
            <v>-69093.639351457357</v>
          </cell>
          <cell r="CQ273">
            <v>-77125.563800215721</v>
          </cell>
          <cell r="CR273">
            <v>-301588.77778625488</v>
          </cell>
          <cell r="CS273">
            <v>-35211.417311102152</v>
          </cell>
          <cell r="CT273">
            <v>-27474.683627903461</v>
          </cell>
          <cell r="CU273">
            <v>-24646.904033541679</v>
          </cell>
          <cell r="CV273">
            <v>-15193.466870039701</v>
          </cell>
          <cell r="CW273">
            <v>-13955.039428383112</v>
          </cell>
          <cell r="CX273">
            <v>-8021.8829364478588</v>
          </cell>
          <cell r="CY273">
            <v>-17154.49303534627</v>
          </cell>
          <cell r="CZ273">
            <v>-23952.47323128581</v>
          </cell>
          <cell r="DA273">
            <v>-25473.386698931456</v>
          </cell>
          <cell r="DB273">
            <v>-38138.415492415428</v>
          </cell>
          <cell r="DC273">
            <v>-36465.100730061531</v>
          </cell>
          <cell r="DD273">
            <v>-35901.514390736818</v>
          </cell>
          <cell r="DE273">
            <v>-320130.0838766098</v>
          </cell>
          <cell r="DF273">
            <v>-36437.93132519722</v>
          </cell>
          <cell r="DG273">
            <v>-28949.740864276886</v>
          </cell>
          <cell r="DH273">
            <v>-25863.672918975353</v>
          </cell>
          <cell r="DI273">
            <v>-16053.98229303956</v>
          </cell>
          <cell r="DJ273">
            <v>-14325.878740280867</v>
          </cell>
          <cell r="DK273">
            <v>-7695.8966782093048</v>
          </cell>
          <cell r="DL273">
            <v>-17766.966271400452</v>
          </cell>
          <cell r="DM273">
            <v>-24311.319749593735</v>
          </cell>
          <cell r="DN273">
            <v>-28990.01034784317</v>
          </cell>
          <cell r="DO273">
            <v>-40829.290699243546</v>
          </cell>
          <cell r="DP273">
            <v>-40310.334569722414</v>
          </cell>
          <cell r="DQ273">
            <v>-38595.059418529272</v>
          </cell>
          <cell r="DR273">
            <v>-349164.02806377411</v>
          </cell>
          <cell r="DS273">
            <v>-38945.210276097059</v>
          </cell>
          <cell r="DT273">
            <v>-31614.765809476376</v>
          </cell>
          <cell r="DU273">
            <v>-30631.401699453592</v>
          </cell>
          <cell r="DV273">
            <v>-21102.334456592798</v>
          </cell>
          <cell r="DW273">
            <v>-15914.695711344481</v>
          </cell>
          <cell r="DX273">
            <v>-9956.8042511343956</v>
          </cell>
          <cell r="DY273">
            <v>-18514.787408709526</v>
          </cell>
          <cell r="DZ273">
            <v>-25281.223995506763</v>
          </cell>
          <cell r="EA273">
            <v>-32848.867297679186</v>
          </cell>
          <cell r="EB273">
            <v>-42094.348283559084</v>
          </cell>
          <cell r="EC273">
            <v>-42971.451149404049</v>
          </cell>
          <cell r="ED273">
            <v>-39288.137723892927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F275">
            <v>-6.3035773687829533E-3</v>
          </cell>
          <cell r="G275">
            <v>-7.0914552961376387E-3</v>
          </cell>
          <cell r="H275">
            <v>-9.6964227272415826E-3</v>
          </cell>
          <cell r="I275">
            <v>-1.0713773255005776E-2</v>
          </cell>
          <cell r="J275">
            <v>-9.5099977959662851E-3</v>
          </cell>
          <cell r="K275">
            <v>-8.8488379282090079E-3</v>
          </cell>
          <cell r="L275">
            <v>-8.6491481153672112E-3</v>
          </cell>
          <cell r="M275">
            <v>-9.1655532379917304E-3</v>
          </cell>
          <cell r="N275">
            <v>-1.0506582167835177E-2</v>
          </cell>
          <cell r="O275">
            <v>-9.80922942943252E-3</v>
          </cell>
          <cell r="P275">
            <v>-7.6316998786580825E-3</v>
          </cell>
          <cell r="Q275">
            <v>-6.0361377779400982E-3</v>
          </cell>
          <cell r="R275">
            <v>-8.9131527774384267E-3</v>
          </cell>
          <cell r="S275">
            <v>1.2901189339125096E-3</v>
          </cell>
          <cell r="T275">
            <v>-7.3562892235727873E-3</v>
          </cell>
          <cell r="U275">
            <v>-9.8399798937798266E-3</v>
          </cell>
          <cell r="V275">
            <v>-9.4124537657798157E-3</v>
          </cell>
          <cell r="W275">
            <v>-1.0240782987061436E-2</v>
          </cell>
          <cell r="X275">
            <v>-9.6694871184261899E-3</v>
          </cell>
          <cell r="Y275">
            <v>-9.1406065016315097E-3</v>
          </cell>
          <cell r="Z275">
            <v>-9.5852660362893971E-3</v>
          </cell>
          <cell r="AA275">
            <v>-1.7527060706065356E-2</v>
          </cell>
          <cell r="AB275">
            <v>-1.0739651302120734E-2</v>
          </cell>
          <cell r="AC275">
            <v>-8.3471623542408224E-3</v>
          </cell>
          <cell r="AD275">
            <v>-7.6343777523284473E-3</v>
          </cell>
          <cell r="AE275">
            <v>-1.0200025413553249E-2</v>
          </cell>
          <cell r="AF275">
            <v>-8.8492229850523074E-3</v>
          </cell>
          <cell r="AG275">
            <v>-8.9289901508777803E-3</v>
          </cell>
          <cell r="AH275">
            <v>-1.0594703317920562E-2</v>
          </cell>
          <cell r="AI275">
            <v>-1.0116534191546123E-2</v>
          </cell>
          <cell r="AJ275">
            <v>-1.1252115205593327E-2</v>
          </cell>
          <cell r="AK275">
            <v>-1.0167397851475357E-2</v>
          </cell>
          <cell r="AL275">
            <v>-1.0318379873211825E-2</v>
          </cell>
          <cell r="AM275">
            <v>-1.0943225739467266E-2</v>
          </cell>
          <cell r="AN275">
            <v>-1.2008632013824183E-2</v>
          </cell>
          <cell r="AO275">
            <v>-1.1812943981979629E-2</v>
          </cell>
          <cell r="AP275">
            <v>-9.0263143665154644E-3</v>
          </cell>
          <cell r="AQ275">
            <v>-8.6490280763342753E-3</v>
          </cell>
          <cell r="AR275">
            <v>-1.0559971895723663E-2</v>
          </cell>
          <cell r="AS275">
            <v>-9.6555335755965643E-3</v>
          </cell>
          <cell r="AT275">
            <v>-9.5599234761465368E-3</v>
          </cell>
          <cell r="AU275">
            <v>-1.0766502242994136E-2</v>
          </cell>
          <cell r="AV275">
            <v>-1.0464001344033136E-2</v>
          </cell>
          <cell r="AW275">
            <v>-1.1043579579215645E-2</v>
          </cell>
          <cell r="AX275">
            <v>-1.0471977071006222E-2</v>
          </cell>
          <cell r="AY275">
            <v>-1.0851411157425161E-2</v>
          </cell>
          <cell r="AZ275">
            <v>-1.1543783240085759E-2</v>
          </cell>
          <cell r="BA275">
            <v>-1.1900749361835494E-2</v>
          </cell>
          <cell r="BB275">
            <v>-1.2178038199330388E-2</v>
          </cell>
          <cell r="BC275">
            <v>-9.1480429971078081E-3</v>
          </cell>
          <cell r="BD275">
            <v>-9.2585949279211377E-3</v>
          </cell>
          <cell r="BE275">
            <v>-1.1214292071805687E-2</v>
          </cell>
          <cell r="BF275">
            <v>-1.0048055756925578E-2</v>
          </cell>
          <cell r="BG275">
            <v>-9.9341658536502564E-3</v>
          </cell>
          <cell r="BH275">
            <v>-1.1071197072936911E-2</v>
          </cell>
          <cell r="BI275">
            <v>-1.0760645771000554E-2</v>
          </cell>
          <cell r="BJ275">
            <v>-1.1660687129435132E-2</v>
          </cell>
          <cell r="BK275">
            <v>-1.0520670578891611E-2</v>
          </cell>
          <cell r="BL275">
            <v>-1.347548666461762E-2</v>
          </cell>
          <cell r="BM275">
            <v>-1.2243286736847381E-2</v>
          </cell>
          <cell r="BN275">
            <v>-1.2022027743718411E-2</v>
          </cell>
          <cell r="BO275">
            <v>-1.2665306906193052E-2</v>
          </cell>
          <cell r="BP275">
            <v>-1.0103613799131494E-2</v>
          </cell>
          <cell r="BQ275">
            <v>-9.8818942891938377E-3</v>
          </cell>
          <cell r="BR275">
            <v>-1.3554542912665113E-2</v>
          </cell>
          <cell r="BS275">
            <v>-1.1733669875731323E-2</v>
          </cell>
          <cell r="BT275">
            <v>-1.2170405570735454E-2</v>
          </cell>
          <cell r="BU275">
            <v>-1.2386851551333677E-2</v>
          </cell>
          <cell r="BV275">
            <v>-1.1428147134303401E-2</v>
          </cell>
          <cell r="BW275">
            <v>-1.3004567244536247E-2</v>
          </cell>
          <cell r="BX275">
            <v>-1.1624397867883829E-2</v>
          </cell>
          <cell r="BY275">
            <v>-1.9279277501823344E-2</v>
          </cell>
          <cell r="BZ275">
            <v>-1.6738164635142994E-2</v>
          </cell>
          <cell r="CA275">
            <v>-1.3234961094326536E-2</v>
          </cell>
          <cell r="CB275">
            <v>-1.512095465199792E-2</v>
          </cell>
          <cell r="CC275">
            <v>-1.2375850183595105E-2</v>
          </cell>
          <cell r="CD275">
            <v>-1.2440186483345883E-2</v>
          </cell>
          <cell r="CE275">
            <v>-1.5622438618621004E-2</v>
          </cell>
          <cell r="CF275">
            <v>-1.3576662435767162E-2</v>
          </cell>
          <cell r="CG275">
            <v>-1.3555192207682865E-2</v>
          </cell>
          <cell r="CH275">
            <v>-1.5009277075911598E-2</v>
          </cell>
          <cell r="CI275">
            <v>-1.323379568270866E-2</v>
          </cell>
          <cell r="CJ275">
            <v>-1.5580614907484858E-2</v>
          </cell>
          <cell r="CK275">
            <v>-1.3933904832384769E-2</v>
          </cell>
          <cell r="CL275">
            <v>-1.9654157885568679E-2</v>
          </cell>
          <cell r="CM275">
            <v>-2.0046625685942843E-2</v>
          </cell>
          <cell r="CN275">
            <v>-1.5957195117003664E-2</v>
          </cell>
          <cell r="CO275">
            <v>-1.8193662036885883E-2</v>
          </cell>
          <cell r="CP275">
            <v>-1.3872027855398983E-2</v>
          </cell>
          <cell r="CQ275">
            <v>-1.39772654082293E-2</v>
          </cell>
          <cell r="CR275">
            <v>-4.8718865844037396E-3</v>
          </cell>
          <cell r="CS275">
            <v>-6.3255604895715578E-3</v>
          </cell>
          <cell r="CT275">
            <v>-5.600308141474386E-3</v>
          </cell>
          <cell r="CU275">
            <v>-4.9436285615911402E-3</v>
          </cell>
          <cell r="CV275">
            <v>-3.2672098080794854E-3</v>
          </cell>
          <cell r="CW275">
            <v>-2.8856457144925685E-3</v>
          </cell>
          <cell r="CX275">
            <v>-1.5741919551430783E-3</v>
          </cell>
          <cell r="CY275">
            <v>-2.9409456130764511E-3</v>
          </cell>
          <cell r="CZ275">
            <v>-4.2762090702339606E-3</v>
          </cell>
          <cell r="DA275">
            <v>-5.1280826549486846E-3</v>
          </cell>
          <cell r="DB275">
            <v>-7.8153491765533545E-3</v>
          </cell>
          <cell r="DC275">
            <v>-7.2641178136265694E-3</v>
          </cell>
          <cell r="DD275">
            <v>-6.4546731839953964E-3</v>
          </cell>
          <cell r="DE275">
            <v>-5.1267638193124299E-3</v>
          </cell>
          <cell r="DF275">
            <v>-6.4940435877289815E-3</v>
          </cell>
          <cell r="DG275">
            <v>-5.7097836446189376E-3</v>
          </cell>
          <cell r="DH275">
            <v>-5.1487269011190051E-3</v>
          </cell>
          <cell r="DI275">
            <v>-3.4279659094877957E-3</v>
          </cell>
          <cell r="DJ275">
            <v>-2.9398435530509914E-3</v>
          </cell>
          <cell r="DK275">
            <v>-1.5019963529780966E-3</v>
          </cell>
          <cell r="DL275">
            <v>-3.0321103380686054E-3</v>
          </cell>
          <cell r="DM275">
            <v>-4.3122139363447332E-3</v>
          </cell>
          <cell r="DN275">
            <v>-5.8282289637929807E-3</v>
          </cell>
          <cell r="DO275">
            <v>-8.3014624995954023E-3</v>
          </cell>
          <cell r="DP275">
            <v>-7.9630091728049024E-3</v>
          </cell>
          <cell r="DQ275">
            <v>-6.8840787139166082E-3</v>
          </cell>
          <cell r="DR275">
            <v>-5.5456665200708244E-3</v>
          </cell>
          <cell r="DS275">
            <v>-6.8721756447018834E-3</v>
          </cell>
          <cell r="DT275">
            <v>-6.334715057619178E-3</v>
          </cell>
          <cell r="DU275">
            <v>-6.037226752226843E-3</v>
          </cell>
          <cell r="DV275">
            <v>-4.4587241048930082E-3</v>
          </cell>
          <cell r="DW275">
            <v>-3.2298911229204919E-3</v>
          </cell>
          <cell r="DX275">
            <v>-1.9234784708004327E-3</v>
          </cell>
          <cell r="DY275">
            <v>-3.1263013050875088E-3</v>
          </cell>
          <cell r="DZ275">
            <v>-4.4370785217395792E-3</v>
          </cell>
          <cell r="EA275">
            <v>-6.5330934785947647E-3</v>
          </cell>
          <cell r="EB275">
            <v>-8.4644722869526845E-3</v>
          </cell>
          <cell r="EC275">
            <v>-8.4056130781036131E-3</v>
          </cell>
          <cell r="ED275">
            <v>-6.9412473891645732E-3</v>
          </cell>
        </row>
        <row r="276">
          <cell r="F276">
            <v>22.969420646369958</v>
          </cell>
          <cell r="G276">
            <v>23.082478820518222</v>
          </cell>
          <cell r="H276">
            <v>23.972740850712071</v>
          </cell>
          <cell r="I276">
            <v>23.976931775159382</v>
          </cell>
          <cell r="J276">
            <v>20.642507135939514</v>
          </cell>
          <cell r="K276">
            <v>20.17657507407932</v>
          </cell>
          <cell r="L276">
            <v>23.90778138672982</v>
          </cell>
          <cell r="M276">
            <v>23.045708718047418</v>
          </cell>
          <cell r="N276">
            <v>23.970791286295928</v>
          </cell>
          <cell r="O276">
            <v>23.133021739500059</v>
          </cell>
          <cell r="P276">
            <v>23.149241387190081</v>
          </cell>
          <cell r="Q276">
            <v>23.97653466059829</v>
          </cell>
          <cell r="R276">
            <v>24.013759096362783</v>
          </cell>
          <cell r="S276">
            <v>-4.7489228924729181</v>
          </cell>
          <cell r="T276">
            <v>24.448443090167473</v>
          </cell>
          <cell r="U276">
            <v>24.579354487345991</v>
          </cell>
          <cell r="V276">
            <v>21.259751035305914</v>
          </cell>
          <cell r="W276">
            <v>22.433909455453655</v>
          </cell>
          <cell r="X276">
            <v>22.297159229224846</v>
          </cell>
          <cell r="Y276">
            <v>25.560890705765285</v>
          </cell>
          <cell r="Z276">
            <v>24.374641839335744</v>
          </cell>
          <cell r="AA276">
            <v>40.612730866286022</v>
          </cell>
          <cell r="AB276">
            <v>25.571764864842628</v>
          </cell>
          <cell r="AC276">
            <v>25.593672621059614</v>
          </cell>
          <cell r="AD276">
            <v>30.659285566489942</v>
          </cell>
          <cell r="AE276">
            <v>27.696055127603348</v>
          </cell>
          <cell r="AF276">
            <v>32.881115910210887</v>
          </cell>
          <cell r="AG276">
            <v>29.942007478798065</v>
          </cell>
          <cell r="AH276">
            <v>26.69856724399235</v>
          </cell>
          <cell r="AI276">
            <v>23.035522398973832</v>
          </cell>
          <cell r="AJ276">
            <v>24.845855341937977</v>
          </cell>
          <cell r="AK276">
            <v>23.607489446328294</v>
          </cell>
          <cell r="AL276">
            <v>29.017009763800097</v>
          </cell>
          <cell r="AM276">
            <v>28.028527111017127</v>
          </cell>
          <cell r="AN276">
            <v>27.897929264160929</v>
          </cell>
          <cell r="AO276">
            <v>28.370756377613418</v>
          </cell>
          <cell r="AP276">
            <v>27.94643100199707</v>
          </cell>
          <cell r="AQ276">
            <v>35.080079282286903</v>
          </cell>
          <cell r="AR276">
            <v>28.938313880809826</v>
          </cell>
          <cell r="AS276">
            <v>36.236470657965242</v>
          </cell>
          <cell r="AT276">
            <v>32.358345860237229</v>
          </cell>
          <cell r="AU276">
            <v>27.373308038027844</v>
          </cell>
          <cell r="AV276">
            <v>24.031997387095938</v>
          </cell>
          <cell r="AW276">
            <v>24.597883313771039</v>
          </cell>
          <cell r="AX276">
            <v>24.517401691066794</v>
          </cell>
          <cell r="AY276">
            <v>30.789215602993799</v>
          </cell>
          <cell r="AZ276">
            <v>29.843995139143992</v>
          </cell>
          <cell r="BA276">
            <v>27.881484060900664</v>
          </cell>
          <cell r="BB276">
            <v>29.522340336945817</v>
          </cell>
          <cell r="BC276">
            <v>28.618040665450916</v>
          </cell>
          <cell r="BD276">
            <v>37.931542681979806</v>
          </cell>
          <cell r="BE276">
            <v>31.071189486895722</v>
          </cell>
          <cell r="BF276">
            <v>38.136370131721662</v>
          </cell>
          <cell r="BG276">
            <v>33.644823019779999</v>
          </cell>
          <cell r="BH276">
            <v>28.4165909796736</v>
          </cell>
          <cell r="BI276">
            <v>24.957587680417557</v>
          </cell>
          <cell r="BJ276">
            <v>26.227251323618649</v>
          </cell>
          <cell r="BK276">
            <v>24.902313907224265</v>
          </cell>
          <cell r="BL276">
            <v>38.738501424301468</v>
          </cell>
          <cell r="BM276">
            <v>32.008628718121848</v>
          </cell>
          <cell r="BN276">
            <v>28.61442985744684</v>
          </cell>
          <cell r="BO276">
            <v>31.049524892138091</v>
          </cell>
          <cell r="BP276">
            <v>31.943078451076701</v>
          </cell>
          <cell r="BQ276">
            <v>40.94017996146026</v>
          </cell>
          <cell r="BR276">
            <v>37.924322467962185</v>
          </cell>
          <cell r="BS276">
            <v>45.034483615469753</v>
          </cell>
          <cell r="BT276">
            <v>42.071684178191475</v>
          </cell>
          <cell r="BU276">
            <v>32.122095112035737</v>
          </cell>
          <cell r="BV276">
            <v>26.784359778778455</v>
          </cell>
          <cell r="BW276">
            <v>29.514361120625647</v>
          </cell>
          <cell r="BX276">
            <v>27.748354895359508</v>
          </cell>
          <cell r="BY276">
            <v>55.868979086385856</v>
          </cell>
          <cell r="BZ276">
            <v>44.12024605069174</v>
          </cell>
          <cell r="CA276">
            <v>31.649042887323308</v>
          </cell>
          <cell r="CB276">
            <v>37.461349737596784</v>
          </cell>
          <cell r="CC276">
            <v>39.567172394484629</v>
          </cell>
          <cell r="CD276">
            <v>52.14115113107929</v>
          </cell>
          <cell r="CE276">
            <v>44.209042884727587</v>
          </cell>
          <cell r="CF276">
            <v>52.708646422004286</v>
          </cell>
          <cell r="CG276">
            <v>47.392616857212857</v>
          </cell>
          <cell r="CH276">
            <v>39.364621847516872</v>
          </cell>
          <cell r="CI276">
            <v>31.363090473936335</v>
          </cell>
          <cell r="CJ276">
            <v>35.717718388487818</v>
          </cell>
          <cell r="CK276">
            <v>33.627503397496028</v>
          </cell>
          <cell r="CL276">
            <v>57.573915176498659</v>
          </cell>
          <cell r="CM276">
            <v>53.435692469974526</v>
          </cell>
          <cell r="CN276">
            <v>38.606958464855587</v>
          </cell>
          <cell r="CO276">
            <v>45.581218637646465</v>
          </cell>
          <cell r="CP276">
            <v>44.901279155347616</v>
          </cell>
          <cell r="CQ276">
            <v>59.329456119382471</v>
          </cell>
          <cell r="CR276">
            <v>13.966570020190913</v>
          </cell>
          <cell r="CS276">
            <v>24.862149702882192</v>
          </cell>
          <cell r="CT276">
            <v>19.819400533166743</v>
          </cell>
          <cell r="CU276">
            <v>13.124373469962006</v>
          </cell>
          <cell r="CV276">
            <v>7.8295853018983061</v>
          </cell>
          <cell r="CW276">
            <v>6.6907828689512181</v>
          </cell>
          <cell r="CX276">
            <v>3.8501403562453422</v>
          </cell>
          <cell r="CY276">
            <v>8.7347204248525898</v>
          </cell>
          <cell r="CZ276">
            <v>11.555010271215998</v>
          </cell>
          <cell r="DA276">
            <v>12.62734058004256</v>
          </cell>
          <cell r="DB276">
            <v>19.815602027788422</v>
          </cell>
          <cell r="DC276">
            <v>23.815654172748101</v>
          </cell>
          <cell r="DD276">
            <v>27.757193093572447</v>
          </cell>
          <cell r="DE276">
            <v>14.865810422429345</v>
          </cell>
          <cell r="DF276">
            <v>25.857211921388775</v>
          </cell>
          <cell r="DG276">
            <v>20.264853055244014</v>
          </cell>
          <cell r="DH276">
            <v>13.841529458563379</v>
          </cell>
          <cell r="DI276">
            <v>8.3148082335231859</v>
          </cell>
          <cell r="DJ276">
            <v>6.9034690347353873</v>
          </cell>
          <cell r="DK276">
            <v>3.7122292381576103</v>
          </cell>
          <cell r="DL276">
            <v>9.09221772410128</v>
          </cell>
          <cell r="DM276">
            <v>11.787175100395842</v>
          </cell>
          <cell r="DN276">
            <v>14.442938381057871</v>
          </cell>
          <cell r="DO276">
            <v>21.31946475321288</v>
          </cell>
          <cell r="DP276">
            <v>26.460768392885921</v>
          </cell>
          <cell r="DQ276">
            <v>29.989929101670537</v>
          </cell>
          <cell r="DR276">
            <v>16.332736231914982</v>
          </cell>
          <cell r="DS276">
            <v>27.775134436128987</v>
          </cell>
          <cell r="DT276">
            <v>23.035780453123952</v>
          </cell>
          <cell r="DU276">
            <v>16.475360270786805</v>
          </cell>
          <cell r="DV276">
            <v>10.984105756696595</v>
          </cell>
          <cell r="DW276">
            <v>7.7074417639189328</v>
          </cell>
          <cell r="DX276">
            <v>4.8269797701767532</v>
          </cell>
          <cell r="DY276">
            <v>9.5220446524012772</v>
          </cell>
          <cell r="DZ276">
            <v>12.31926999945266</v>
          </cell>
          <cell r="EA276">
            <v>16.44754244597619</v>
          </cell>
          <cell r="EB276">
            <v>22.091239245374823</v>
          </cell>
          <cell r="EC276">
            <v>28.348837353892673</v>
          </cell>
          <cell r="ED276">
            <v>30.680722412508494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F313">
            <v>10.672999999995227</v>
          </cell>
          <cell r="G313">
            <v>3.0899999999965075</v>
          </cell>
          <cell r="H313">
            <v>0</v>
          </cell>
          <cell r="I313">
            <v>0</v>
          </cell>
          <cell r="J313">
            <v>0.33599999999569263</v>
          </cell>
          <cell r="K313">
            <v>0.46899999999732245</v>
          </cell>
          <cell r="L313">
            <v>11.649999999994179</v>
          </cell>
          <cell r="M313">
            <v>9.9799999999959255</v>
          </cell>
          <cell r="N313">
            <v>13.139999999999418</v>
          </cell>
          <cell r="O313">
            <v>4.1970000000001164</v>
          </cell>
          <cell r="P313">
            <v>0.39600000000064028</v>
          </cell>
          <cell r="Q313">
            <v>1.1599999999889405</v>
          </cell>
          <cell r="R313">
            <v>36.847999999998137</v>
          </cell>
          <cell r="S313">
            <v>-45.10899999999674</v>
          </cell>
          <cell r="T313">
            <v>4.4340000000011059</v>
          </cell>
          <cell r="U313">
            <v>0</v>
          </cell>
          <cell r="V313">
            <v>0</v>
          </cell>
          <cell r="W313">
            <v>2</v>
          </cell>
          <cell r="X313">
            <v>1.1980000000039581</v>
          </cell>
          <cell r="Y313">
            <v>17.230000000010477</v>
          </cell>
          <cell r="Z313">
            <v>8.7399999999906868</v>
          </cell>
          <cell r="AA313">
            <v>6.4900000000052387</v>
          </cell>
          <cell r="AB313">
            <v>0.39000000000669388</v>
          </cell>
          <cell r="AC313">
            <v>0</v>
          </cell>
          <cell r="AD313">
            <v>41.474999999998545</v>
          </cell>
          <cell r="AE313">
            <v>131.71999999973923</v>
          </cell>
          <cell r="AF313">
            <v>5.9039999999949941</v>
          </cell>
          <cell r="AG313">
            <v>11.672000000005937</v>
          </cell>
          <cell r="AH313">
            <v>1.1999999999970896</v>
          </cell>
          <cell r="AI313">
            <v>0.14400000000023283</v>
          </cell>
          <cell r="AJ313">
            <v>1.9969999999957508</v>
          </cell>
          <cell r="AK313">
            <v>1.6600000000034925</v>
          </cell>
          <cell r="AL313">
            <v>6.4049999999988358</v>
          </cell>
          <cell r="AM313">
            <v>28.720000000001164</v>
          </cell>
          <cell r="AN313">
            <v>2.3099999999976717</v>
          </cell>
          <cell r="AO313">
            <v>14.114000000001397</v>
          </cell>
          <cell r="AP313">
            <v>0.39099999999598367</v>
          </cell>
          <cell r="AQ313">
            <v>57.203000000001339</v>
          </cell>
          <cell r="AR313">
            <v>108.36199999984819</v>
          </cell>
          <cell r="AS313">
            <v>4.6290000000008149</v>
          </cell>
          <cell r="AT313">
            <v>10.39600000000064</v>
          </cell>
          <cell r="AU313">
            <v>1.1849999999976717</v>
          </cell>
          <cell r="AV313">
            <v>1.9740000000019791</v>
          </cell>
          <cell r="AW313">
            <v>4.0000000008149073E-3</v>
          </cell>
          <cell r="AX313">
            <v>0.76800000000366708</v>
          </cell>
          <cell r="AY313">
            <v>17.5740000000078</v>
          </cell>
          <cell r="AZ313">
            <v>25.75</v>
          </cell>
          <cell r="BA313">
            <v>16.004999999990105</v>
          </cell>
          <cell r="BB313">
            <v>1.75</v>
          </cell>
          <cell r="BC313">
            <v>0</v>
          </cell>
          <cell r="BD313">
            <v>28.326999999997497</v>
          </cell>
          <cell r="BE313">
            <v>196.94599999999627</v>
          </cell>
          <cell r="BF313">
            <v>17.533999999999651</v>
          </cell>
          <cell r="BG313">
            <v>10.680000000000291</v>
          </cell>
          <cell r="BH313">
            <v>4.6999999999970896</v>
          </cell>
          <cell r="BI313">
            <v>0.13999999999941792</v>
          </cell>
          <cell r="BJ313">
            <v>0</v>
          </cell>
          <cell r="BK313">
            <v>4.4870000000009895</v>
          </cell>
          <cell r="BL313">
            <v>47.529999999998836</v>
          </cell>
          <cell r="BM313">
            <v>59.900000000008731</v>
          </cell>
          <cell r="BN313">
            <v>11.144999999989523</v>
          </cell>
          <cell r="BO313">
            <v>10.385000000002037</v>
          </cell>
          <cell r="BP313">
            <v>4.4550000000017462</v>
          </cell>
          <cell r="BQ313">
            <v>25.989999999997963</v>
          </cell>
          <cell r="BR313">
            <v>302.96099999989383</v>
          </cell>
          <cell r="BS313">
            <v>17.930000000000291</v>
          </cell>
          <cell r="BT313">
            <v>58.777999999998428</v>
          </cell>
          <cell r="BU313">
            <v>3.75</v>
          </cell>
          <cell r="BV313">
            <v>1.8159999999916181</v>
          </cell>
          <cell r="BW313">
            <v>2.6999999999970896</v>
          </cell>
          <cell r="BX313">
            <v>1.5639999999984866</v>
          </cell>
          <cell r="BY313">
            <v>0</v>
          </cell>
          <cell r="BZ313">
            <v>89.686999999998079</v>
          </cell>
          <cell r="CA313">
            <v>10.059999999997672</v>
          </cell>
          <cell r="CB313">
            <v>29.569999999999709</v>
          </cell>
          <cell r="CC313">
            <v>21.425999999999476</v>
          </cell>
          <cell r="CD313">
            <v>65.680000000000291</v>
          </cell>
          <cell r="CE313">
            <v>302.30499999993481</v>
          </cell>
          <cell r="CF313">
            <v>10.706999999998516</v>
          </cell>
          <cell r="CG313">
            <v>70.752999999996973</v>
          </cell>
          <cell r="CH313">
            <v>19.055000000007567</v>
          </cell>
          <cell r="CI313">
            <v>15.692000000002736</v>
          </cell>
          <cell r="CJ313">
            <v>12.449000000000524</v>
          </cell>
          <cell r="CK313">
            <v>3.6480000000010477</v>
          </cell>
          <cell r="CL313">
            <v>0</v>
          </cell>
          <cell r="CM313">
            <v>76.230999999999767</v>
          </cell>
          <cell r="CN313">
            <v>28.30000000000291</v>
          </cell>
          <cell r="CO313">
            <v>31.755000000004657</v>
          </cell>
          <cell r="CP313">
            <v>43.270000000004075</v>
          </cell>
          <cell r="CQ313">
            <v>-9.555000000000291</v>
          </cell>
          <cell r="CR313">
            <v>191.32299999997485</v>
          </cell>
          <cell r="CS313">
            <v>17.519999999996799</v>
          </cell>
          <cell r="CT313">
            <v>42.425999999999476</v>
          </cell>
          <cell r="CU313">
            <v>11.410000000003492</v>
          </cell>
          <cell r="CV313">
            <v>13.44999999999709</v>
          </cell>
          <cell r="CW313">
            <v>3.7459999999991851</v>
          </cell>
          <cell r="CX313">
            <v>-12.38300000000163</v>
          </cell>
          <cell r="CY313">
            <v>0</v>
          </cell>
          <cell r="CZ313">
            <v>6.25</v>
          </cell>
          <cell r="DA313">
            <v>26.940999999998894</v>
          </cell>
          <cell r="DB313">
            <v>26.526000000001659</v>
          </cell>
          <cell r="DC313">
            <v>35.245999999999185</v>
          </cell>
          <cell r="DD313">
            <v>20.190999999998894</v>
          </cell>
          <cell r="DE313">
            <v>153.84099999989849</v>
          </cell>
          <cell r="DF313">
            <v>14.328000000001339</v>
          </cell>
          <cell r="DG313">
            <v>34.156999999999243</v>
          </cell>
          <cell r="DH313">
            <v>13.726000000009662</v>
          </cell>
          <cell r="DI313">
            <v>14.286000000000058</v>
          </cell>
          <cell r="DJ313">
            <v>-4.8929999999963911</v>
          </cell>
          <cell r="DK313">
            <v>22.629999999997381</v>
          </cell>
          <cell r="DL313">
            <v>0</v>
          </cell>
          <cell r="DM313">
            <v>5.125</v>
          </cell>
          <cell r="DN313">
            <v>11.686999999998079</v>
          </cell>
          <cell r="DO313">
            <v>13.480999999999767</v>
          </cell>
          <cell r="DP313">
            <v>7.3139999999984866</v>
          </cell>
          <cell r="DQ313">
            <v>22</v>
          </cell>
          <cell r="DR313">
            <v>78.960999999952037</v>
          </cell>
          <cell r="DS313">
            <v>0.42799999999988358</v>
          </cell>
          <cell r="DT313">
            <v>9.0639999999984866</v>
          </cell>
          <cell r="DU313">
            <v>9.1730000000025029</v>
          </cell>
          <cell r="DV313">
            <v>7</v>
          </cell>
          <cell r="DW313">
            <v>-4.7000000002299203E-2</v>
          </cell>
          <cell r="DX313">
            <v>1.6309999999975844</v>
          </cell>
          <cell r="DY313">
            <v>0</v>
          </cell>
          <cell r="DZ313">
            <v>-2.2540000000008149</v>
          </cell>
          <cell r="EA313">
            <v>9.8700000000026193</v>
          </cell>
          <cell r="EB313">
            <v>7.0380000000004657</v>
          </cell>
          <cell r="EC313">
            <v>31.027000000001863</v>
          </cell>
          <cell r="ED313">
            <v>6.0310000000026776</v>
          </cell>
        </row>
        <row r="314">
          <cell r="F314">
            <v>4.0400000000081491</v>
          </cell>
          <cell r="G314">
            <v>7.2399999999906868</v>
          </cell>
          <cell r="H314">
            <v>3.8800000000046566</v>
          </cell>
          <cell r="I314">
            <v>2.2599999999947613</v>
          </cell>
          <cell r="J314">
            <v>5.0000000046566129E-3</v>
          </cell>
          <cell r="K314">
            <v>0.47000000000116415</v>
          </cell>
          <cell r="L314">
            <v>0.52999999999883585</v>
          </cell>
          <cell r="M314">
            <v>0</v>
          </cell>
          <cell r="N314">
            <v>2.3999999999941792</v>
          </cell>
          <cell r="O314">
            <v>8.7600000000093132</v>
          </cell>
          <cell r="P314">
            <v>7.2200000000011642</v>
          </cell>
          <cell r="Q314">
            <v>9.7200000000011642</v>
          </cell>
          <cell r="R314">
            <v>473.58799999998882</v>
          </cell>
          <cell r="S314">
            <v>14.059999999997672</v>
          </cell>
          <cell r="T314">
            <v>7.0600000000122236</v>
          </cell>
          <cell r="U314">
            <v>0</v>
          </cell>
          <cell r="V314">
            <v>13.010000000009313</v>
          </cell>
          <cell r="W314">
            <v>0</v>
          </cell>
          <cell r="X314">
            <v>0.90799999999580905</v>
          </cell>
          <cell r="Y314">
            <v>7.8099999999976717</v>
          </cell>
          <cell r="Z314">
            <v>0.32999999998719431</v>
          </cell>
          <cell r="AA314">
            <v>378.90000000002328</v>
          </cell>
          <cell r="AB314">
            <v>15.5</v>
          </cell>
          <cell r="AC314">
            <v>14.200000000011642</v>
          </cell>
          <cell r="AD314">
            <v>21.809999999997672</v>
          </cell>
          <cell r="AE314">
            <v>484.77199999988079</v>
          </cell>
          <cell r="AF314">
            <v>35.275000000008731</v>
          </cell>
          <cell r="AG314">
            <v>38.270000000004075</v>
          </cell>
          <cell r="AH314">
            <v>18.533999999999651</v>
          </cell>
          <cell r="AI314">
            <v>10.080000000001746</v>
          </cell>
          <cell r="AJ314">
            <v>10.398999999997613</v>
          </cell>
          <cell r="AK314">
            <v>17.63399999999092</v>
          </cell>
          <cell r="AL314">
            <v>9.2200000000011642</v>
          </cell>
          <cell r="AM314">
            <v>1.4700000000011642</v>
          </cell>
          <cell r="AN314">
            <v>33.119999999995343</v>
          </cell>
          <cell r="AO314">
            <v>67.259999999994761</v>
          </cell>
          <cell r="AP314">
            <v>36.260000000009313</v>
          </cell>
          <cell r="AQ314">
            <v>207.25</v>
          </cell>
          <cell r="AR314">
            <v>522.40800000005402</v>
          </cell>
          <cell r="AS314">
            <v>191.75</v>
          </cell>
          <cell r="AT314">
            <v>96.986000000004424</v>
          </cell>
          <cell r="AU314">
            <v>9.5500000000029104</v>
          </cell>
          <cell r="AV314">
            <v>21.599999999991269</v>
          </cell>
          <cell r="AW314">
            <v>8.6959999999962747</v>
          </cell>
          <cell r="AX314">
            <v>3.1300000000046566</v>
          </cell>
          <cell r="AY314">
            <v>11.135999999998603</v>
          </cell>
          <cell r="AZ314">
            <v>1.2799999999988358</v>
          </cell>
          <cell r="BA314">
            <v>21.620000000009895</v>
          </cell>
          <cell r="BB314">
            <v>89.110000000000582</v>
          </cell>
          <cell r="BC314">
            <v>26.480000000010477</v>
          </cell>
          <cell r="BD314">
            <v>41.070000000006985</v>
          </cell>
          <cell r="BE314">
            <v>301.00200000009499</v>
          </cell>
          <cell r="BF314">
            <v>67.269999999989523</v>
          </cell>
          <cell r="BG314">
            <v>40.275000000008731</v>
          </cell>
          <cell r="BH314">
            <v>33.134999999994761</v>
          </cell>
          <cell r="BI314">
            <v>7.4399999999877764</v>
          </cell>
          <cell r="BJ314">
            <v>0.65300000000570435</v>
          </cell>
          <cell r="BK314">
            <v>2.1039999999920838</v>
          </cell>
          <cell r="BL314">
            <v>8.8250000000116415</v>
          </cell>
          <cell r="BM314">
            <v>2.1099999999860302</v>
          </cell>
          <cell r="BN314">
            <v>8.0400000000081491</v>
          </cell>
          <cell r="BO314">
            <v>33.75</v>
          </cell>
          <cell r="BP314">
            <v>24.279999999998836</v>
          </cell>
          <cell r="BQ314">
            <v>73.119999999995343</v>
          </cell>
          <cell r="BR314">
            <v>844.02000000001863</v>
          </cell>
          <cell r="BS314">
            <v>7.930000000007567</v>
          </cell>
          <cell r="BT314">
            <v>217.23099999999977</v>
          </cell>
          <cell r="BU314">
            <v>46.775000000008731</v>
          </cell>
          <cell r="BV314">
            <v>20.82499999999709</v>
          </cell>
          <cell r="BW314">
            <v>50.495999999999185</v>
          </cell>
          <cell r="BX314">
            <v>8.7810000000026776</v>
          </cell>
          <cell r="BY314">
            <v>16.279999999998836</v>
          </cell>
          <cell r="BZ314">
            <v>55.789999999993597</v>
          </cell>
          <cell r="CA314">
            <v>52.865000000005239</v>
          </cell>
          <cell r="CB314">
            <v>139.91999999999825</v>
          </cell>
          <cell r="CC314">
            <v>123.17999999999302</v>
          </cell>
          <cell r="CD314">
            <v>103.94700000000012</v>
          </cell>
          <cell r="CE314">
            <v>1189.1810000000987</v>
          </cell>
          <cell r="CF314">
            <v>118.5940000000046</v>
          </cell>
          <cell r="CG314">
            <v>-55.030999999995402</v>
          </cell>
          <cell r="CH314">
            <v>356.54999999998836</v>
          </cell>
          <cell r="CI314">
            <v>47.345000000001164</v>
          </cell>
          <cell r="CJ314">
            <v>43.30000000000291</v>
          </cell>
          <cell r="CK314">
            <v>104.08999999999651</v>
          </cell>
          <cell r="CL314">
            <v>34.781999999999243</v>
          </cell>
          <cell r="CM314">
            <v>61.826000000000931</v>
          </cell>
          <cell r="CN314">
            <v>89.399999999994179</v>
          </cell>
          <cell r="CO314">
            <v>157.21399999999994</v>
          </cell>
          <cell r="CP314">
            <v>208.25500000000466</v>
          </cell>
          <cell r="CQ314">
            <v>22.855999999999767</v>
          </cell>
          <cell r="CR314">
            <v>420.53699999989476</v>
          </cell>
          <cell r="CS314">
            <v>35.489999999997963</v>
          </cell>
          <cell r="CT314">
            <v>21.805999999996857</v>
          </cell>
          <cell r="CU314">
            <v>39.857000000003609</v>
          </cell>
          <cell r="CV314">
            <v>39.993999999998778</v>
          </cell>
          <cell r="CW314">
            <v>-2.2410000000018044</v>
          </cell>
          <cell r="CX314">
            <v>-6.2750000000014552</v>
          </cell>
          <cell r="CY314">
            <v>104.0679999999993</v>
          </cell>
          <cell r="CZ314">
            <v>17.394000000000233</v>
          </cell>
          <cell r="DA314">
            <v>34.235999999997148</v>
          </cell>
          <cell r="DB314">
            <v>76.082999999998719</v>
          </cell>
          <cell r="DC314">
            <v>56.406000000002678</v>
          </cell>
          <cell r="DD314">
            <v>3.7190000000045984</v>
          </cell>
          <cell r="DE314">
            <v>503.90299999993294</v>
          </cell>
          <cell r="DF314">
            <v>34.614000000001397</v>
          </cell>
          <cell r="DG314">
            <v>20.402999999998428</v>
          </cell>
          <cell r="DH314">
            <v>50.389999999999418</v>
          </cell>
          <cell r="DI314">
            <v>52.105999999999767</v>
          </cell>
          <cell r="DJ314">
            <v>12.965000000003783</v>
          </cell>
          <cell r="DK314">
            <v>-7.5420000000012806</v>
          </cell>
          <cell r="DL314">
            <v>-4.5200000000040745</v>
          </cell>
          <cell r="DM314">
            <v>26.129999999990105</v>
          </cell>
          <cell r="DN314">
            <v>44.875</v>
          </cell>
          <cell r="DO314">
            <v>18.328000000001339</v>
          </cell>
          <cell r="DP314">
            <v>85.378999999993539</v>
          </cell>
          <cell r="DQ314">
            <v>170.77500000000146</v>
          </cell>
          <cell r="DR314">
            <v>-153.96182999998564</v>
          </cell>
          <cell r="DS314">
            <v>0.57999999999992724</v>
          </cell>
          <cell r="DT314">
            <v>0.11459999999988213</v>
          </cell>
          <cell r="DU314">
            <v>8.7550000000010186</v>
          </cell>
          <cell r="DV314">
            <v>13.609999999998763</v>
          </cell>
          <cell r="DW314">
            <v>-10.648600000000442</v>
          </cell>
          <cell r="DX314">
            <v>-9.9169999999994616</v>
          </cell>
          <cell r="DY314">
            <v>-4.8145299999999907</v>
          </cell>
          <cell r="DZ314">
            <v>3.0646999999999025</v>
          </cell>
          <cell r="EA314">
            <v>17.270000000000437</v>
          </cell>
          <cell r="EB314">
            <v>-177.65800000000127</v>
          </cell>
          <cell r="EC314">
            <v>4.7300000000032014</v>
          </cell>
          <cell r="ED314">
            <v>0.95200000000113505</v>
          </cell>
        </row>
        <row r="315">
          <cell r="F315">
            <v>0.22999999999592546</v>
          </cell>
          <cell r="G315">
            <v>0.29000000000814907</v>
          </cell>
          <cell r="H315">
            <v>3.8499999999767169</v>
          </cell>
          <cell r="I315">
            <v>2.9400000000023283</v>
          </cell>
          <cell r="J315">
            <v>5.0249999999996362</v>
          </cell>
          <cell r="K315">
            <v>0.41399999999703141</v>
          </cell>
          <cell r="L315">
            <v>1.319999999992433</v>
          </cell>
          <cell r="M315">
            <v>5.6000000000058208</v>
          </cell>
          <cell r="N315">
            <v>1.639999999984866</v>
          </cell>
          <cell r="O315">
            <v>2.1719999999913853</v>
          </cell>
          <cell r="P315">
            <v>7.0099999999947613</v>
          </cell>
          <cell r="Q315">
            <v>9.9999999947613105E-3</v>
          </cell>
          <cell r="R315">
            <v>-77.372999999672174</v>
          </cell>
          <cell r="S315">
            <v>-126.34399999999732</v>
          </cell>
          <cell r="T315">
            <v>0.28900000000430737</v>
          </cell>
          <cell r="U315">
            <v>1.2699999999895226</v>
          </cell>
          <cell r="V315">
            <v>2.5310000000026776</v>
          </cell>
          <cell r="W315">
            <v>5.8979999999992287</v>
          </cell>
          <cell r="X315">
            <v>7.0299999999988358</v>
          </cell>
          <cell r="Y315">
            <v>6.6759999999922002</v>
          </cell>
          <cell r="Z315">
            <v>1.6100000000005821</v>
          </cell>
          <cell r="AA315">
            <v>17.990000000005239</v>
          </cell>
          <cell r="AB315">
            <v>1.5949999999866122</v>
          </cell>
          <cell r="AC315">
            <v>1.7660000000032596</v>
          </cell>
          <cell r="AD315">
            <v>2.31600000000617</v>
          </cell>
          <cell r="AE315">
            <v>-1015.5850000000792</v>
          </cell>
          <cell r="AF315">
            <v>3.819999999999709</v>
          </cell>
          <cell r="AG315">
            <v>2.9850000000005821</v>
          </cell>
          <cell r="AH315">
            <v>1.9290000000037253</v>
          </cell>
          <cell r="AI315">
            <v>2.2349999999860302</v>
          </cell>
          <cell r="AJ315">
            <v>13.164999999999054</v>
          </cell>
          <cell r="AK315">
            <v>2.1699999999982538</v>
          </cell>
          <cell r="AL315">
            <v>-1057.8299999999872</v>
          </cell>
          <cell r="AM315">
            <v>3.1550000000133878</v>
          </cell>
          <cell r="AN315">
            <v>2.0000000004074536E-2</v>
          </cell>
          <cell r="AO315">
            <v>4.3059999999968568</v>
          </cell>
          <cell r="AP315">
            <v>7.3000000000029104</v>
          </cell>
          <cell r="AQ315">
            <v>1.1600000000034925</v>
          </cell>
          <cell r="AR315">
            <v>-1027.9540000001434</v>
          </cell>
          <cell r="AS315">
            <v>0</v>
          </cell>
          <cell r="AT315">
            <v>5.9000000000087311</v>
          </cell>
          <cell r="AU315">
            <v>6.4139999999897555</v>
          </cell>
          <cell r="AV315">
            <v>6</v>
          </cell>
          <cell r="AW315">
            <v>0.47999999999956344</v>
          </cell>
          <cell r="AX315">
            <v>0.44499999999970896</v>
          </cell>
          <cell r="AY315">
            <v>-1075.75</v>
          </cell>
          <cell r="AZ315">
            <v>7.5240000000048894</v>
          </cell>
          <cell r="BA315">
            <v>5.5240000000048894</v>
          </cell>
          <cell r="BB315">
            <v>7.6200000000098953</v>
          </cell>
          <cell r="BC315">
            <v>5.6000000000058208</v>
          </cell>
          <cell r="BD315">
            <v>2.2890000000043074</v>
          </cell>
          <cell r="BE315">
            <v>-897.64600000018254</v>
          </cell>
          <cell r="BF315">
            <v>5.1600000000034925</v>
          </cell>
          <cell r="BG315">
            <v>10.904999999998836</v>
          </cell>
          <cell r="BH315">
            <v>14.240000000005239</v>
          </cell>
          <cell r="BI315">
            <v>12.975000000005821</v>
          </cell>
          <cell r="BJ315">
            <v>0.80099999999947613</v>
          </cell>
          <cell r="BK315">
            <v>2.3790000000008149</v>
          </cell>
          <cell r="BL315">
            <v>-972.41000000000349</v>
          </cell>
          <cell r="BM315">
            <v>15.334000000002561</v>
          </cell>
          <cell r="BN315">
            <v>7.1499999999941792</v>
          </cell>
          <cell r="BO315">
            <v>5.0800000000017462</v>
          </cell>
          <cell r="BP315">
            <v>0.74000000000523869</v>
          </cell>
          <cell r="BQ315">
            <v>0</v>
          </cell>
          <cell r="BR315">
            <v>71.270999999833293</v>
          </cell>
          <cell r="BS315">
            <v>8.5829999999987194</v>
          </cell>
          <cell r="BT315">
            <v>17.377000000000407</v>
          </cell>
          <cell r="BU315">
            <v>19.729999999995925</v>
          </cell>
          <cell r="BV315">
            <v>14.98499999998603</v>
          </cell>
          <cell r="BW315">
            <v>10.798999999999069</v>
          </cell>
          <cell r="BX315">
            <v>7.5299999999988358</v>
          </cell>
          <cell r="BY315">
            <v>267.56999999997788</v>
          </cell>
          <cell r="BZ315">
            <v>60.078000000001339</v>
          </cell>
          <cell r="CA315">
            <v>13.470000000001164</v>
          </cell>
          <cell r="CB315">
            <v>23.903999999994994</v>
          </cell>
          <cell r="CC315">
            <v>14.288000000000466</v>
          </cell>
          <cell r="CD315">
            <v>-387.04299999999785</v>
          </cell>
          <cell r="CE315">
            <v>804.36399999994319</v>
          </cell>
          <cell r="CF315">
            <v>3.691000000000713</v>
          </cell>
          <cell r="CG315">
            <v>14.807999999997264</v>
          </cell>
          <cell r="CH315">
            <v>64.714000000007218</v>
          </cell>
          <cell r="CI315">
            <v>62.069999999999709</v>
          </cell>
          <cell r="CJ315">
            <v>25.719999999999345</v>
          </cell>
          <cell r="CK315">
            <v>51.306000000004133</v>
          </cell>
          <cell r="CL315">
            <v>356.53000000002794</v>
          </cell>
          <cell r="CM315">
            <v>171.73999999999796</v>
          </cell>
          <cell r="CN315">
            <v>10.465000000011059</v>
          </cell>
          <cell r="CO315">
            <v>54.75</v>
          </cell>
          <cell r="CP315">
            <v>21.479999999995925</v>
          </cell>
          <cell r="CQ315">
            <v>-32.909999999988941</v>
          </cell>
          <cell r="CR315">
            <v>497.37730000005104</v>
          </cell>
          <cell r="CS315">
            <v>20.046999999998661</v>
          </cell>
          <cell r="CT315">
            <v>25.986000000004424</v>
          </cell>
          <cell r="CU315">
            <v>27.725000000005821</v>
          </cell>
          <cell r="CV315">
            <v>11.796000000002095</v>
          </cell>
          <cell r="CW315">
            <v>10.197299999999814</v>
          </cell>
          <cell r="CX315">
            <v>6.7300000000032014</v>
          </cell>
          <cell r="CY315">
            <v>204.20000000001164</v>
          </cell>
          <cell r="CZ315">
            <v>14.888000000000829</v>
          </cell>
          <cell r="DA315">
            <v>12.285999999992782</v>
          </cell>
          <cell r="DB315">
            <v>50.173000000002503</v>
          </cell>
          <cell r="DC315">
            <v>23.10399999999936</v>
          </cell>
          <cell r="DD315">
            <v>90.244999999995343</v>
          </cell>
          <cell r="DE315">
            <v>409.03190000005998</v>
          </cell>
          <cell r="DF315">
            <v>17.144000000000233</v>
          </cell>
          <cell r="DG315">
            <v>9.5159999999959837</v>
          </cell>
          <cell r="DH315">
            <v>9.1999999999970896</v>
          </cell>
          <cell r="DI315">
            <v>-9.5469999999986612</v>
          </cell>
          <cell r="DJ315">
            <v>12.461899999999332</v>
          </cell>
          <cell r="DK315">
            <v>25.401000000001659</v>
          </cell>
          <cell r="DL315">
            <v>135.8859999999986</v>
          </cell>
          <cell r="DM315">
            <v>13.703000000001339</v>
          </cell>
          <cell r="DN315">
            <v>8.9700000000011642</v>
          </cell>
          <cell r="DO315">
            <v>41.383999999998196</v>
          </cell>
          <cell r="DP315">
            <v>3.7329999999965366</v>
          </cell>
          <cell r="DQ315">
            <v>141.18000000000757</v>
          </cell>
          <cell r="DR315">
            <v>224.39516000002914</v>
          </cell>
          <cell r="DS315">
            <v>11.019500000000335</v>
          </cell>
          <cell r="DT315">
            <v>26.667000000001281</v>
          </cell>
          <cell r="DU315">
            <v>31.847999999998137</v>
          </cell>
          <cell r="DV315">
            <v>34.527000000000044</v>
          </cell>
          <cell r="DW315">
            <v>5.1303000000000338</v>
          </cell>
          <cell r="DX315">
            <v>15.207000000000335</v>
          </cell>
          <cell r="DY315">
            <v>-0.58083999999996649</v>
          </cell>
          <cell r="DZ315">
            <v>-1.0011999999999261</v>
          </cell>
          <cell r="EA315">
            <v>28.585999999999331</v>
          </cell>
          <cell r="EB315">
            <v>27.659999999999854</v>
          </cell>
          <cell r="EC315">
            <v>25.809000000001106</v>
          </cell>
          <cell r="ED315">
            <v>19.523400000000038</v>
          </cell>
        </row>
        <row r="316">
          <cell r="F316">
            <v>8.521999999997206</v>
          </cell>
          <cell r="G316">
            <v>4.1440000000002328</v>
          </cell>
          <cell r="H316">
            <v>5.0879999999888241</v>
          </cell>
          <cell r="I316">
            <v>2.1480000000010477</v>
          </cell>
          <cell r="J316">
            <v>8.0819999999948777</v>
          </cell>
          <cell r="K316">
            <v>1.7999999996391125E-2</v>
          </cell>
          <cell r="L316">
            <v>8.7449999999953434</v>
          </cell>
          <cell r="M316">
            <v>0.3249999999825377</v>
          </cell>
          <cell r="N316">
            <v>3.9729999999981374</v>
          </cell>
          <cell r="O316">
            <v>1.7799999999988358</v>
          </cell>
          <cell r="P316">
            <v>7.5799999999871943</v>
          </cell>
          <cell r="Q316">
            <v>8.1730000000097789</v>
          </cell>
          <cell r="R316">
            <v>520.25650000013411</v>
          </cell>
          <cell r="S316">
            <v>-67.274000000004889</v>
          </cell>
          <cell r="T316">
            <v>15.684999999997672</v>
          </cell>
          <cell r="U316">
            <v>6.26400000002468</v>
          </cell>
          <cell r="V316">
            <v>3.9979999999923166</v>
          </cell>
          <cell r="W316">
            <v>19.055999999996857</v>
          </cell>
          <cell r="X316">
            <v>2.224499999996624</v>
          </cell>
          <cell r="Y316">
            <v>0.52199999999720603</v>
          </cell>
          <cell r="Z316">
            <v>0.32400000000779983</v>
          </cell>
          <cell r="AA316">
            <v>351.93499999999767</v>
          </cell>
          <cell r="AB316">
            <v>9.9199999999982538</v>
          </cell>
          <cell r="AC316">
            <v>35.519000000000233</v>
          </cell>
          <cell r="AD316">
            <v>142.08299999998417</v>
          </cell>
          <cell r="AE316">
            <v>449.56999999983236</v>
          </cell>
          <cell r="AF316">
            <v>79.078999999997905</v>
          </cell>
          <cell r="AG316">
            <v>22.262000000002445</v>
          </cell>
          <cell r="AH316">
            <v>7.996000000013737</v>
          </cell>
          <cell r="AI316">
            <v>9.8010000000067521</v>
          </cell>
          <cell r="AJ316">
            <v>40.745999999999185</v>
          </cell>
          <cell r="AK316">
            <v>5.0000000002910383E-2</v>
          </cell>
          <cell r="AL316">
            <v>13.046000000002095</v>
          </cell>
          <cell r="AM316">
            <v>0.319999999992433</v>
          </cell>
          <cell r="AN316">
            <v>49.299999999988358</v>
          </cell>
          <cell r="AO316">
            <v>25.570000000006985</v>
          </cell>
          <cell r="AP316">
            <v>79.28000000002794</v>
          </cell>
          <cell r="AQ316">
            <v>122.11999999999534</v>
          </cell>
          <cell r="AR316">
            <v>843.23399999993853</v>
          </cell>
          <cell r="AS316">
            <v>227.74700000000303</v>
          </cell>
          <cell r="AT316">
            <v>50.270999999993364</v>
          </cell>
          <cell r="AU316">
            <v>8.680000000000291</v>
          </cell>
          <cell r="AV316">
            <v>3.6829999999972642</v>
          </cell>
          <cell r="AW316">
            <v>17.843000000000757</v>
          </cell>
          <cell r="AX316">
            <v>21.514999999999418</v>
          </cell>
          <cell r="AY316">
            <v>42.697000000000116</v>
          </cell>
          <cell r="AZ316">
            <v>0</v>
          </cell>
          <cell r="BA316">
            <v>33.743000000016764</v>
          </cell>
          <cell r="BB316">
            <v>33.444999999992433</v>
          </cell>
          <cell r="BC316">
            <v>73.480999999999767</v>
          </cell>
          <cell r="BD316">
            <v>330.12899999998626</v>
          </cell>
          <cell r="BE316">
            <v>611.69600000046194</v>
          </cell>
          <cell r="BF316">
            <v>1.0800000000017462</v>
          </cell>
          <cell r="BG316">
            <v>35.426999999996042</v>
          </cell>
          <cell r="BH316">
            <v>16.02100000000064</v>
          </cell>
          <cell r="BI316">
            <v>19.067000000010012</v>
          </cell>
          <cell r="BJ316">
            <v>28.582999999998719</v>
          </cell>
          <cell r="BK316">
            <v>6.4320000000006985</v>
          </cell>
          <cell r="BL316">
            <v>38.349000000016531</v>
          </cell>
          <cell r="BM316">
            <v>0.31500000000232831</v>
          </cell>
          <cell r="BN316">
            <v>144.15100000001257</v>
          </cell>
          <cell r="BO316">
            <v>22.266000000017812</v>
          </cell>
          <cell r="BP316">
            <v>255.62299999999232</v>
          </cell>
          <cell r="BQ316">
            <v>44.381999999997788</v>
          </cell>
          <cell r="BR316">
            <v>1228.7575000001816</v>
          </cell>
          <cell r="BS316">
            <v>251.2390000000014</v>
          </cell>
          <cell r="BT316">
            <v>108.27500000000146</v>
          </cell>
          <cell r="BU316">
            <v>17.721000000005006</v>
          </cell>
          <cell r="BV316">
            <v>24.655999999988126</v>
          </cell>
          <cell r="BW316">
            <v>107.1359999999986</v>
          </cell>
          <cell r="BX316">
            <v>24.179000000003725</v>
          </cell>
          <cell r="BY316">
            <v>-21.915000000000873</v>
          </cell>
          <cell r="BZ316">
            <v>102.24000000000524</v>
          </cell>
          <cell r="CA316">
            <v>112.86799999998766</v>
          </cell>
          <cell r="CB316">
            <v>87.710999999995693</v>
          </cell>
          <cell r="CC316">
            <v>308.83799999998882</v>
          </cell>
          <cell r="CD316">
            <v>105.80949999999575</v>
          </cell>
          <cell r="CE316">
            <v>378.56489999988116</v>
          </cell>
          <cell r="CF316">
            <v>83.601900000001478</v>
          </cell>
          <cell r="CG316">
            <v>105.27900000000227</v>
          </cell>
          <cell r="CH316">
            <v>88.296000000002095</v>
          </cell>
          <cell r="CI316">
            <v>34.995999999999185</v>
          </cell>
          <cell r="CJ316">
            <v>119.6730000000025</v>
          </cell>
          <cell r="CK316">
            <v>41.084999999999127</v>
          </cell>
          <cell r="CL316">
            <v>-579.40899999999965</v>
          </cell>
          <cell r="CM316">
            <v>65.986999999993714</v>
          </cell>
          <cell r="CN316">
            <v>148.44700000001467</v>
          </cell>
          <cell r="CO316">
            <v>147.35199999999895</v>
          </cell>
          <cell r="CP316">
            <v>7.396999999997206</v>
          </cell>
          <cell r="CQ316">
            <v>115.85999999999331</v>
          </cell>
          <cell r="CR316">
            <v>168.39669999992475</v>
          </cell>
          <cell r="CS316">
            <v>28.974699999998847</v>
          </cell>
          <cell r="CT316">
            <v>22.818699999999808</v>
          </cell>
          <cell r="CU316">
            <v>25.493500000000495</v>
          </cell>
          <cell r="CV316">
            <v>25.816999999999098</v>
          </cell>
          <cell r="CW316">
            <v>-5.614000000001397</v>
          </cell>
          <cell r="CX316">
            <v>-4.9663000000000466</v>
          </cell>
          <cell r="CY316">
            <v>3.6379999999990105</v>
          </cell>
          <cell r="CZ316">
            <v>9.4170000000012806</v>
          </cell>
          <cell r="DA316">
            <v>86.972000000008848</v>
          </cell>
          <cell r="DB316">
            <v>7.680000000000291</v>
          </cell>
          <cell r="DC316">
            <v>-64.518000000010943</v>
          </cell>
          <cell r="DD316">
            <v>32.684100000005856</v>
          </cell>
          <cell r="DE316">
            <v>109.57389999984298</v>
          </cell>
          <cell r="DF316">
            <v>21.011000000005879</v>
          </cell>
          <cell r="DG316">
            <v>14.546399999999267</v>
          </cell>
          <cell r="DH316">
            <v>34.016999999999825</v>
          </cell>
          <cell r="DI316">
            <v>23.739000000001397</v>
          </cell>
          <cell r="DJ316">
            <v>-12.224999999998545</v>
          </cell>
          <cell r="DK316">
            <v>-12.286499999994703</v>
          </cell>
          <cell r="DL316">
            <v>3.7430000000022119</v>
          </cell>
          <cell r="DM316">
            <v>-65.919999999998254</v>
          </cell>
          <cell r="DN316">
            <v>35.986000000004424</v>
          </cell>
          <cell r="DO316">
            <v>24.977999999995518</v>
          </cell>
          <cell r="DP316">
            <v>32.14100000000326</v>
          </cell>
          <cell r="DQ316">
            <v>9.8439999999973224</v>
          </cell>
          <cell r="DR316">
            <v>14.050170000002254</v>
          </cell>
          <cell r="DS316">
            <v>1.8610000000007858</v>
          </cell>
          <cell r="DT316">
            <v>1.3220000000001164</v>
          </cell>
          <cell r="DU316">
            <v>-0.42200000000048021</v>
          </cell>
          <cell r="DV316">
            <v>2.4867000000012922</v>
          </cell>
          <cell r="DW316">
            <v>-10.339500000000044</v>
          </cell>
          <cell r="DX316">
            <v>-26.067529999996623</v>
          </cell>
          <cell r="DY316">
            <v>-3.9164000000000669</v>
          </cell>
          <cell r="DZ316">
            <v>22.208200000000943</v>
          </cell>
          <cell r="EA316">
            <v>13.561000000001513</v>
          </cell>
          <cell r="EB316">
            <v>10.205500000000029</v>
          </cell>
          <cell r="EC316">
            <v>2.1992000000027474</v>
          </cell>
          <cell r="ED316">
            <v>0.95199999999749707</v>
          </cell>
        </row>
        <row r="317">
          <cell r="F317">
            <v>0.22899999999935972</v>
          </cell>
          <cell r="G317">
            <v>0</v>
          </cell>
          <cell r="H317">
            <v>0</v>
          </cell>
          <cell r="I317">
            <v>0</v>
          </cell>
          <cell r="J317">
            <v>1.0000000002037268E-3</v>
          </cell>
          <cell r="K317">
            <v>0</v>
          </cell>
          <cell r="L317">
            <v>1.0000000000218279E-2</v>
          </cell>
          <cell r="M317">
            <v>0</v>
          </cell>
          <cell r="N317">
            <v>-5.0299999999879219E-2</v>
          </cell>
          <cell r="O317">
            <v>0.39399999999841384</v>
          </cell>
          <cell r="P317">
            <v>0</v>
          </cell>
          <cell r="Q317">
            <v>5.1679999999996653</v>
          </cell>
          <cell r="R317">
            <v>-1.6400000007706694E-2</v>
          </cell>
          <cell r="S317">
            <v>-8.5680000000011205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3.2471000000005006</v>
          </cell>
          <cell r="Y317">
            <v>1.2439999999996871</v>
          </cell>
          <cell r="Z317">
            <v>0</v>
          </cell>
          <cell r="AA317">
            <v>0</v>
          </cell>
          <cell r="AB317">
            <v>0.38450000000011642</v>
          </cell>
          <cell r="AC317">
            <v>0.37299999999959255</v>
          </cell>
          <cell r="AD317">
            <v>3.3029999999998836</v>
          </cell>
          <cell r="AE317">
            <v>8.7174999999988358</v>
          </cell>
          <cell r="AF317">
            <v>0</v>
          </cell>
          <cell r="AG317">
            <v>0</v>
          </cell>
          <cell r="AH317">
            <v>0</v>
          </cell>
          <cell r="AI317">
            <v>0.14099999999962165</v>
          </cell>
          <cell r="AJ317">
            <v>0</v>
          </cell>
          <cell r="AK317">
            <v>1.6999999999998181</v>
          </cell>
          <cell r="AL317">
            <v>2.1706000000003769</v>
          </cell>
          <cell r="AM317">
            <v>0.19549999999981083</v>
          </cell>
          <cell r="AN317">
            <v>2.1999999999025022E-3</v>
          </cell>
          <cell r="AO317">
            <v>2.7000000000043656E-3</v>
          </cell>
          <cell r="AP317">
            <v>4.505500000000211</v>
          </cell>
          <cell r="AQ317">
            <v>0</v>
          </cell>
          <cell r="AR317">
            <v>23.446899999995367</v>
          </cell>
          <cell r="AS317">
            <v>5.625</v>
          </cell>
          <cell r="AT317">
            <v>0</v>
          </cell>
          <cell r="AU317">
            <v>0</v>
          </cell>
          <cell r="AV317">
            <v>0.14130000000022847</v>
          </cell>
          <cell r="AW317">
            <v>1.8510000000005675</v>
          </cell>
          <cell r="AX317">
            <v>0</v>
          </cell>
          <cell r="AY317">
            <v>0</v>
          </cell>
          <cell r="AZ317">
            <v>3.2206999999998516</v>
          </cell>
          <cell r="BA317">
            <v>0</v>
          </cell>
          <cell r="BB317">
            <v>1.1117000000003827</v>
          </cell>
          <cell r="BC317">
            <v>7.2211999999999534</v>
          </cell>
          <cell r="BD317">
            <v>4.2759999999998399</v>
          </cell>
          <cell r="BE317">
            <v>20.115299999990384</v>
          </cell>
          <cell r="BF317">
            <v>3.5424999999995634</v>
          </cell>
          <cell r="BG317">
            <v>5.5529999999998836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1.3767000000007101</v>
          </cell>
          <cell r="BM317">
            <v>0</v>
          </cell>
          <cell r="BN317">
            <v>6.3209999999999127</v>
          </cell>
          <cell r="BO317">
            <v>2.500000000509317E-3</v>
          </cell>
          <cell r="BP317">
            <v>0</v>
          </cell>
          <cell r="BQ317">
            <v>3.3195999999998094</v>
          </cell>
          <cell r="BR317">
            <v>52.8521999999939</v>
          </cell>
          <cell r="BS317">
            <v>16.523400000000038</v>
          </cell>
          <cell r="BT317">
            <v>6.8573999999998705</v>
          </cell>
          <cell r="BU317">
            <v>0</v>
          </cell>
          <cell r="BV317">
            <v>7.6700000000528235E-2</v>
          </cell>
          <cell r="BW317">
            <v>2.8760000000002037</v>
          </cell>
          <cell r="BX317">
            <v>0</v>
          </cell>
          <cell r="BY317">
            <v>0</v>
          </cell>
          <cell r="BZ317">
            <v>2.221599999999853</v>
          </cell>
          <cell r="CA317">
            <v>2.2160000000003492</v>
          </cell>
          <cell r="CB317">
            <v>10.792599999999766</v>
          </cell>
          <cell r="CC317">
            <v>6.2777000000005501</v>
          </cell>
          <cell r="CD317">
            <v>5.0108000000000175</v>
          </cell>
          <cell r="CE317">
            <v>50.73229999999603</v>
          </cell>
          <cell r="CF317">
            <v>1.7539000000001579</v>
          </cell>
          <cell r="CG317">
            <v>9.9682999999999993</v>
          </cell>
          <cell r="CH317">
            <v>2.6399999999739521E-2</v>
          </cell>
          <cell r="CI317">
            <v>4.599699999999757</v>
          </cell>
          <cell r="CJ317">
            <v>6.9999999959691195E-4</v>
          </cell>
          <cell r="CK317">
            <v>0</v>
          </cell>
          <cell r="CL317">
            <v>-2.8033999999997832</v>
          </cell>
          <cell r="CM317">
            <v>10.69170000000031</v>
          </cell>
          <cell r="CN317">
            <v>8.7999999996100087E-3</v>
          </cell>
          <cell r="CO317">
            <v>26.486199999999826</v>
          </cell>
          <cell r="CP317">
            <v>0</v>
          </cell>
          <cell r="CQ317">
            <v>0</v>
          </cell>
          <cell r="CR317">
            <v>33.905999999995402</v>
          </cell>
          <cell r="CS317">
            <v>0</v>
          </cell>
          <cell r="CT317">
            <v>2.4214000000001761</v>
          </cell>
          <cell r="CU317">
            <v>-0.32740000000012515</v>
          </cell>
          <cell r="CV317">
            <v>0</v>
          </cell>
          <cell r="CW317">
            <v>3.261000000000422</v>
          </cell>
          <cell r="CX317">
            <v>3.9061999999994441</v>
          </cell>
          <cell r="CY317">
            <v>-1.2779000000000451</v>
          </cell>
          <cell r="CZ317">
            <v>1.8278000000000247</v>
          </cell>
          <cell r="DA317">
            <v>8.8658000000000357</v>
          </cell>
          <cell r="DB317">
            <v>6.1546000000003005</v>
          </cell>
          <cell r="DC317">
            <v>5.888199999999415</v>
          </cell>
          <cell r="DD317">
            <v>3.1862999999998465</v>
          </cell>
          <cell r="DE317">
            <v>-0.45079999999870779</v>
          </cell>
          <cell r="DF317">
            <v>0</v>
          </cell>
          <cell r="DG317">
            <v>2.6929000000000087</v>
          </cell>
          <cell r="DH317">
            <v>0</v>
          </cell>
          <cell r="DI317">
            <v>3.0496000000002823</v>
          </cell>
          <cell r="DJ317">
            <v>-2.3690000000005966</v>
          </cell>
          <cell r="DK317">
            <v>-5.8425999999999476</v>
          </cell>
          <cell r="DL317">
            <v>-0.38130000000001019</v>
          </cell>
          <cell r="DM317">
            <v>-1.5554999999999382</v>
          </cell>
          <cell r="DN317">
            <v>2.6356999999998152</v>
          </cell>
          <cell r="DO317">
            <v>0</v>
          </cell>
          <cell r="DP317">
            <v>0</v>
          </cell>
          <cell r="DQ317">
            <v>1.3194000000003143</v>
          </cell>
          <cell r="DR317">
            <v>2.3171000000002095</v>
          </cell>
          <cell r="DS317">
            <v>0</v>
          </cell>
          <cell r="DT317">
            <v>0</v>
          </cell>
          <cell r="DU317">
            <v>0</v>
          </cell>
          <cell r="DV317">
            <v>-0.10799999999994725</v>
          </cell>
          <cell r="DW317">
            <v>1.1003000000000611</v>
          </cell>
          <cell r="DX317">
            <v>-0.29800000000000182</v>
          </cell>
          <cell r="DY317">
            <v>0</v>
          </cell>
          <cell r="DZ317">
            <v>0</v>
          </cell>
          <cell r="EA317">
            <v>1.6228000000000975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40.183930000000146</v>
          </cell>
          <cell r="G320">
            <v>287.80443000000378</v>
          </cell>
          <cell r="H320">
            <v>1026.1005500000319</v>
          </cell>
          <cell r="I320">
            <v>1086.3838000000105</v>
          </cell>
          <cell r="J320">
            <v>773.6889599999995</v>
          </cell>
          <cell r="K320">
            <v>574.84631999999692</v>
          </cell>
          <cell r="L320">
            <v>147.36653100000058</v>
          </cell>
          <cell r="M320">
            <v>138.14436000000023</v>
          </cell>
          <cell r="N320">
            <v>555.50793700000213</v>
          </cell>
          <cell r="O320">
            <v>334.44824999999946</v>
          </cell>
          <cell r="P320">
            <v>226.86142000000109</v>
          </cell>
          <cell r="Q320">
            <v>82.452909999999974</v>
          </cell>
          <cell r="R320">
            <v>5228.3209590000333</v>
          </cell>
          <cell r="S320">
            <v>22.644041999999899</v>
          </cell>
          <cell r="T320">
            <v>168.26935000000049</v>
          </cell>
          <cell r="U320">
            <v>900.37110000000393</v>
          </cell>
          <cell r="V320">
            <v>1055.5025720000122</v>
          </cell>
          <cell r="W320">
            <v>608.06669999999576</v>
          </cell>
          <cell r="X320">
            <v>484.89544999999998</v>
          </cell>
          <cell r="Y320">
            <v>46.625269999999546</v>
          </cell>
          <cell r="Z320">
            <v>89.868960000000243</v>
          </cell>
          <cell r="AA320">
            <v>1313.5474000000031</v>
          </cell>
          <cell r="AB320">
            <v>359.63393500000166</v>
          </cell>
          <cell r="AC320">
            <v>178.89617999999882</v>
          </cell>
          <cell r="AD320">
            <v>0</v>
          </cell>
          <cell r="AE320">
            <v>3242.6531367000716</v>
          </cell>
          <cell r="AF320">
            <v>0</v>
          </cell>
          <cell r="AG320">
            <v>24.913082000000031</v>
          </cell>
          <cell r="AH320">
            <v>684.74429999999847</v>
          </cell>
          <cell r="AI320">
            <v>847.81290000000445</v>
          </cell>
          <cell r="AJ320">
            <v>528.04407999999967</v>
          </cell>
          <cell r="AK320">
            <v>343.66726000000199</v>
          </cell>
          <cell r="AL320">
            <v>27.868199999999888</v>
          </cell>
          <cell r="AM320">
            <v>113.13625200000024</v>
          </cell>
          <cell r="AN320">
            <v>507.05129999999917</v>
          </cell>
          <cell r="AO320">
            <v>158.10668000000032</v>
          </cell>
          <cell r="AP320">
            <v>7.3090826999999994</v>
          </cell>
          <cell r="AQ320">
            <v>0</v>
          </cell>
          <cell r="AR320">
            <v>2704.1105366999836</v>
          </cell>
          <cell r="AS320">
            <v>0</v>
          </cell>
          <cell r="AT320">
            <v>18.67870999999991</v>
          </cell>
          <cell r="AU320">
            <v>512.46479999999792</v>
          </cell>
          <cell r="AV320">
            <v>666.62630000000354</v>
          </cell>
          <cell r="AW320">
            <v>373.12089999999807</v>
          </cell>
          <cell r="AX320">
            <v>457.62599999999657</v>
          </cell>
          <cell r="AY320">
            <v>15.210936700000047</v>
          </cell>
          <cell r="AZ320">
            <v>40.714099999999689</v>
          </cell>
          <cell r="BA320">
            <v>426.66879999999946</v>
          </cell>
          <cell r="BB320">
            <v>192.99999000000025</v>
          </cell>
          <cell r="BC320">
            <v>0</v>
          </cell>
          <cell r="BD320">
            <v>0</v>
          </cell>
          <cell r="BE320">
            <v>2122.4214800000045</v>
          </cell>
          <cell r="BF320">
            <v>0</v>
          </cell>
          <cell r="BG320">
            <v>0</v>
          </cell>
          <cell r="BH320">
            <v>356.02404999999999</v>
          </cell>
          <cell r="BI320">
            <v>649.84189999999217</v>
          </cell>
          <cell r="BJ320">
            <v>282.01253700000234</v>
          </cell>
          <cell r="BK320">
            <v>315.26629999999932</v>
          </cell>
          <cell r="BL320">
            <v>0</v>
          </cell>
          <cell r="BM320">
            <v>63.145989999999983</v>
          </cell>
          <cell r="BN320">
            <v>285.14509999999973</v>
          </cell>
          <cell r="BO320">
            <v>149.45874000000003</v>
          </cell>
          <cell r="BP320">
            <v>21.526862999999992</v>
          </cell>
          <cell r="BQ320">
            <v>0</v>
          </cell>
          <cell r="BR320">
            <v>1063.7158910000071</v>
          </cell>
          <cell r="BS320">
            <v>0</v>
          </cell>
          <cell r="BT320">
            <v>6.3562009999999987</v>
          </cell>
          <cell r="BU320">
            <v>222.87295999999697</v>
          </cell>
          <cell r="BV320">
            <v>400.38150000000314</v>
          </cell>
          <cell r="BW320">
            <v>90.875509999999849</v>
          </cell>
          <cell r="BX320">
            <v>178.59245999999985</v>
          </cell>
          <cell r="BY320">
            <v>43.62960000000021</v>
          </cell>
          <cell r="BZ320">
            <v>0</v>
          </cell>
          <cell r="CA320">
            <v>121.00766000000021</v>
          </cell>
          <cell r="CB320">
            <v>0</v>
          </cell>
          <cell r="CC320">
            <v>0</v>
          </cell>
          <cell r="CD320">
            <v>0</v>
          </cell>
          <cell r="CE320">
            <v>96.592749999999796</v>
          </cell>
          <cell r="CF320">
            <v>0</v>
          </cell>
          <cell r="CG320">
            <v>0</v>
          </cell>
          <cell r="CH320">
            <v>72.828110000000379</v>
          </cell>
          <cell r="CI320">
            <v>23.764640000000099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63.877929999958724</v>
          </cell>
          <cell r="G321">
            <v>302.5684299999848</v>
          </cell>
          <cell r="H321">
            <v>1038.9185499999439</v>
          </cell>
          <cell r="I321">
            <v>1093.7318000000087</v>
          </cell>
          <cell r="J321">
            <v>787.13795999999274</v>
          </cell>
          <cell r="K321">
            <v>576.2173199999379</v>
          </cell>
          <cell r="L321">
            <v>169.6215310000116</v>
          </cell>
          <cell r="M321">
            <v>154.04935999994632</v>
          </cell>
          <cell r="N321">
            <v>576.61063699994702</v>
          </cell>
          <cell r="O321">
            <v>351.75124999997206</v>
          </cell>
          <cell r="P321">
            <v>249.06741999991937</v>
          </cell>
          <cell r="Q321">
            <v>106.68391000007978</v>
          </cell>
          <cell r="R321">
            <v>6181.6240590009838</v>
          </cell>
          <cell r="S321">
            <v>-210.59095799998613</v>
          </cell>
          <cell r="T321">
            <v>195.73734999995213</v>
          </cell>
          <cell r="U321">
            <v>907.9051000000909</v>
          </cell>
          <cell r="V321">
            <v>1075.0415720000165</v>
          </cell>
          <cell r="W321">
            <v>635.02069999996456</v>
          </cell>
          <cell r="X321">
            <v>499.50305000002845</v>
          </cell>
          <cell r="Y321">
            <v>80.107269999978598</v>
          </cell>
          <cell r="Z321">
            <v>100.87296000000788</v>
          </cell>
          <cell r="AA321">
            <v>2068.8623999999836</v>
          </cell>
          <cell r="AB321">
            <v>387.42343499994604</v>
          </cell>
          <cell r="AC321">
            <v>230.7541800000472</v>
          </cell>
          <cell r="AD321">
            <v>210.98700000002282</v>
          </cell>
          <cell r="AE321">
            <v>3301.8476366996765</v>
          </cell>
          <cell r="AF321">
            <v>124.07799999997951</v>
          </cell>
          <cell r="AG321">
            <v>100.10208200005582</v>
          </cell>
          <cell r="AH321">
            <v>714.40330000006361</v>
          </cell>
          <cell r="AI321">
            <v>870.21390000003157</v>
          </cell>
          <cell r="AJ321">
            <v>594.35107999996399</v>
          </cell>
          <cell r="AK321">
            <v>366.88126000005286</v>
          </cell>
          <cell r="AL321">
            <v>-999.12019999994664</v>
          </cell>
          <cell r="AM321">
            <v>146.99675200000638</v>
          </cell>
          <cell r="AN321">
            <v>591.80350000003818</v>
          </cell>
          <cell r="AO321">
            <v>269.35937999997986</v>
          </cell>
          <cell r="AP321">
            <v>135.04558269999688</v>
          </cell>
          <cell r="AQ321">
            <v>387.73299999994924</v>
          </cell>
          <cell r="AR321">
            <v>3173.6074367007241</v>
          </cell>
          <cell r="AS321">
            <v>429.75099999998929</v>
          </cell>
          <cell r="AT321">
            <v>182.23171000002185</v>
          </cell>
          <cell r="AU321">
            <v>538.29379999998491</v>
          </cell>
          <cell r="AV321">
            <v>700.02460000006249</v>
          </cell>
          <cell r="AW321">
            <v>401.99489999996149</v>
          </cell>
          <cell r="AX321">
            <v>483.48399999999674</v>
          </cell>
          <cell r="AY321">
            <v>-989.13206329999957</v>
          </cell>
          <cell r="AZ321">
            <v>78.48879999993369</v>
          </cell>
          <cell r="BA321">
            <v>503.56079999997746</v>
          </cell>
          <cell r="BB321">
            <v>326.03668999997899</v>
          </cell>
          <cell r="BC321">
            <v>112.78220000001602</v>
          </cell>
          <cell r="BD321">
            <v>406.0910000000149</v>
          </cell>
          <cell r="BE321">
            <v>2354.5347800008021</v>
          </cell>
          <cell r="BF321">
            <v>94.586499999917578</v>
          </cell>
          <cell r="BG321">
            <v>102.84000000002561</v>
          </cell>
          <cell r="BH321">
            <v>424.12005000008503</v>
          </cell>
          <cell r="BI321">
            <v>689.46389999991516</v>
          </cell>
          <cell r="BJ321">
            <v>312.04953700001352</v>
          </cell>
          <cell r="BK321">
            <v>330.66829999996116</v>
          </cell>
          <cell r="BL321">
            <v>-876.32929999998305</v>
          </cell>
          <cell r="BM321">
            <v>140.80499000003329</v>
          </cell>
          <cell r="BN321">
            <v>461.95209999999497</v>
          </cell>
          <cell r="BO321">
            <v>220.94224000000395</v>
          </cell>
          <cell r="BP321">
            <v>306.62486300000455</v>
          </cell>
          <cell r="BQ321">
            <v>146.81159999995725</v>
          </cell>
          <cell r="BR321">
            <v>3563.5775910005905</v>
          </cell>
          <cell r="BS321">
            <v>302.2054000000353</v>
          </cell>
          <cell r="BT321">
            <v>414.87460099998862</v>
          </cell>
          <cell r="BU321">
            <v>310.8489600000903</v>
          </cell>
          <cell r="BV321">
            <v>462.74019999994198</v>
          </cell>
          <cell r="BW321">
            <v>264.88250999996671</v>
          </cell>
          <cell r="BX321">
            <v>220.64646000001812</v>
          </cell>
          <cell r="BY321">
            <v>305.56460000004154</v>
          </cell>
          <cell r="BZ321">
            <v>310.01660000008997</v>
          </cell>
          <cell r="CA321">
            <v>312.48666000005323</v>
          </cell>
          <cell r="CB321">
            <v>291.89759999990929</v>
          </cell>
          <cell r="CC321">
            <v>474.00969999993686</v>
          </cell>
          <cell r="CD321">
            <v>-106.59570000003441</v>
          </cell>
          <cell r="CE321">
            <v>2821.7399499998428</v>
          </cell>
          <cell r="CF321">
            <v>218.34780000003229</v>
          </cell>
          <cell r="CG321">
            <v>145.77730000001611</v>
          </cell>
          <cell r="CH321">
            <v>601.46951000002446</v>
          </cell>
          <cell r="CI321">
            <v>188.46734000003198</v>
          </cell>
          <cell r="CJ321">
            <v>201.1427000000258</v>
          </cell>
          <cell r="CK321">
            <v>200.12899999998626</v>
          </cell>
          <cell r="CL321">
            <v>-190.90039999998407</v>
          </cell>
          <cell r="CM321">
            <v>386.47569999989355</v>
          </cell>
          <cell r="CN321">
            <v>276.62080000003334</v>
          </cell>
          <cell r="CO321">
            <v>417.5572000000393</v>
          </cell>
          <cell r="CP321">
            <v>280.40200000000186</v>
          </cell>
          <cell r="CQ321">
            <v>96.25099999998929</v>
          </cell>
          <cell r="CR321">
            <v>1311.5399999995716</v>
          </cell>
          <cell r="CS321">
            <v>102.03169999999227</v>
          </cell>
          <cell r="CT321">
            <v>115.45810000004712</v>
          </cell>
          <cell r="CU321">
            <v>104.15810000000056</v>
          </cell>
          <cell r="CV321">
            <v>91.057000000000698</v>
          </cell>
          <cell r="CW321">
            <v>9.3493000000016764</v>
          </cell>
          <cell r="CX321">
            <v>-12.988099999987753</v>
          </cell>
          <cell r="CY321">
            <v>310.62809999997262</v>
          </cell>
          <cell r="CZ321">
            <v>49.776799999992363</v>
          </cell>
          <cell r="DA321">
            <v>169.30079999996815</v>
          </cell>
          <cell r="DB321">
            <v>166.61660000000848</v>
          </cell>
          <cell r="DC321">
            <v>56.126199999998789</v>
          </cell>
          <cell r="DD321">
            <v>150.02540000001318</v>
          </cell>
          <cell r="DE321">
            <v>1175.898999999743</v>
          </cell>
          <cell r="DF321">
            <v>87.097000000037951</v>
          </cell>
          <cell r="DG321">
            <v>81.315299999987474</v>
          </cell>
          <cell r="DH321">
            <v>107.33300000001327</v>
          </cell>
          <cell r="DI321">
            <v>83.633600000001024</v>
          </cell>
          <cell r="DJ321">
            <v>5.9398999999975786</v>
          </cell>
          <cell r="DK321">
            <v>22.359900000039488</v>
          </cell>
          <cell r="DL321">
            <v>134.72769999993034</v>
          </cell>
          <cell r="DM321">
            <v>-22.517500000045402</v>
          </cell>
          <cell r="DN321">
            <v>104.15369999996619</v>
          </cell>
          <cell r="DO321">
            <v>98.171000000031199</v>
          </cell>
          <cell r="DP321">
            <v>128.56700000003912</v>
          </cell>
          <cell r="DQ321">
            <v>345.11839999997756</v>
          </cell>
          <cell r="DR321">
            <v>165.76159999996889</v>
          </cell>
          <cell r="DS321">
            <v>13.888500000000931</v>
          </cell>
          <cell r="DT321">
            <v>37.167599999986123</v>
          </cell>
          <cell r="DU321">
            <v>49.353999999992084</v>
          </cell>
          <cell r="DV321">
            <v>57.515700000003562</v>
          </cell>
          <cell r="DW321">
            <v>-14.804500000005646</v>
          </cell>
          <cell r="DX321">
            <v>-19.444529999986116</v>
          </cell>
          <cell r="DY321">
            <v>-9.3117700000002515</v>
          </cell>
          <cell r="DZ321">
            <v>22.017699999982142</v>
          </cell>
          <cell r="EA321">
            <v>70.909800000008545</v>
          </cell>
          <cell r="EB321">
            <v>-132.75449999999546</v>
          </cell>
          <cell r="EC321">
            <v>63.765200000023469</v>
          </cell>
          <cell r="ED321">
            <v>27.458400000017718</v>
          </cell>
        </row>
        <row r="323">
          <cell r="F323">
            <v>63.877929999958724</v>
          </cell>
          <cell r="G323">
            <v>302.5684299999848</v>
          </cell>
          <cell r="H323">
            <v>1038.9185499999439</v>
          </cell>
          <cell r="I323">
            <v>1093.7318000000087</v>
          </cell>
          <cell r="J323">
            <v>787.13795999999274</v>
          </cell>
          <cell r="K323">
            <v>576.2173199999379</v>
          </cell>
          <cell r="L323">
            <v>169.6215310000116</v>
          </cell>
          <cell r="M323">
            <v>154.04935999994632</v>
          </cell>
          <cell r="N323">
            <v>576.61063699994702</v>
          </cell>
          <cell r="O323">
            <v>351.75124999997206</v>
          </cell>
          <cell r="P323">
            <v>249.06741999991937</v>
          </cell>
          <cell r="Q323">
            <v>106.68391000007978</v>
          </cell>
          <cell r="R323">
            <v>6181.6240590000525</v>
          </cell>
          <cell r="S323">
            <v>-210.59095799998613</v>
          </cell>
          <cell r="T323">
            <v>195.73734999995213</v>
          </cell>
          <cell r="U323">
            <v>907.9051000000909</v>
          </cell>
          <cell r="V323">
            <v>1075.0415720000165</v>
          </cell>
          <cell r="W323">
            <v>635.02069999996456</v>
          </cell>
          <cell r="X323">
            <v>499.50305000002845</v>
          </cell>
          <cell r="Y323">
            <v>80.107269999978598</v>
          </cell>
          <cell r="Z323">
            <v>100.87296000000788</v>
          </cell>
          <cell r="AA323">
            <v>2068.8623999999836</v>
          </cell>
          <cell r="AB323">
            <v>387.42343499994604</v>
          </cell>
          <cell r="AC323">
            <v>230.7541800000472</v>
          </cell>
          <cell r="AD323">
            <v>210.98700000002282</v>
          </cell>
          <cell r="AE323">
            <v>3301.8476366996765</v>
          </cell>
          <cell r="AF323">
            <v>124.07799999997951</v>
          </cell>
          <cell r="AG323">
            <v>100.10208200005582</v>
          </cell>
          <cell r="AH323">
            <v>714.40330000006361</v>
          </cell>
          <cell r="AI323">
            <v>870.21390000003157</v>
          </cell>
          <cell r="AJ323">
            <v>594.35107999996399</v>
          </cell>
          <cell r="AK323">
            <v>366.88126000005286</v>
          </cell>
          <cell r="AL323">
            <v>-999.12019999994664</v>
          </cell>
          <cell r="AM323">
            <v>146.99675200000638</v>
          </cell>
          <cell r="AN323">
            <v>591.80350000003818</v>
          </cell>
          <cell r="AO323">
            <v>269.35937999997986</v>
          </cell>
          <cell r="AP323">
            <v>135.04558269999688</v>
          </cell>
          <cell r="AQ323">
            <v>387.73299999994924</v>
          </cell>
          <cell r="AR323">
            <v>3173.6074366997927</v>
          </cell>
          <cell r="AS323">
            <v>429.75099999998929</v>
          </cell>
          <cell r="AT323">
            <v>182.23171000002185</v>
          </cell>
          <cell r="AU323">
            <v>538.29379999998491</v>
          </cell>
          <cell r="AV323">
            <v>700.02460000006249</v>
          </cell>
          <cell r="AW323">
            <v>401.99489999996149</v>
          </cell>
          <cell r="AX323">
            <v>483.48399999999674</v>
          </cell>
          <cell r="AY323">
            <v>-989.13206329999957</v>
          </cell>
          <cell r="AZ323">
            <v>78.48879999993369</v>
          </cell>
          <cell r="BA323">
            <v>503.56079999997746</v>
          </cell>
          <cell r="BB323">
            <v>326.03668999997899</v>
          </cell>
          <cell r="BC323">
            <v>112.78220000001602</v>
          </cell>
          <cell r="BD323">
            <v>406.0910000000149</v>
          </cell>
          <cell r="BE323">
            <v>2354.5347800003365</v>
          </cell>
          <cell r="BF323">
            <v>94.586499999917578</v>
          </cell>
          <cell r="BG323">
            <v>102.84000000002561</v>
          </cell>
          <cell r="BH323">
            <v>424.12005000008503</v>
          </cell>
          <cell r="BI323">
            <v>689.46389999991516</v>
          </cell>
          <cell r="BJ323">
            <v>312.04953700001352</v>
          </cell>
          <cell r="BK323">
            <v>330.66829999996116</v>
          </cell>
          <cell r="BL323">
            <v>-876.32929999998305</v>
          </cell>
          <cell r="BM323">
            <v>140.80499000003329</v>
          </cell>
          <cell r="BN323">
            <v>461.95209999999497</v>
          </cell>
          <cell r="BO323">
            <v>220.94224000000395</v>
          </cell>
          <cell r="BP323">
            <v>306.62486300000455</v>
          </cell>
          <cell r="BQ323">
            <v>146.81159999995725</v>
          </cell>
          <cell r="BR323">
            <v>3563.5775910001248</v>
          </cell>
          <cell r="BS323">
            <v>302.2054000000353</v>
          </cell>
          <cell r="BT323">
            <v>414.87460099998862</v>
          </cell>
          <cell r="BU323">
            <v>310.8489600000903</v>
          </cell>
          <cell r="BV323">
            <v>462.74019999994198</v>
          </cell>
          <cell r="BW323">
            <v>264.88250999996671</v>
          </cell>
          <cell r="BX323">
            <v>220.64646000001812</v>
          </cell>
          <cell r="BY323">
            <v>305.56460000004154</v>
          </cell>
          <cell r="BZ323">
            <v>310.01660000008997</v>
          </cell>
          <cell r="CA323">
            <v>312.48666000005323</v>
          </cell>
          <cell r="CB323">
            <v>291.89759999990929</v>
          </cell>
          <cell r="CC323">
            <v>474.00969999993686</v>
          </cell>
          <cell r="CD323">
            <v>-106.59570000003441</v>
          </cell>
          <cell r="CE323">
            <v>2821.7399499998428</v>
          </cell>
          <cell r="CF323">
            <v>218.34780000003229</v>
          </cell>
          <cell r="CG323">
            <v>145.77730000001611</v>
          </cell>
          <cell r="CH323">
            <v>601.46951000002446</v>
          </cell>
          <cell r="CI323">
            <v>188.46734000003198</v>
          </cell>
          <cell r="CJ323">
            <v>201.1427000000258</v>
          </cell>
          <cell r="CK323">
            <v>200.12899999998626</v>
          </cell>
          <cell r="CL323">
            <v>-190.90039999998407</v>
          </cell>
          <cell r="CM323">
            <v>386.47569999989355</v>
          </cell>
          <cell r="CN323">
            <v>276.62080000003334</v>
          </cell>
          <cell r="CO323">
            <v>417.5572000000393</v>
          </cell>
          <cell r="CP323">
            <v>280.40200000000186</v>
          </cell>
          <cell r="CQ323">
            <v>96.25099999998929</v>
          </cell>
          <cell r="CR323">
            <v>1311.5400000005029</v>
          </cell>
          <cell r="CS323">
            <v>102.03169999999227</v>
          </cell>
          <cell r="CT323">
            <v>115.45810000004712</v>
          </cell>
          <cell r="CU323">
            <v>104.15810000000056</v>
          </cell>
          <cell r="CV323">
            <v>91.057000000000698</v>
          </cell>
          <cell r="CW323">
            <v>9.3493000000016764</v>
          </cell>
          <cell r="CX323">
            <v>-12.988099999987753</v>
          </cell>
          <cell r="CY323">
            <v>310.62809999997262</v>
          </cell>
          <cell r="CZ323">
            <v>49.776799999992363</v>
          </cell>
          <cell r="DA323">
            <v>169.30079999996815</v>
          </cell>
          <cell r="DB323">
            <v>166.61660000000848</v>
          </cell>
          <cell r="DC323">
            <v>56.126199999998789</v>
          </cell>
          <cell r="DD323">
            <v>150.02540000001318</v>
          </cell>
          <cell r="DE323">
            <v>1175.8990000002086</v>
          </cell>
          <cell r="DF323">
            <v>87.097000000037951</v>
          </cell>
          <cell r="DG323">
            <v>81.315299999987474</v>
          </cell>
          <cell r="DH323">
            <v>107.33300000001327</v>
          </cell>
          <cell r="DI323">
            <v>83.633600000001024</v>
          </cell>
          <cell r="DJ323">
            <v>5.9398999999975786</v>
          </cell>
          <cell r="DK323">
            <v>22.359900000039488</v>
          </cell>
          <cell r="DL323">
            <v>134.72769999993034</v>
          </cell>
          <cell r="DM323">
            <v>-22.517500000045402</v>
          </cell>
          <cell r="DN323">
            <v>104.15369999996619</v>
          </cell>
          <cell r="DO323">
            <v>98.171000000031199</v>
          </cell>
          <cell r="DP323">
            <v>128.56700000003912</v>
          </cell>
          <cell r="DQ323">
            <v>345.11839999997756</v>
          </cell>
          <cell r="DR323">
            <v>165.76159999996889</v>
          </cell>
          <cell r="DS323">
            <v>13.888500000000931</v>
          </cell>
          <cell r="DT323">
            <v>37.167599999986123</v>
          </cell>
          <cell r="DU323">
            <v>49.353999999992084</v>
          </cell>
          <cell r="DV323">
            <v>57.515700000003562</v>
          </cell>
          <cell r="DW323">
            <v>-14.804500000005646</v>
          </cell>
          <cell r="DX323">
            <v>-19.444529999986116</v>
          </cell>
          <cell r="DY323">
            <v>-9.3117700000002515</v>
          </cell>
          <cell r="DZ323">
            <v>22.017699999982142</v>
          </cell>
          <cell r="EA323">
            <v>70.909800000008545</v>
          </cell>
          <cell r="EB323">
            <v>-132.75449999999546</v>
          </cell>
          <cell r="EC323">
            <v>63.765200000023469</v>
          </cell>
          <cell r="ED323">
            <v>27.458400000017718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F325">
            <v>63.877929999493062</v>
          </cell>
          <cell r="G325">
            <v>302.5684299999848</v>
          </cell>
          <cell r="H325">
            <v>1038.918550000526</v>
          </cell>
          <cell r="I325">
            <v>1093.7318000001833</v>
          </cell>
          <cell r="J325">
            <v>787.13795999996364</v>
          </cell>
          <cell r="K325">
            <v>576.21732000075281</v>
          </cell>
          <cell r="L325">
            <v>169.62153099942952</v>
          </cell>
          <cell r="M325">
            <v>154.04935999959707</v>
          </cell>
          <cell r="N325">
            <v>576.6106369998306</v>
          </cell>
          <cell r="O325">
            <v>351.75124999973923</v>
          </cell>
          <cell r="P325">
            <v>249.0674200002104</v>
          </cell>
          <cell r="Q325">
            <v>106.68391000013798</v>
          </cell>
          <cell r="R325">
            <v>6181.6240590065718</v>
          </cell>
          <cell r="S325">
            <v>-210.59095800016075</v>
          </cell>
          <cell r="T325">
            <v>195.73735000006855</v>
          </cell>
          <cell r="U325">
            <v>907.9051000000909</v>
          </cell>
          <cell r="V325">
            <v>1075.0415719999</v>
          </cell>
          <cell r="W325">
            <v>635.0207000002265</v>
          </cell>
          <cell r="X325">
            <v>499.50304999947548</v>
          </cell>
          <cell r="Y325">
            <v>80.107269999571145</v>
          </cell>
          <cell r="Z325">
            <v>100.87295999936759</v>
          </cell>
          <cell r="AA325">
            <v>2068.8623999999836</v>
          </cell>
          <cell r="AB325">
            <v>387.42343499977142</v>
          </cell>
          <cell r="AC325">
            <v>230.75418000016361</v>
          </cell>
          <cell r="AD325">
            <v>210.9870000006631</v>
          </cell>
          <cell r="AE325">
            <v>3301.8476366922259</v>
          </cell>
          <cell r="AF325">
            <v>124.07799999974668</v>
          </cell>
          <cell r="AG325">
            <v>100.10208200011402</v>
          </cell>
          <cell r="AH325">
            <v>714.40330000035465</v>
          </cell>
          <cell r="AI325">
            <v>870.21390000078827</v>
          </cell>
          <cell r="AJ325">
            <v>594.35107999946922</v>
          </cell>
          <cell r="AK325">
            <v>366.88126000016928</v>
          </cell>
          <cell r="AL325">
            <v>-999.12019999977201</v>
          </cell>
          <cell r="AM325">
            <v>146.99675199948251</v>
          </cell>
          <cell r="AN325">
            <v>591.80350000038743</v>
          </cell>
          <cell r="AO325">
            <v>269.3593800002709</v>
          </cell>
          <cell r="AP325">
            <v>135.04558269958943</v>
          </cell>
          <cell r="AQ325">
            <v>387.73300000000745</v>
          </cell>
          <cell r="AR325">
            <v>3173.607436709106</v>
          </cell>
          <cell r="AS325">
            <v>429.75099999923259</v>
          </cell>
          <cell r="AT325">
            <v>182.23170999996364</v>
          </cell>
          <cell r="AU325">
            <v>538.29380000010133</v>
          </cell>
          <cell r="AV325">
            <v>700.0246000001207</v>
          </cell>
          <cell r="AW325">
            <v>401.99489999935031</v>
          </cell>
          <cell r="AX325">
            <v>483.48399999924004</v>
          </cell>
          <cell r="AY325">
            <v>-989.13206330034882</v>
          </cell>
          <cell r="AZ325">
            <v>78.488800000399351</v>
          </cell>
          <cell r="BA325">
            <v>503.56080000009388</v>
          </cell>
          <cell r="BB325">
            <v>326.03669000044465</v>
          </cell>
          <cell r="BC325">
            <v>112.78220000024885</v>
          </cell>
          <cell r="BD325">
            <v>406.0910000000149</v>
          </cell>
          <cell r="BE325">
            <v>2354.534780010581</v>
          </cell>
          <cell r="BF325">
            <v>94.586499999277294</v>
          </cell>
          <cell r="BG325">
            <v>102.84000000078231</v>
          </cell>
          <cell r="BH325">
            <v>424.12005000002682</v>
          </cell>
          <cell r="BI325">
            <v>689.46389999985695</v>
          </cell>
          <cell r="BJ325">
            <v>312.04953700024635</v>
          </cell>
          <cell r="BK325">
            <v>330.66830000001937</v>
          </cell>
          <cell r="BL325">
            <v>-876.3293000003323</v>
          </cell>
          <cell r="BM325">
            <v>140.80499000009149</v>
          </cell>
          <cell r="BN325">
            <v>461.95209999941289</v>
          </cell>
          <cell r="BO325">
            <v>220.94223999977112</v>
          </cell>
          <cell r="BP325">
            <v>306.62486299965531</v>
          </cell>
          <cell r="BQ325">
            <v>146.81160000059754</v>
          </cell>
          <cell r="BR325">
            <v>3563.5775909945369</v>
          </cell>
          <cell r="BS325">
            <v>302.20539999939501</v>
          </cell>
          <cell r="BT325">
            <v>414.87460099998862</v>
          </cell>
          <cell r="BU325">
            <v>310.8489600000903</v>
          </cell>
          <cell r="BV325">
            <v>462.74019999988377</v>
          </cell>
          <cell r="BW325">
            <v>264.88250999990851</v>
          </cell>
          <cell r="BX325">
            <v>220.64645999949425</v>
          </cell>
          <cell r="BY325">
            <v>305.56460000015795</v>
          </cell>
          <cell r="BZ325">
            <v>310.01660000067204</v>
          </cell>
          <cell r="CA325">
            <v>312.48665999993682</v>
          </cell>
          <cell r="CB325">
            <v>291.89759999979287</v>
          </cell>
          <cell r="CC325">
            <v>474.0097000002861</v>
          </cell>
          <cell r="CD325">
            <v>-106.59570000041276</v>
          </cell>
          <cell r="CE325">
            <v>2821.7399499937892</v>
          </cell>
          <cell r="CF325">
            <v>218.34779999963939</v>
          </cell>
          <cell r="CG325">
            <v>145.77729999925941</v>
          </cell>
          <cell r="CH325">
            <v>601.46951000019908</v>
          </cell>
          <cell r="CI325">
            <v>188.46733999997377</v>
          </cell>
          <cell r="CJ325">
            <v>201.14270000066608</v>
          </cell>
          <cell r="CK325">
            <v>200.12899999972433</v>
          </cell>
          <cell r="CL325">
            <v>-190.90040000062436</v>
          </cell>
          <cell r="CM325">
            <v>386.475700000301</v>
          </cell>
          <cell r="CN325">
            <v>276.62080000061542</v>
          </cell>
          <cell r="CO325">
            <v>417.55719999969006</v>
          </cell>
          <cell r="CP325">
            <v>280.40199999976903</v>
          </cell>
          <cell r="CQ325">
            <v>96.251000000163913</v>
          </cell>
          <cell r="CR325">
            <v>1311.5399999916553</v>
          </cell>
          <cell r="CS325">
            <v>102.03170000016689</v>
          </cell>
          <cell r="CT325">
            <v>115.45810000039637</v>
          </cell>
          <cell r="CU325">
            <v>104.15809999965131</v>
          </cell>
          <cell r="CV325">
            <v>91.057000000029802</v>
          </cell>
          <cell r="CW325">
            <v>9.3492999998852611</v>
          </cell>
          <cell r="CX325">
            <v>-12.988099999725819</v>
          </cell>
          <cell r="CY325">
            <v>310.62810000032187</v>
          </cell>
          <cell r="CZ325">
            <v>49.776799999177456</v>
          </cell>
          <cell r="DA325">
            <v>169.30080000031739</v>
          </cell>
          <cell r="DB325">
            <v>166.61659999936819</v>
          </cell>
          <cell r="DC325">
            <v>56.126199999824166</v>
          </cell>
          <cell r="DD325">
            <v>150.02539999969304</v>
          </cell>
          <cell r="DE325">
            <v>1175.8989999964833</v>
          </cell>
          <cell r="DF325">
            <v>87.097000000067055</v>
          </cell>
          <cell r="DG325">
            <v>81.315299999900162</v>
          </cell>
          <cell r="DH325">
            <v>107.33299999963492</v>
          </cell>
          <cell r="DI325">
            <v>83.633600000292063</v>
          </cell>
          <cell r="DJ325">
            <v>5.9399000005796552</v>
          </cell>
          <cell r="DK325">
            <v>22.359899999573827</v>
          </cell>
          <cell r="DL325">
            <v>134.72769999969751</v>
          </cell>
          <cell r="DM325">
            <v>-22.517499999143183</v>
          </cell>
          <cell r="DN325">
            <v>104.15369999967515</v>
          </cell>
          <cell r="DO325">
            <v>98.170999999158084</v>
          </cell>
          <cell r="DP325">
            <v>128.56699999980628</v>
          </cell>
          <cell r="DQ325">
            <v>345.11840000003576</v>
          </cell>
          <cell r="DR325">
            <v>165.76159998774529</v>
          </cell>
          <cell r="DS325">
            <v>13.888499999418855</v>
          </cell>
          <cell r="DT325">
            <v>37.167600000277162</v>
          </cell>
          <cell r="DU325">
            <v>49.353999999351799</v>
          </cell>
          <cell r="DV325">
            <v>57.515700000338256</v>
          </cell>
          <cell r="DW325">
            <v>-14.80449999962002</v>
          </cell>
          <cell r="DX325">
            <v>-19.444530000910163</v>
          </cell>
          <cell r="DY325">
            <v>-9.311769999563694</v>
          </cell>
          <cell r="DZ325">
            <v>22.017699999734759</v>
          </cell>
          <cell r="EA325">
            <v>70.909800000488758</v>
          </cell>
          <cell r="EB325">
            <v>-132.75449999980628</v>
          </cell>
          <cell r="EC325">
            <v>63.7652000002563</v>
          </cell>
          <cell r="ED325">
            <v>27.458399999886751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F359">
            <v>1466.8889999999999</v>
          </cell>
          <cell r="G359">
            <v>1487.0619999999999</v>
          </cell>
          <cell r="H359">
            <v>1945.002</v>
          </cell>
          <cell r="I359">
            <v>2009.79</v>
          </cell>
          <cell r="J359">
            <v>2160.1109999999999</v>
          </cell>
          <cell r="K359">
            <v>2157.87</v>
          </cell>
          <cell r="L359">
            <v>2034.0650000000001</v>
          </cell>
          <cell r="M359">
            <v>2146.8429999999998</v>
          </cell>
          <cell r="N359">
            <v>2089.3200000000002</v>
          </cell>
          <cell r="O359">
            <v>1993.4549999999999</v>
          </cell>
          <cell r="P359">
            <v>1585.8</v>
          </cell>
          <cell r="Q359">
            <v>1339.634</v>
          </cell>
          <cell r="R359">
            <v>22252.868999999999</v>
          </cell>
          <cell r="S359">
            <v>1459.48</v>
          </cell>
          <cell r="T359">
            <v>1428.588</v>
          </cell>
          <cell r="U359">
            <v>1935.3610000000001</v>
          </cell>
          <cell r="V359">
            <v>1999.77</v>
          </cell>
          <cell r="W359">
            <v>2149.3850000000002</v>
          </cell>
          <cell r="X359">
            <v>2147.04</v>
          </cell>
          <cell r="Y359">
            <v>2023.9280000000001</v>
          </cell>
          <cell r="Z359">
            <v>2136.1170000000002</v>
          </cell>
          <cell r="AA359">
            <v>2078.94</v>
          </cell>
          <cell r="AB359">
            <v>1983.442</v>
          </cell>
          <cell r="AC359">
            <v>1577.88</v>
          </cell>
          <cell r="AD359">
            <v>1332.9380000000001</v>
          </cell>
          <cell r="AE359">
            <v>22141.691999999995</v>
          </cell>
          <cell r="AF359">
            <v>1452.2260000000001</v>
          </cell>
          <cell r="AG359">
            <v>1421.4480000000001</v>
          </cell>
          <cell r="AH359">
            <v>1925.6890000000001</v>
          </cell>
          <cell r="AI359">
            <v>1989.75</v>
          </cell>
          <cell r="AJ359">
            <v>2138.6280000000002</v>
          </cell>
          <cell r="AK359">
            <v>2136.39</v>
          </cell>
          <cell r="AL359">
            <v>2013.8219999999999</v>
          </cell>
          <cell r="AM359">
            <v>2125.4839999999999</v>
          </cell>
          <cell r="AN359">
            <v>2068.5</v>
          </cell>
          <cell r="AO359">
            <v>1973.5530000000001</v>
          </cell>
          <cell r="AP359">
            <v>1569.96</v>
          </cell>
          <cell r="AQ359">
            <v>1326.242</v>
          </cell>
          <cell r="AR359">
            <v>22030.878999999997</v>
          </cell>
          <cell r="AS359">
            <v>1444.972</v>
          </cell>
          <cell r="AT359">
            <v>1414.308</v>
          </cell>
          <cell r="AU359">
            <v>1915.9860000000001</v>
          </cell>
          <cell r="AV359">
            <v>1979.82</v>
          </cell>
          <cell r="AW359">
            <v>2127.933</v>
          </cell>
          <cell r="AX359">
            <v>2125.71</v>
          </cell>
          <cell r="AY359">
            <v>2003.7159999999999</v>
          </cell>
          <cell r="AZ359">
            <v>2114.8510000000001</v>
          </cell>
          <cell r="BA359">
            <v>2058.1799999999998</v>
          </cell>
          <cell r="BB359">
            <v>1963.664</v>
          </cell>
          <cell r="BC359">
            <v>1562.1</v>
          </cell>
          <cell r="BD359">
            <v>1319.6389999999999</v>
          </cell>
          <cell r="BE359">
            <v>21970.996999999999</v>
          </cell>
          <cell r="BF359">
            <v>1437.7180000000001</v>
          </cell>
          <cell r="BG359">
            <v>1457.482</v>
          </cell>
          <cell r="BH359">
            <v>1906.4690000000001</v>
          </cell>
          <cell r="BI359">
            <v>1969.86</v>
          </cell>
          <cell r="BJ359">
            <v>2117.3310000000001</v>
          </cell>
          <cell r="BK359">
            <v>2115.09</v>
          </cell>
          <cell r="BL359">
            <v>1993.703</v>
          </cell>
          <cell r="BM359">
            <v>2104.2489999999998</v>
          </cell>
          <cell r="BN359">
            <v>2047.86</v>
          </cell>
          <cell r="BO359">
            <v>1953.8989999999999</v>
          </cell>
          <cell r="BP359">
            <v>1554.3</v>
          </cell>
          <cell r="BQ359">
            <v>1313.0360000000001</v>
          </cell>
          <cell r="BR359">
            <v>21811.194000000003</v>
          </cell>
          <cell r="BS359">
            <v>1430.5260000000001</v>
          </cell>
          <cell r="BT359">
            <v>1400.2239999999999</v>
          </cell>
          <cell r="BU359">
            <v>1896.921</v>
          </cell>
          <cell r="BV359">
            <v>1960.08</v>
          </cell>
          <cell r="BW359">
            <v>2106.6979999999999</v>
          </cell>
          <cell r="BX359">
            <v>2104.56</v>
          </cell>
          <cell r="BY359">
            <v>1983.69</v>
          </cell>
          <cell r="BZ359">
            <v>2093.7399999999998</v>
          </cell>
          <cell r="CA359">
            <v>2037.69</v>
          </cell>
          <cell r="CB359">
            <v>1944.0719999999999</v>
          </cell>
          <cell r="CC359">
            <v>1546.56</v>
          </cell>
          <cell r="CD359">
            <v>1306.433</v>
          </cell>
          <cell r="CE359">
            <v>21702.052000000003</v>
          </cell>
          <cell r="CF359">
            <v>1423.4580000000001</v>
          </cell>
          <cell r="CG359">
            <v>1393.28</v>
          </cell>
          <cell r="CH359">
            <v>1887.3420000000001</v>
          </cell>
          <cell r="CI359">
            <v>1950.24</v>
          </cell>
          <cell r="CJ359">
            <v>2096.1579999999999</v>
          </cell>
          <cell r="CK359">
            <v>2094.0300000000002</v>
          </cell>
          <cell r="CL359">
            <v>1973.8009999999999</v>
          </cell>
          <cell r="CM359">
            <v>2083.2620000000002</v>
          </cell>
          <cell r="CN359">
            <v>2027.43</v>
          </cell>
          <cell r="CO359">
            <v>1934.307</v>
          </cell>
          <cell r="CP359">
            <v>1538.79</v>
          </cell>
          <cell r="CQ359">
            <v>1299.954</v>
          </cell>
          <cell r="CR359">
            <v>21593.618000000002</v>
          </cell>
          <cell r="CS359">
            <v>1416.2660000000001</v>
          </cell>
          <cell r="CT359">
            <v>1386.252</v>
          </cell>
          <cell r="CU359">
            <v>1877.9490000000001</v>
          </cell>
          <cell r="CV359">
            <v>1940.52</v>
          </cell>
          <cell r="CW359">
            <v>2085.7109999999998</v>
          </cell>
          <cell r="CX359">
            <v>2083.5300000000002</v>
          </cell>
          <cell r="CY359">
            <v>1963.943</v>
          </cell>
          <cell r="CZ359">
            <v>2072.9079999999999</v>
          </cell>
          <cell r="DA359">
            <v>2017.32</v>
          </cell>
          <cell r="DB359">
            <v>1924.6659999999999</v>
          </cell>
          <cell r="DC359">
            <v>1531.14</v>
          </cell>
          <cell r="DD359">
            <v>1293.413</v>
          </cell>
          <cell r="DE359">
            <v>21534.654000000002</v>
          </cell>
          <cell r="DF359">
            <v>1409.1980000000001</v>
          </cell>
          <cell r="DG359">
            <v>1428.569</v>
          </cell>
          <cell r="DH359">
            <v>1868.556</v>
          </cell>
          <cell r="DI359">
            <v>1930.77</v>
          </cell>
          <cell r="DJ359">
            <v>2075.1709999999998</v>
          </cell>
          <cell r="DK359">
            <v>2073.12</v>
          </cell>
          <cell r="DL359">
            <v>1954.085</v>
          </cell>
          <cell r="DM359">
            <v>2062.5230000000001</v>
          </cell>
          <cell r="DN359">
            <v>2007.21</v>
          </cell>
          <cell r="DO359">
            <v>1915.1179999999999</v>
          </cell>
          <cell r="DP359">
            <v>1523.4</v>
          </cell>
          <cell r="DQ359">
            <v>1286.934</v>
          </cell>
          <cell r="DR359">
            <v>21378.170999999998</v>
          </cell>
          <cell r="DS359">
            <v>1402.1610000000001</v>
          </cell>
          <cell r="DT359">
            <v>1372.42</v>
          </cell>
          <cell r="DU359">
            <v>1859.2249999999999</v>
          </cell>
          <cell r="DV359">
            <v>1921.17</v>
          </cell>
          <cell r="DW359">
            <v>2064.848</v>
          </cell>
          <cell r="DX359">
            <v>2062.7399999999998</v>
          </cell>
          <cell r="DY359">
            <v>1944.413</v>
          </cell>
          <cell r="DZ359">
            <v>2052.1689999999999</v>
          </cell>
          <cell r="EA359">
            <v>1997.19</v>
          </cell>
          <cell r="EB359">
            <v>1905.4770000000001</v>
          </cell>
          <cell r="EC359">
            <v>1515.81</v>
          </cell>
          <cell r="ED359">
            <v>1280.548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1466.8889999999999</v>
          </cell>
          <cell r="G361">
            <v>1487.0619999999999</v>
          </cell>
          <cell r="H361">
            <v>1945.002</v>
          </cell>
          <cell r="I361">
            <v>2009.79</v>
          </cell>
          <cell r="J361">
            <v>2160.1109999999999</v>
          </cell>
          <cell r="K361">
            <v>2157.87</v>
          </cell>
          <cell r="L361">
            <v>2034.0650000000001</v>
          </cell>
          <cell r="M361">
            <v>2146.8429999999998</v>
          </cell>
          <cell r="N361">
            <v>2089.3200000000002</v>
          </cell>
          <cell r="O361">
            <v>1993.4549999999999</v>
          </cell>
          <cell r="P361">
            <v>1585.8</v>
          </cell>
          <cell r="Q361">
            <v>1339.634</v>
          </cell>
          <cell r="R361">
            <v>22252.868999999999</v>
          </cell>
          <cell r="S361">
            <v>1459.48</v>
          </cell>
          <cell r="T361">
            <v>1428.588</v>
          </cell>
          <cell r="U361">
            <v>1935.3610000000001</v>
          </cell>
          <cell r="V361">
            <v>1999.77</v>
          </cell>
          <cell r="W361">
            <v>2149.3850000000002</v>
          </cell>
          <cell r="X361">
            <v>2147.04</v>
          </cell>
          <cell r="Y361">
            <v>2023.9280000000001</v>
          </cell>
          <cell r="Z361">
            <v>2136.1170000000002</v>
          </cell>
          <cell r="AA361">
            <v>2078.94</v>
          </cell>
          <cell r="AB361">
            <v>1983.442</v>
          </cell>
          <cell r="AC361">
            <v>1577.88</v>
          </cell>
          <cell r="AD361">
            <v>1332.9380000000001</v>
          </cell>
          <cell r="AE361">
            <v>22141.691999999995</v>
          </cell>
          <cell r="AF361">
            <v>1452.2260000000001</v>
          </cell>
          <cell r="AG361">
            <v>1421.4480000000001</v>
          </cell>
          <cell r="AH361">
            <v>1925.6890000000001</v>
          </cell>
          <cell r="AI361">
            <v>1989.75</v>
          </cell>
          <cell r="AJ361">
            <v>2138.6280000000002</v>
          </cell>
          <cell r="AK361">
            <v>2136.39</v>
          </cell>
          <cell r="AL361">
            <v>2013.8219999999999</v>
          </cell>
          <cell r="AM361">
            <v>2125.4839999999999</v>
          </cell>
          <cell r="AN361">
            <v>2068.5</v>
          </cell>
          <cell r="AO361">
            <v>1973.5530000000001</v>
          </cell>
          <cell r="AP361">
            <v>1569.96</v>
          </cell>
          <cell r="AQ361">
            <v>1326.242</v>
          </cell>
          <cell r="AR361">
            <v>22030.878999999997</v>
          </cell>
          <cell r="AS361">
            <v>1444.972</v>
          </cell>
          <cell r="AT361">
            <v>1414.308</v>
          </cell>
          <cell r="AU361">
            <v>1915.9860000000001</v>
          </cell>
          <cell r="AV361">
            <v>1979.82</v>
          </cell>
          <cell r="AW361">
            <v>2127.933</v>
          </cell>
          <cell r="AX361">
            <v>2125.71</v>
          </cell>
          <cell r="AY361">
            <v>2003.7159999999999</v>
          </cell>
          <cell r="AZ361">
            <v>2114.8510000000001</v>
          </cell>
          <cell r="BA361">
            <v>2058.1799999999998</v>
          </cell>
          <cell r="BB361">
            <v>1963.664</v>
          </cell>
          <cell r="BC361">
            <v>1562.1</v>
          </cell>
          <cell r="BD361">
            <v>1319.6389999999999</v>
          </cell>
          <cell r="BE361">
            <v>21970.996999999999</v>
          </cell>
          <cell r="BF361">
            <v>1437.7180000000001</v>
          </cell>
          <cell r="BG361">
            <v>1457.482</v>
          </cell>
          <cell r="BH361">
            <v>1906.4690000000001</v>
          </cell>
          <cell r="BI361">
            <v>1969.86</v>
          </cell>
          <cell r="BJ361">
            <v>2117.3310000000001</v>
          </cell>
          <cell r="BK361">
            <v>2115.09</v>
          </cell>
          <cell r="BL361">
            <v>1993.703</v>
          </cell>
          <cell r="BM361">
            <v>2104.2489999999998</v>
          </cell>
          <cell r="BN361">
            <v>2047.86</v>
          </cell>
          <cell r="BO361">
            <v>1953.8989999999999</v>
          </cell>
          <cell r="BP361">
            <v>1554.3</v>
          </cell>
          <cell r="BQ361">
            <v>1313.0360000000001</v>
          </cell>
          <cell r="BR361">
            <v>21811.194000000003</v>
          </cell>
          <cell r="BS361">
            <v>1430.5260000000001</v>
          </cell>
          <cell r="BT361">
            <v>1400.2239999999999</v>
          </cell>
          <cell r="BU361">
            <v>1896.921</v>
          </cell>
          <cell r="BV361">
            <v>1960.08</v>
          </cell>
          <cell r="BW361">
            <v>2106.6979999999999</v>
          </cell>
          <cell r="BX361">
            <v>2104.56</v>
          </cell>
          <cell r="BY361">
            <v>1983.69</v>
          </cell>
          <cell r="BZ361">
            <v>2093.7399999999998</v>
          </cell>
          <cell r="CA361">
            <v>2037.69</v>
          </cell>
          <cell r="CB361">
            <v>1944.0719999999999</v>
          </cell>
          <cell r="CC361">
            <v>1546.56</v>
          </cell>
          <cell r="CD361">
            <v>1306.433</v>
          </cell>
          <cell r="CE361">
            <v>21702.052000000003</v>
          </cell>
          <cell r="CF361">
            <v>1423.4580000000001</v>
          </cell>
          <cell r="CG361">
            <v>1393.28</v>
          </cell>
          <cell r="CH361">
            <v>1887.3420000000001</v>
          </cell>
          <cell r="CI361">
            <v>1950.24</v>
          </cell>
          <cell r="CJ361">
            <v>2096.1579999999999</v>
          </cell>
          <cell r="CK361">
            <v>2094.0300000000002</v>
          </cell>
          <cell r="CL361">
            <v>1973.8009999999999</v>
          </cell>
          <cell r="CM361">
            <v>2083.2620000000002</v>
          </cell>
          <cell r="CN361">
            <v>2027.43</v>
          </cell>
          <cell r="CO361">
            <v>1934.307</v>
          </cell>
          <cell r="CP361">
            <v>1538.79</v>
          </cell>
          <cell r="CQ361">
            <v>1299.954</v>
          </cell>
          <cell r="CR361">
            <v>21593.618000000002</v>
          </cell>
          <cell r="CS361">
            <v>1416.2660000000001</v>
          </cell>
          <cell r="CT361">
            <v>1386.252</v>
          </cell>
          <cell r="CU361">
            <v>1877.9490000000001</v>
          </cell>
          <cell r="CV361">
            <v>1940.52</v>
          </cell>
          <cell r="CW361">
            <v>2085.7109999999998</v>
          </cell>
          <cell r="CX361">
            <v>2083.5300000000002</v>
          </cell>
          <cell r="CY361">
            <v>1963.943</v>
          </cell>
          <cell r="CZ361">
            <v>2072.9079999999999</v>
          </cell>
          <cell r="DA361">
            <v>2017.32</v>
          </cell>
          <cell r="DB361">
            <v>1924.6659999999999</v>
          </cell>
          <cell r="DC361">
            <v>1531.14</v>
          </cell>
          <cell r="DD361">
            <v>1293.413</v>
          </cell>
          <cell r="DE361">
            <v>21534.654000000002</v>
          </cell>
          <cell r="DF361">
            <v>1409.1980000000001</v>
          </cell>
          <cell r="DG361">
            <v>1428.569</v>
          </cell>
          <cell r="DH361">
            <v>1868.556</v>
          </cell>
          <cell r="DI361">
            <v>1930.77</v>
          </cell>
          <cell r="DJ361">
            <v>2075.1709999999998</v>
          </cell>
          <cell r="DK361">
            <v>2073.12</v>
          </cell>
          <cell r="DL361">
            <v>1954.085</v>
          </cell>
          <cell r="DM361">
            <v>2062.5230000000001</v>
          </cell>
          <cell r="DN361">
            <v>2007.21</v>
          </cell>
          <cell r="DO361">
            <v>1915.1179999999999</v>
          </cell>
          <cell r="DP361">
            <v>1523.4</v>
          </cell>
          <cell r="DQ361">
            <v>1286.934</v>
          </cell>
          <cell r="DR361">
            <v>21378.170999999998</v>
          </cell>
          <cell r="DS361">
            <v>1402.1610000000001</v>
          </cell>
          <cell r="DT361">
            <v>1372.42</v>
          </cell>
          <cell r="DU361">
            <v>1859.2249999999999</v>
          </cell>
          <cell r="DV361">
            <v>1921.17</v>
          </cell>
          <cell r="DW361">
            <v>2064.848</v>
          </cell>
          <cell r="DX361">
            <v>2062.7399999999998</v>
          </cell>
          <cell r="DY361">
            <v>1944.413</v>
          </cell>
          <cell r="DZ361">
            <v>2052.1689999999999</v>
          </cell>
          <cell r="EA361">
            <v>1997.19</v>
          </cell>
          <cell r="EB361">
            <v>1905.4770000000001</v>
          </cell>
          <cell r="EC361">
            <v>1515.81</v>
          </cell>
          <cell r="ED361">
            <v>1280.548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1466.8889999999665</v>
          </cell>
          <cell r="G420">
            <v>1487.0620000000345</v>
          </cell>
          <cell r="H420">
            <v>1945.002000000095</v>
          </cell>
          <cell r="I420">
            <v>2009.7900000000373</v>
          </cell>
          <cell r="J420">
            <v>2160.1110000000335</v>
          </cell>
          <cell r="K420">
            <v>2157.8699999998789</v>
          </cell>
          <cell r="L420">
            <v>2034.0649999999441</v>
          </cell>
          <cell r="M420">
            <v>2146.8430000003427</v>
          </cell>
          <cell r="N420">
            <v>2089.3200000000652</v>
          </cell>
          <cell r="O420">
            <v>1993.4550000000745</v>
          </cell>
          <cell r="P420">
            <v>1585.8000000000466</v>
          </cell>
          <cell r="Q420">
            <v>1339.6339999999618</v>
          </cell>
          <cell r="R420">
            <v>22252.869000000879</v>
          </cell>
          <cell r="S420">
            <v>1459.4799999999814</v>
          </cell>
          <cell r="T420">
            <v>1428.5879999999888</v>
          </cell>
          <cell r="U420">
            <v>1935.3610000000335</v>
          </cell>
          <cell r="V420">
            <v>1999.7700000000186</v>
          </cell>
          <cell r="W420">
            <v>2149.3849999997765</v>
          </cell>
          <cell r="X420">
            <v>2147.0400000000373</v>
          </cell>
          <cell r="Y420">
            <v>2023.9280000000726</v>
          </cell>
          <cell r="Z420">
            <v>2136.1169999998529</v>
          </cell>
          <cell r="AA420">
            <v>2078.9399999999441</v>
          </cell>
          <cell r="AB420">
            <v>1983.4419999999227</v>
          </cell>
          <cell r="AC420">
            <v>1577.8799999998882</v>
          </cell>
          <cell r="AD420">
            <v>1332.938000000082</v>
          </cell>
          <cell r="AE420">
            <v>22141.692000001669</v>
          </cell>
          <cell r="AF420">
            <v>1452.2260000000242</v>
          </cell>
          <cell r="AG420">
            <v>1421.4479999999749</v>
          </cell>
          <cell r="AH420">
            <v>1925.689000000013</v>
          </cell>
          <cell r="AI420">
            <v>1989.75</v>
          </cell>
          <cell r="AJ420">
            <v>2138.6280000000261</v>
          </cell>
          <cell r="AK420">
            <v>2136.3899999996647</v>
          </cell>
          <cell r="AL420">
            <v>2013.8220000001602</v>
          </cell>
          <cell r="AM420">
            <v>2125.4839999999385</v>
          </cell>
          <cell r="AN420">
            <v>2068.5</v>
          </cell>
          <cell r="AO420">
            <v>1973.5530000000726</v>
          </cell>
          <cell r="AP420">
            <v>1569.9599999999627</v>
          </cell>
          <cell r="AQ420">
            <v>1326.2420000000857</v>
          </cell>
          <cell r="AR420">
            <v>22030.879000000656</v>
          </cell>
          <cell r="AS420">
            <v>1444.9720000000671</v>
          </cell>
          <cell r="AT420">
            <v>1414.3080000000773</v>
          </cell>
          <cell r="AU420">
            <v>1915.9860000000335</v>
          </cell>
          <cell r="AV420">
            <v>1979.8200000000652</v>
          </cell>
          <cell r="AW420">
            <v>2127.9329999999609</v>
          </cell>
          <cell r="AX420">
            <v>2125.7100000001956</v>
          </cell>
          <cell r="AY420">
            <v>2003.7160000000149</v>
          </cell>
          <cell r="AZ420">
            <v>2114.851000000257</v>
          </cell>
          <cell r="BA420">
            <v>2058.179999999702</v>
          </cell>
          <cell r="BB420">
            <v>1963.6639999999898</v>
          </cell>
          <cell r="BC420">
            <v>1562.1000000000931</v>
          </cell>
          <cell r="BD420">
            <v>1319.6389999999665</v>
          </cell>
          <cell r="BE420">
            <v>21970.997000001371</v>
          </cell>
          <cell r="BF420">
            <v>1437.7179999999935</v>
          </cell>
          <cell r="BG420">
            <v>1457.4820000000764</v>
          </cell>
          <cell r="BH420">
            <v>1906.469000000041</v>
          </cell>
          <cell r="BI420">
            <v>1969.8600000001024</v>
          </cell>
          <cell r="BJ420">
            <v>2117.3310000000056</v>
          </cell>
          <cell r="BK420">
            <v>2115.0900000000838</v>
          </cell>
          <cell r="BL420">
            <v>1993.7029999999795</v>
          </cell>
          <cell r="BM420">
            <v>2104.2489999998361</v>
          </cell>
          <cell r="BN420">
            <v>2047.8600000001024</v>
          </cell>
          <cell r="BO420">
            <v>1953.8990000000922</v>
          </cell>
          <cell r="BP420">
            <v>1554.3000000000466</v>
          </cell>
          <cell r="BQ420">
            <v>1313.0359999998473</v>
          </cell>
          <cell r="BR420">
            <v>21811.194000000134</v>
          </cell>
          <cell r="BS420">
            <v>1430.5260000000708</v>
          </cell>
          <cell r="BT420">
            <v>1400.2240000000456</v>
          </cell>
          <cell r="BU420">
            <v>1896.920999999973</v>
          </cell>
          <cell r="BV420">
            <v>1960.0800000000745</v>
          </cell>
          <cell r="BW420">
            <v>2106.6979999998584</v>
          </cell>
          <cell r="BX420">
            <v>2104.5600000000559</v>
          </cell>
          <cell r="BY420">
            <v>1983.6899999999441</v>
          </cell>
          <cell r="BZ420">
            <v>2093.7399999999907</v>
          </cell>
          <cell r="CA420">
            <v>2037.6899999999441</v>
          </cell>
          <cell r="CB420">
            <v>1944.0719999999274</v>
          </cell>
          <cell r="CC420">
            <v>1546.5599999999395</v>
          </cell>
          <cell r="CD420">
            <v>1306.4330000000191</v>
          </cell>
          <cell r="CE420">
            <v>21702.05199999921</v>
          </cell>
          <cell r="CF420">
            <v>1423.4579999999842</v>
          </cell>
          <cell r="CG420">
            <v>1393.2800000000279</v>
          </cell>
          <cell r="CH420">
            <v>1887.341999999946</v>
          </cell>
          <cell r="CI420">
            <v>1950.2399999999907</v>
          </cell>
          <cell r="CJ420">
            <v>2096.158000000054</v>
          </cell>
          <cell r="CK420">
            <v>2094.0300000000279</v>
          </cell>
          <cell r="CL420">
            <v>1973.8009999999776</v>
          </cell>
          <cell r="CM420">
            <v>2083.2619999999879</v>
          </cell>
          <cell r="CN420">
            <v>2027.4299999999348</v>
          </cell>
          <cell r="CO420">
            <v>1934.3070000000298</v>
          </cell>
          <cell r="CP420">
            <v>1538.789999999979</v>
          </cell>
          <cell r="CQ420">
            <v>1299.954000000027</v>
          </cell>
          <cell r="CR420">
            <v>21593.617999999784</v>
          </cell>
          <cell r="CS420">
            <v>1416.2660000000033</v>
          </cell>
          <cell r="CT420">
            <v>1386.2520000000368</v>
          </cell>
          <cell r="CU420">
            <v>1877.9490000000224</v>
          </cell>
          <cell r="CV420">
            <v>1940.5199999999022</v>
          </cell>
          <cell r="CW420">
            <v>2085.7110000000102</v>
          </cell>
          <cell r="CX420">
            <v>2083.5300000000279</v>
          </cell>
          <cell r="CY420">
            <v>1963.9430000000866</v>
          </cell>
          <cell r="CZ420">
            <v>2072.9079999999376</v>
          </cell>
          <cell r="DA420">
            <v>2017.3199999999488</v>
          </cell>
          <cell r="DB420">
            <v>1924.6659999999683</v>
          </cell>
          <cell r="DC420">
            <v>1531.140000000014</v>
          </cell>
          <cell r="DD420">
            <v>1293.4130000000005</v>
          </cell>
          <cell r="DE420">
            <v>21534.654000000097</v>
          </cell>
          <cell r="DF420">
            <v>1409.1980000000331</v>
          </cell>
          <cell r="DG420">
            <v>1428.5690000000177</v>
          </cell>
          <cell r="DH420">
            <v>1868.5559999999823</v>
          </cell>
          <cell r="DI420">
            <v>1930.7700000000186</v>
          </cell>
          <cell r="DJ420">
            <v>2075.170999999973</v>
          </cell>
          <cell r="DK420">
            <v>2073.1199999999953</v>
          </cell>
          <cell r="DL420">
            <v>1954.0850000000792</v>
          </cell>
          <cell r="DM420">
            <v>2062.5230000000447</v>
          </cell>
          <cell r="DN420">
            <v>2007.210000000021</v>
          </cell>
          <cell r="DO420">
            <v>1915.1179999999877</v>
          </cell>
          <cell r="DP420">
            <v>1523.3999999999942</v>
          </cell>
          <cell r="DQ420">
            <v>1286.9340000000084</v>
          </cell>
          <cell r="DR420">
            <v>21378.171000000089</v>
          </cell>
          <cell r="DS420">
            <v>1402.1609999999928</v>
          </cell>
          <cell r="DT420">
            <v>1372.4199999999837</v>
          </cell>
          <cell r="DU420">
            <v>1859.2250000000058</v>
          </cell>
          <cell r="DV420">
            <v>1921.1699999999837</v>
          </cell>
          <cell r="DW420">
            <v>2064.8479999999981</v>
          </cell>
          <cell r="DX420">
            <v>2062.7400000000489</v>
          </cell>
          <cell r="DY420">
            <v>1944.4130000000587</v>
          </cell>
          <cell r="DZ420">
            <v>2052.1689999999944</v>
          </cell>
          <cell r="EA420">
            <v>1997.1900000000023</v>
          </cell>
          <cell r="EB420">
            <v>1905.4770000000135</v>
          </cell>
          <cell r="EC420">
            <v>1515.8100000000122</v>
          </cell>
          <cell r="ED420">
            <v>1280.5479999999807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1466.8889999999665</v>
          </cell>
          <cell r="G430">
            <v>1487.0620000000345</v>
          </cell>
          <cell r="H430">
            <v>1945.002000000095</v>
          </cell>
          <cell r="I430">
            <v>2009.7900000000373</v>
          </cell>
          <cell r="J430">
            <v>2160.1110000000335</v>
          </cell>
          <cell r="K430">
            <v>2157.8699999998789</v>
          </cell>
          <cell r="L430">
            <v>2034.0649999999441</v>
          </cell>
          <cell r="M430">
            <v>2146.8430000003427</v>
          </cell>
          <cell r="N430">
            <v>2089.3200000000652</v>
          </cell>
          <cell r="O430">
            <v>1993.4550000000745</v>
          </cell>
          <cell r="P430">
            <v>1585.8000000000466</v>
          </cell>
          <cell r="Q430">
            <v>1339.6339999999618</v>
          </cell>
          <cell r="R430">
            <v>22252.869000000879</v>
          </cell>
          <cell r="S430">
            <v>1459.4799999999814</v>
          </cell>
          <cell r="T430">
            <v>1428.5879999999888</v>
          </cell>
          <cell r="U430">
            <v>1935.3610000000335</v>
          </cell>
          <cell r="V430">
            <v>1999.7700000000186</v>
          </cell>
          <cell r="W430">
            <v>2149.3849999997765</v>
          </cell>
          <cell r="X430">
            <v>2147.0400000000373</v>
          </cell>
          <cell r="Y430">
            <v>2023.9280000000726</v>
          </cell>
          <cell r="Z430">
            <v>2136.1169999998529</v>
          </cell>
          <cell r="AA430">
            <v>2078.9399999999441</v>
          </cell>
          <cell r="AB430">
            <v>1983.4419999999227</v>
          </cell>
          <cell r="AC430">
            <v>1577.8799999998882</v>
          </cell>
          <cell r="AD430">
            <v>1332.938000000082</v>
          </cell>
          <cell r="AE430">
            <v>22141.692000001669</v>
          </cell>
          <cell r="AF430">
            <v>1452.2260000000242</v>
          </cell>
          <cell r="AG430">
            <v>1421.4479999999749</v>
          </cell>
          <cell r="AH430">
            <v>1925.689000000013</v>
          </cell>
          <cell r="AI430">
            <v>1989.75</v>
          </cell>
          <cell r="AJ430">
            <v>2138.6280000000261</v>
          </cell>
          <cell r="AK430">
            <v>2136.3899999996647</v>
          </cell>
          <cell r="AL430">
            <v>2013.8220000001602</v>
          </cell>
          <cell r="AM430">
            <v>2125.4839999999385</v>
          </cell>
          <cell r="AN430">
            <v>2068.5</v>
          </cell>
          <cell r="AO430">
            <v>1973.5530000000726</v>
          </cell>
          <cell r="AP430">
            <v>1569.9599999999627</v>
          </cell>
          <cell r="AQ430">
            <v>1326.2420000000857</v>
          </cell>
          <cell r="AR430">
            <v>22030.879000000656</v>
          </cell>
          <cell r="AS430">
            <v>1444.9720000000671</v>
          </cell>
          <cell r="AT430">
            <v>1414.3080000000773</v>
          </cell>
          <cell r="AU430">
            <v>1915.9860000000335</v>
          </cell>
          <cell r="AV430">
            <v>1979.8200000000652</v>
          </cell>
          <cell r="AW430">
            <v>2127.9329999999609</v>
          </cell>
          <cell r="AX430">
            <v>2125.7100000001956</v>
          </cell>
          <cell r="AY430">
            <v>2003.7160000000149</v>
          </cell>
          <cell r="AZ430">
            <v>2114.851000000257</v>
          </cell>
          <cell r="BA430">
            <v>2058.179999999702</v>
          </cell>
          <cell r="BB430">
            <v>1963.6639999999898</v>
          </cell>
          <cell r="BC430">
            <v>1562.1000000000931</v>
          </cell>
          <cell r="BD430">
            <v>1319.6389999999665</v>
          </cell>
          <cell r="BE430">
            <v>21970.997000001371</v>
          </cell>
          <cell r="BF430">
            <v>1437.7179999999935</v>
          </cell>
          <cell r="BG430">
            <v>1457.4820000000764</v>
          </cell>
          <cell r="BH430">
            <v>1906.469000000041</v>
          </cell>
          <cell r="BI430">
            <v>1969.8600000001024</v>
          </cell>
          <cell r="BJ430">
            <v>2117.3310000000056</v>
          </cell>
          <cell r="BK430">
            <v>2115.0900000000838</v>
          </cell>
          <cell r="BL430">
            <v>1993.7029999999795</v>
          </cell>
          <cell r="BM430">
            <v>2104.2489999998361</v>
          </cell>
          <cell r="BN430">
            <v>2047.8600000001024</v>
          </cell>
          <cell r="BO430">
            <v>1953.8990000000922</v>
          </cell>
          <cell r="BP430">
            <v>1554.3000000000466</v>
          </cell>
          <cell r="BQ430">
            <v>1313.0359999998473</v>
          </cell>
          <cell r="BR430">
            <v>21811.194000000134</v>
          </cell>
          <cell r="BS430">
            <v>1430.5260000000708</v>
          </cell>
          <cell r="BT430">
            <v>1400.2240000000456</v>
          </cell>
          <cell r="BU430">
            <v>1896.920999999973</v>
          </cell>
          <cell r="BV430">
            <v>1960.0800000000745</v>
          </cell>
          <cell r="BW430">
            <v>2106.6979999998584</v>
          </cell>
          <cell r="BX430">
            <v>2104.5600000000559</v>
          </cell>
          <cell r="BY430">
            <v>1983.6899999999441</v>
          </cell>
          <cell r="BZ430">
            <v>2093.7399999999907</v>
          </cell>
          <cell r="CA430">
            <v>2037.6899999999441</v>
          </cell>
          <cell r="CB430">
            <v>1944.0719999999274</v>
          </cell>
          <cell r="CC430">
            <v>1546.5599999999395</v>
          </cell>
          <cell r="CD430">
            <v>1306.4330000000191</v>
          </cell>
          <cell r="CE430">
            <v>21702.05199999921</v>
          </cell>
          <cell r="CF430">
            <v>1423.4579999999842</v>
          </cell>
          <cell r="CG430">
            <v>1393.2800000000279</v>
          </cell>
          <cell r="CH430">
            <v>1887.341999999946</v>
          </cell>
          <cell r="CI430">
            <v>1950.2399999999907</v>
          </cell>
          <cell r="CJ430">
            <v>2096.158000000054</v>
          </cell>
          <cell r="CK430">
            <v>2094.0300000000279</v>
          </cell>
          <cell r="CL430">
            <v>1973.8009999999776</v>
          </cell>
          <cell r="CM430">
            <v>2083.2619999999879</v>
          </cell>
          <cell r="CN430">
            <v>2027.4299999999348</v>
          </cell>
          <cell r="CO430">
            <v>1934.3070000000298</v>
          </cell>
          <cell r="CP430">
            <v>1538.789999999979</v>
          </cell>
          <cell r="CQ430">
            <v>1299.954000000027</v>
          </cell>
          <cell r="CR430">
            <v>21593.617999999784</v>
          </cell>
          <cell r="CS430">
            <v>1416.2660000000033</v>
          </cell>
          <cell r="CT430">
            <v>1386.2520000000368</v>
          </cell>
          <cell r="CU430">
            <v>1877.9490000000224</v>
          </cell>
          <cell r="CV430">
            <v>1940.5199999999022</v>
          </cell>
          <cell r="CW430">
            <v>2085.7110000000102</v>
          </cell>
          <cell r="CX430">
            <v>2083.5300000000279</v>
          </cell>
          <cell r="CY430">
            <v>1963.9430000000866</v>
          </cell>
          <cell r="CZ430">
            <v>2072.9079999999376</v>
          </cell>
          <cell r="DA430">
            <v>2017.3199999999488</v>
          </cell>
          <cell r="DB430">
            <v>1924.6659999999683</v>
          </cell>
          <cell r="DC430">
            <v>1531.140000000014</v>
          </cell>
          <cell r="DD430">
            <v>1293.4130000000005</v>
          </cell>
          <cell r="DE430">
            <v>21534.654000000097</v>
          </cell>
          <cell r="DF430">
            <v>1409.1980000000331</v>
          </cell>
          <cell r="DG430">
            <v>1428.5690000000177</v>
          </cell>
          <cell r="DH430">
            <v>1868.5559999999823</v>
          </cell>
          <cell r="DI430">
            <v>1930.7700000000186</v>
          </cell>
          <cell r="DJ430">
            <v>2075.170999999973</v>
          </cell>
          <cell r="DK430">
            <v>2073.1199999999953</v>
          </cell>
          <cell r="DL430">
            <v>1954.0850000000792</v>
          </cell>
          <cell r="DM430">
            <v>2062.5230000000447</v>
          </cell>
          <cell r="DN430">
            <v>2007.210000000021</v>
          </cell>
          <cell r="DO430">
            <v>1915.1179999999877</v>
          </cell>
          <cell r="DP430">
            <v>1523.3999999999942</v>
          </cell>
          <cell r="DQ430">
            <v>1286.9340000000084</v>
          </cell>
          <cell r="DR430">
            <v>21378.171000000089</v>
          </cell>
          <cell r="DS430">
            <v>1402.1609999999928</v>
          </cell>
          <cell r="DT430">
            <v>1372.4199999999837</v>
          </cell>
          <cell r="DU430">
            <v>1859.2250000000058</v>
          </cell>
          <cell r="DV430">
            <v>1921.1699999999837</v>
          </cell>
          <cell r="DW430">
            <v>2064.8479999999981</v>
          </cell>
          <cell r="DX430">
            <v>2062.7400000000489</v>
          </cell>
          <cell r="DY430">
            <v>1944.4130000000587</v>
          </cell>
          <cell r="DZ430">
            <v>2052.1689999999944</v>
          </cell>
          <cell r="EA430">
            <v>1997.1900000000023</v>
          </cell>
          <cell r="EB430">
            <v>1905.4770000000135</v>
          </cell>
          <cell r="EC430">
            <v>1515.8100000000122</v>
          </cell>
          <cell r="ED430">
            <v>1280.5479999999807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F459">
            <v>8.7664999999997235</v>
          </cell>
          <cell r="G459">
            <v>-15.882999999997992</v>
          </cell>
          <cell r="H459">
            <v>-3.6351999999999407</v>
          </cell>
          <cell r="I459">
            <v>-9.9861000000000786</v>
          </cell>
          <cell r="J459">
            <v>-5.5062999999972817</v>
          </cell>
          <cell r="K459">
            <v>-3.8999999997031409E-2</v>
          </cell>
          <cell r="L459">
            <v>-12.901999999998225</v>
          </cell>
          <cell r="M459">
            <v>-13.212399999999434</v>
          </cell>
          <cell r="N459">
            <v>-1.6665000000002692</v>
          </cell>
          <cell r="O459">
            <v>-7.1480000000010477</v>
          </cell>
          <cell r="P459">
            <v>-1.5800000000017462</v>
          </cell>
          <cell r="Q459">
            <v>-11.197999999998501</v>
          </cell>
          <cell r="R459">
            <v>5.232899999973597</v>
          </cell>
          <cell r="S459">
            <v>207.1882399999995</v>
          </cell>
          <cell r="T459">
            <v>-6.9319999999970605</v>
          </cell>
          <cell r="U459">
            <v>-4.8236500000002707</v>
          </cell>
          <cell r="V459">
            <v>-5.8606599999993705</v>
          </cell>
          <cell r="W459">
            <v>-0.48900000000139698</v>
          </cell>
          <cell r="X459">
            <v>-0.80990000000019791</v>
          </cell>
          <cell r="Y459">
            <v>-26.133599999997386</v>
          </cell>
          <cell r="Z459">
            <v>-34.695999999999913</v>
          </cell>
          <cell r="AA459">
            <v>-16.883499999999003</v>
          </cell>
          <cell r="AB459">
            <v>-15.492000000002008</v>
          </cell>
          <cell r="AC459">
            <v>-1.4950299999982235</v>
          </cell>
          <cell r="AD459">
            <v>-88.340000000003783</v>
          </cell>
          <cell r="AE459">
            <v>-407.02233999996679</v>
          </cell>
          <cell r="AF459">
            <v>-34.722999999998137</v>
          </cell>
          <cell r="AG459">
            <v>-34.413999999989755</v>
          </cell>
          <cell r="AH459">
            <v>-12.210399999999936</v>
          </cell>
          <cell r="AI459">
            <v>-10.923999999999069</v>
          </cell>
          <cell r="AJ459">
            <v>-20.24199999999837</v>
          </cell>
          <cell r="AK459">
            <v>-16.179999999993015</v>
          </cell>
          <cell r="AL459">
            <v>-47.312400000002526</v>
          </cell>
          <cell r="AM459">
            <v>-53.821699999996781</v>
          </cell>
          <cell r="AN459">
            <v>-3.9129999999986467</v>
          </cell>
          <cell r="AO459">
            <v>-28.063000000001921</v>
          </cell>
          <cell r="AP459">
            <v>-20.592199999999139</v>
          </cell>
          <cell r="AQ459">
            <v>-124.62663999999495</v>
          </cell>
          <cell r="AR459">
            <v>-329.05199999996694</v>
          </cell>
          <cell r="AS459">
            <v>-21.148300000000745</v>
          </cell>
          <cell r="AT459">
            <v>-17.989399999998568</v>
          </cell>
          <cell r="AU459">
            <v>-9.7628000000004249</v>
          </cell>
          <cell r="AV459">
            <v>-6.7298999999984517</v>
          </cell>
          <cell r="AW459">
            <v>-10.235999999997148</v>
          </cell>
          <cell r="AX459">
            <v>-1.2950000000055297</v>
          </cell>
          <cell r="AY459">
            <v>-57.513999999999214</v>
          </cell>
          <cell r="AZ459">
            <v>-58.164000000000669</v>
          </cell>
          <cell r="BA459">
            <v>-13.852999999999156</v>
          </cell>
          <cell r="BB459">
            <v>-19.135000000002037</v>
          </cell>
          <cell r="BC459">
            <v>-7.4315999999998894</v>
          </cell>
          <cell r="BD459">
            <v>-105.79299999999785</v>
          </cell>
          <cell r="BE459">
            <v>-321.77580000000307</v>
          </cell>
          <cell r="BF459">
            <v>-32.405399999999645</v>
          </cell>
          <cell r="BG459">
            <v>-14.584000000002561</v>
          </cell>
          <cell r="BH459">
            <v>-11.169399999998859</v>
          </cell>
          <cell r="BI459">
            <v>-3.0851999999995314</v>
          </cell>
          <cell r="BJ459">
            <v>-19.179999999993015</v>
          </cell>
          <cell r="BK459">
            <v>-0.45799999999871943</v>
          </cell>
          <cell r="BL459">
            <v>-54.934999999997672</v>
          </cell>
          <cell r="BM459">
            <v>-56.081900000001042</v>
          </cell>
          <cell r="BN459">
            <v>-24.015200000000732</v>
          </cell>
          <cell r="BO459">
            <v>-24.711999999999534</v>
          </cell>
          <cell r="BP459">
            <v>-11.014800000000832</v>
          </cell>
          <cell r="BQ459">
            <v>-70.134900000004563</v>
          </cell>
          <cell r="BR459">
            <v>-644.73339999996824</v>
          </cell>
          <cell r="BS459">
            <v>-71.788000000000466</v>
          </cell>
          <cell r="BT459">
            <v>-73.428999999996449</v>
          </cell>
          <cell r="BU459">
            <v>-37.314400000001115</v>
          </cell>
          <cell r="BV459">
            <v>-13.575400000001537</v>
          </cell>
          <cell r="BW459">
            <v>-45.879000000000815</v>
          </cell>
          <cell r="BX459">
            <v>-9.9510000000009313</v>
          </cell>
          <cell r="BY459">
            <v>-16.980000000003201</v>
          </cell>
          <cell r="BZ459">
            <v>-160.13969999999972</v>
          </cell>
          <cell r="CA459">
            <v>-22.004899999999907</v>
          </cell>
          <cell r="CB459">
            <v>-44.424000000006345</v>
          </cell>
          <cell r="CC459">
            <v>-88.235000000000582</v>
          </cell>
          <cell r="CD459">
            <v>-61.012999999991735</v>
          </cell>
          <cell r="CE459">
            <v>-768.24329999997281</v>
          </cell>
          <cell r="CF459">
            <v>-130.8810000000085</v>
          </cell>
          <cell r="CG459">
            <v>-140.75500000000466</v>
          </cell>
          <cell r="CH459">
            <v>-61.711399999996502</v>
          </cell>
          <cell r="CI459">
            <v>-37.899000000001251</v>
          </cell>
          <cell r="CJ459">
            <v>-53.003000000004249</v>
          </cell>
          <cell r="CK459">
            <v>-75.374999999992724</v>
          </cell>
          <cell r="CL459">
            <v>-14.69199999999546</v>
          </cell>
          <cell r="CM459">
            <v>-161.97299999999814</v>
          </cell>
          <cell r="CN459">
            <v>-63.657599999998638</v>
          </cell>
          <cell r="CO459">
            <v>-95.433300000004238</v>
          </cell>
          <cell r="CP459">
            <v>-71.629000000000815</v>
          </cell>
          <cell r="CQ459">
            <v>138.76599999999598</v>
          </cell>
          <cell r="CR459">
            <v>-587.94260000006761</v>
          </cell>
          <cell r="CS459">
            <v>-88.69999999999709</v>
          </cell>
          <cell r="CT459">
            <v>-67.873999999996158</v>
          </cell>
          <cell r="CU459">
            <v>-36.792000000001281</v>
          </cell>
          <cell r="CV459">
            <v>-55.851000000002387</v>
          </cell>
          <cell r="CW459">
            <v>-26.682000000000698</v>
          </cell>
          <cell r="CX459">
            <v>-39.575000000004366</v>
          </cell>
          <cell r="CY459">
            <v>-21.200000000004366</v>
          </cell>
          <cell r="CZ459">
            <v>-21.504000000015367</v>
          </cell>
          <cell r="DA459">
            <v>-28.845000000001164</v>
          </cell>
          <cell r="DB459">
            <v>-98.121299999998882</v>
          </cell>
          <cell r="DC459">
            <v>-57.061999999998079</v>
          </cell>
          <cell r="DD459">
            <v>-45.736300000004121</v>
          </cell>
          <cell r="DE459">
            <v>-572.00270000007004</v>
          </cell>
          <cell r="DF459">
            <v>-79.453000000001339</v>
          </cell>
          <cell r="DG459">
            <v>-84.418999999994412</v>
          </cell>
          <cell r="DH459">
            <v>-36.549999999995634</v>
          </cell>
          <cell r="DI459">
            <v>-49.033999999999651</v>
          </cell>
          <cell r="DJ459">
            <v>-50.632999999987078</v>
          </cell>
          <cell r="DK459">
            <v>-20.49900000001071</v>
          </cell>
          <cell r="DL459">
            <v>-0.5959999999977299</v>
          </cell>
          <cell r="DM459">
            <v>-10.767999999996391</v>
          </cell>
          <cell r="DN459">
            <v>-38.503000000004249</v>
          </cell>
          <cell r="DO459">
            <v>-74.393700000007811</v>
          </cell>
          <cell r="DP459">
            <v>-60.847999999998137</v>
          </cell>
          <cell r="DQ459">
            <v>-66.306000000011409</v>
          </cell>
          <cell r="DR459">
            <v>-293.125</v>
          </cell>
          <cell r="DS459">
            <v>-47.172999999980675</v>
          </cell>
          <cell r="DT459">
            <v>-27.774000000004889</v>
          </cell>
          <cell r="DU459">
            <v>-26.860000000000582</v>
          </cell>
          <cell r="DV459">
            <v>-47.621999999988475</v>
          </cell>
          <cell r="DW459">
            <v>-32.481999999989057</v>
          </cell>
          <cell r="DX459">
            <v>-10.246000000013737</v>
          </cell>
          <cell r="DY459">
            <v>3.2099999999918509</v>
          </cell>
          <cell r="DZ459">
            <v>0</v>
          </cell>
          <cell r="EA459">
            <v>-23.307000000000698</v>
          </cell>
          <cell r="EB459">
            <v>-32.804000000003725</v>
          </cell>
          <cell r="EC459">
            <v>-29.419000000008964</v>
          </cell>
          <cell r="ED459">
            <v>-18.648000000001048</v>
          </cell>
        </row>
        <row r="460">
          <cell r="F460">
            <v>-4.7199999999993452</v>
          </cell>
          <cell r="G460">
            <v>-3.9492999999993117</v>
          </cell>
          <cell r="H460">
            <v>-8.4840000000003783</v>
          </cell>
          <cell r="I460">
            <v>-8.4569999999985157</v>
          </cell>
          <cell r="J460">
            <v>-1.0000000002037268E-2</v>
          </cell>
          <cell r="K460">
            <v>-6.6999999999097781E-3</v>
          </cell>
          <cell r="L460">
            <v>-3.2250000000003638</v>
          </cell>
          <cell r="M460">
            <v>0</v>
          </cell>
          <cell r="N460">
            <v>-7.3280000000013388</v>
          </cell>
          <cell r="O460">
            <v>-13.286000000000058</v>
          </cell>
          <cell r="P460">
            <v>-0.37600000000020373</v>
          </cell>
          <cell r="Q460">
            <v>-15.666999999997643</v>
          </cell>
          <cell r="R460">
            <v>-633.23399999993853</v>
          </cell>
          <cell r="S460">
            <v>410.80899999999747</v>
          </cell>
          <cell r="T460">
            <v>-16.412000000000262</v>
          </cell>
          <cell r="U460">
            <v>-11.120999999999185</v>
          </cell>
          <cell r="V460">
            <v>-10.987999999997555</v>
          </cell>
          <cell r="W460">
            <v>-18.377999999996973</v>
          </cell>
          <cell r="X460">
            <v>-25.25</v>
          </cell>
          <cell r="Y460">
            <v>-22.257999999997992</v>
          </cell>
          <cell r="Z460">
            <v>-0.32400000000052387</v>
          </cell>
          <cell r="AA460">
            <v>-853.36300000000483</v>
          </cell>
          <cell r="AB460">
            <v>-38.497000000003027</v>
          </cell>
          <cell r="AC460">
            <v>-6.7479999999995925</v>
          </cell>
          <cell r="AD460">
            <v>-40.703999999997905</v>
          </cell>
          <cell r="AE460">
            <v>-483.0260000001872</v>
          </cell>
          <cell r="AF460">
            <v>-85.870999999999185</v>
          </cell>
          <cell r="AG460">
            <v>-66.648000000001048</v>
          </cell>
          <cell r="AH460">
            <v>-26.391999999999825</v>
          </cell>
          <cell r="AI460">
            <v>-19.529999999998836</v>
          </cell>
          <cell r="AJ460">
            <v>-86.900000000001455</v>
          </cell>
          <cell r="AK460">
            <v>-21.679999999993015</v>
          </cell>
          <cell r="AL460">
            <v>-8.4140000000043074</v>
          </cell>
          <cell r="AM460">
            <v>-1.1600000000034925</v>
          </cell>
          <cell r="AN460">
            <v>-14.114000000001397</v>
          </cell>
          <cell r="AO460">
            <v>-92.220000000001164</v>
          </cell>
          <cell r="AP460">
            <v>-22.807000000000698</v>
          </cell>
          <cell r="AQ460">
            <v>-37.289999999993597</v>
          </cell>
          <cell r="AR460">
            <v>-648.76000000000931</v>
          </cell>
          <cell r="AS460">
            <v>-154.16799999999785</v>
          </cell>
          <cell r="AT460">
            <v>-58.089999999996508</v>
          </cell>
          <cell r="AU460">
            <v>-45.440999999998894</v>
          </cell>
          <cell r="AV460">
            <v>-10.540000000000873</v>
          </cell>
          <cell r="AW460">
            <v>-19.597000000001572</v>
          </cell>
          <cell r="AX460">
            <v>-1.4880000000048312</v>
          </cell>
          <cell r="AY460">
            <v>-7.353000000002794</v>
          </cell>
          <cell r="AZ460">
            <v>-3.8179999999993015</v>
          </cell>
          <cell r="BA460">
            <v>-43.889999999999418</v>
          </cell>
          <cell r="BB460">
            <v>-125.93499999999767</v>
          </cell>
          <cell r="BC460">
            <v>-20.940000000002328</v>
          </cell>
          <cell r="BD460">
            <v>-157.5</v>
          </cell>
          <cell r="BE460">
            <v>-783.43500000017229</v>
          </cell>
          <cell r="BF460">
            <v>-192.86499999999796</v>
          </cell>
          <cell r="BG460">
            <v>-131.63500000000931</v>
          </cell>
          <cell r="BH460">
            <v>-54.065999999998894</v>
          </cell>
          <cell r="BI460">
            <v>-16.64100000000326</v>
          </cell>
          <cell r="BJ460">
            <v>-0.66800000000512227</v>
          </cell>
          <cell r="BK460">
            <v>-1.8000000000029104</v>
          </cell>
          <cell r="BL460">
            <v>-7.1440000000002328</v>
          </cell>
          <cell r="BM460">
            <v>-3.6650000000008731</v>
          </cell>
          <cell r="BN460">
            <v>-16.630000000004657</v>
          </cell>
          <cell r="BO460">
            <v>-107.58999999999651</v>
          </cell>
          <cell r="BP460">
            <v>-32.19999999999709</v>
          </cell>
          <cell r="BQ460">
            <v>-218.53100000000268</v>
          </cell>
          <cell r="BR460">
            <v>-1445.5200000000186</v>
          </cell>
          <cell r="BS460">
            <v>-451.8799999999901</v>
          </cell>
          <cell r="BT460">
            <v>-98.090000000025611</v>
          </cell>
          <cell r="BU460">
            <v>-116.40500000001339</v>
          </cell>
          <cell r="BV460">
            <v>-35.419999999998254</v>
          </cell>
          <cell r="BW460">
            <v>-92.580000000001746</v>
          </cell>
          <cell r="BX460">
            <v>-23.434999999997672</v>
          </cell>
          <cell r="BY460">
            <v>75.680000000007567</v>
          </cell>
          <cell r="BZ460">
            <v>-6.6399999999994179</v>
          </cell>
          <cell r="CA460">
            <v>-52.495999999999185</v>
          </cell>
          <cell r="CB460">
            <v>-209.30999999999767</v>
          </cell>
          <cell r="CC460">
            <v>-104.18399999999383</v>
          </cell>
          <cell r="CD460">
            <v>-330.76000000000931</v>
          </cell>
          <cell r="CE460">
            <v>-2463.721000000136</v>
          </cell>
          <cell r="CF460">
            <v>-424.27999999999884</v>
          </cell>
          <cell r="CG460">
            <v>-475.12000000002445</v>
          </cell>
          <cell r="CH460">
            <v>-0.65600000000267755</v>
          </cell>
          <cell r="CI460">
            <v>-96.380000000004657</v>
          </cell>
          <cell r="CJ460">
            <v>-269.07000000000698</v>
          </cell>
          <cell r="CK460">
            <v>-18.406000000002678</v>
          </cell>
          <cell r="CL460">
            <v>-45.145999999993364</v>
          </cell>
          <cell r="CM460">
            <v>-38.860000000000582</v>
          </cell>
          <cell r="CN460">
            <v>-188.21799999999348</v>
          </cell>
          <cell r="CO460">
            <v>-506.1699999999837</v>
          </cell>
          <cell r="CP460">
            <v>-285.59500000000116</v>
          </cell>
          <cell r="CQ460">
            <v>-115.81999999997788</v>
          </cell>
          <cell r="CR460">
            <v>-434.97999999998137</v>
          </cell>
          <cell r="CS460">
            <v>-172.10000000000582</v>
          </cell>
          <cell r="CT460">
            <v>-139.02999999999884</v>
          </cell>
          <cell r="CU460">
            <v>-130.05000000001746</v>
          </cell>
          <cell r="CV460">
            <v>-130.73999999999069</v>
          </cell>
          <cell r="CW460">
            <v>89.920000000012806</v>
          </cell>
          <cell r="CX460">
            <v>105.30000000001746</v>
          </cell>
          <cell r="CY460">
            <v>255.07999999998719</v>
          </cell>
          <cell r="CZ460">
            <v>-5.6199999999953434</v>
          </cell>
          <cell r="DA460">
            <v>55.730000000010477</v>
          </cell>
          <cell r="DB460">
            <v>-53.560000000055879</v>
          </cell>
          <cell r="DC460">
            <v>-166.61000000001513</v>
          </cell>
          <cell r="DD460">
            <v>-143.29999999998836</v>
          </cell>
          <cell r="DE460">
            <v>-1290.6499999999069</v>
          </cell>
          <cell r="DF460">
            <v>-208.63999999998487</v>
          </cell>
          <cell r="DG460">
            <v>-122.60999999998603</v>
          </cell>
          <cell r="DH460">
            <v>-146.43999999997322</v>
          </cell>
          <cell r="DI460">
            <v>-114.38999999998487</v>
          </cell>
          <cell r="DJ460">
            <v>34.160000000003492</v>
          </cell>
          <cell r="DK460">
            <v>20.599999999976717</v>
          </cell>
          <cell r="DL460">
            <v>7.6900000000023283</v>
          </cell>
          <cell r="DM460">
            <v>-395.82999999998719</v>
          </cell>
          <cell r="DN460">
            <v>-99.559999999997672</v>
          </cell>
          <cell r="DO460">
            <v>-120.21999999997206</v>
          </cell>
          <cell r="DP460">
            <v>-205.78000000002794</v>
          </cell>
          <cell r="DQ460">
            <v>60.370000000053551</v>
          </cell>
          <cell r="DR460">
            <v>-380.15000000130385</v>
          </cell>
          <cell r="DS460">
            <v>-12.75</v>
          </cell>
          <cell r="DT460">
            <v>-21.71999999997206</v>
          </cell>
          <cell r="DU460">
            <v>-47.679999999993015</v>
          </cell>
          <cell r="DV460">
            <v>-53.909999999974389</v>
          </cell>
          <cell r="DW460">
            <v>35.96999999997206</v>
          </cell>
          <cell r="DX460">
            <v>42.21999999997206</v>
          </cell>
          <cell r="DY460">
            <v>5.7800000000279397</v>
          </cell>
          <cell r="DZ460">
            <v>79.099999999976717</v>
          </cell>
          <cell r="EA460">
            <v>-76.400000000023283</v>
          </cell>
          <cell r="EB460">
            <v>-234.5</v>
          </cell>
          <cell r="EC460">
            <v>-94.35999999998603</v>
          </cell>
          <cell r="ED460">
            <v>-1.9000000000232831</v>
          </cell>
        </row>
        <row r="461">
          <cell r="F461">
            <v>-1.1399999999994179</v>
          </cell>
          <cell r="G461">
            <v>-0.43300000000090222</v>
          </cell>
          <cell r="H461">
            <v>-1.4369999999980791</v>
          </cell>
          <cell r="I461">
            <v>-534.82000000000698</v>
          </cell>
          <cell r="J461">
            <v>-60.049999999988358</v>
          </cell>
          <cell r="K461">
            <v>-13.440000000002328</v>
          </cell>
          <cell r="L461">
            <v>-13.470000000001164</v>
          </cell>
          <cell r="M461">
            <v>-5.5500000000029104</v>
          </cell>
          <cell r="N461">
            <v>-11.630000000004657</v>
          </cell>
          <cell r="O461">
            <v>-2.3790000000008149</v>
          </cell>
          <cell r="P461">
            <v>-3.7800000000024738</v>
          </cell>
          <cell r="Q461">
            <v>-1.6000000003259629E-2</v>
          </cell>
          <cell r="R461">
            <v>2457.2870000004768</v>
          </cell>
          <cell r="S461">
            <v>2764.6160000000091</v>
          </cell>
          <cell r="T461">
            <v>-6.4199999999982538</v>
          </cell>
          <cell r="U461">
            <v>-5.2400000000052387</v>
          </cell>
          <cell r="V461">
            <v>-14.059999999997672</v>
          </cell>
          <cell r="W461">
            <v>-97.78000000002794</v>
          </cell>
          <cell r="X461">
            <v>-86</v>
          </cell>
          <cell r="Y461">
            <v>-8.0400000000081491</v>
          </cell>
          <cell r="Z461">
            <v>-10.360000000015134</v>
          </cell>
          <cell r="AA461">
            <v>-28.279999999998836</v>
          </cell>
          <cell r="AB461">
            <v>-7.4899999999906868</v>
          </cell>
          <cell r="AC461">
            <v>-13.288999999997031</v>
          </cell>
          <cell r="AD461">
            <v>-30.369999999995343</v>
          </cell>
          <cell r="AE461">
            <v>-203.54999999981374</v>
          </cell>
          <cell r="AF461">
            <v>-82.170000000012806</v>
          </cell>
          <cell r="AG461">
            <v>-25.350000000005821</v>
          </cell>
          <cell r="AH461">
            <v>-12.410000000003492</v>
          </cell>
          <cell r="AI461">
            <v>-18.950000000011642</v>
          </cell>
          <cell r="AJ461">
            <v>-117.94000000000233</v>
          </cell>
          <cell r="AK461">
            <v>-122</v>
          </cell>
          <cell r="AL461">
            <v>355.53000000002794</v>
          </cell>
          <cell r="AM461">
            <v>-41.660000000003492</v>
          </cell>
          <cell r="AN461">
            <v>-45.94999999999709</v>
          </cell>
          <cell r="AO461">
            <v>-15.260000000009313</v>
          </cell>
          <cell r="AP461">
            <v>-23.639999999999418</v>
          </cell>
          <cell r="AQ461">
            <v>-53.75</v>
          </cell>
          <cell r="AR461">
            <v>-189.18999999947846</v>
          </cell>
          <cell r="AS461">
            <v>-86.090000000025611</v>
          </cell>
          <cell r="AT461">
            <v>-41.149999999994179</v>
          </cell>
          <cell r="AU461">
            <v>-22.830000000016298</v>
          </cell>
          <cell r="AV461">
            <v>-10.090000000025611</v>
          </cell>
          <cell r="AW461">
            <v>-106.0899999999674</v>
          </cell>
          <cell r="AX461">
            <v>-41</v>
          </cell>
          <cell r="AY461">
            <v>321.58999999999651</v>
          </cell>
          <cell r="AZ461">
            <v>-95.490000000019791</v>
          </cell>
          <cell r="BA461">
            <v>-16.070000000006985</v>
          </cell>
          <cell r="BB461">
            <v>-16.589999999996508</v>
          </cell>
          <cell r="BC461">
            <v>-25.789999999993597</v>
          </cell>
          <cell r="BD461">
            <v>-49.589999999996508</v>
          </cell>
          <cell r="BE461">
            <v>-298.98499999940395</v>
          </cell>
          <cell r="BF461">
            <v>-88.059999999997672</v>
          </cell>
          <cell r="BG461">
            <v>-33.260000000009313</v>
          </cell>
          <cell r="BH461">
            <v>-22.149999999994179</v>
          </cell>
          <cell r="BI461">
            <v>-19.130000000004657</v>
          </cell>
          <cell r="BJ461">
            <v>-142.80999999999767</v>
          </cell>
          <cell r="BK461">
            <v>-30.879999999946449</v>
          </cell>
          <cell r="BL461">
            <v>299.85999999998603</v>
          </cell>
          <cell r="BM461">
            <v>-68.309999999997672</v>
          </cell>
          <cell r="BN461">
            <v>-40.910000000003492</v>
          </cell>
          <cell r="BO461">
            <v>-18.410000000003492</v>
          </cell>
          <cell r="BP461">
            <v>-26.42500000000291</v>
          </cell>
          <cell r="BQ461">
            <v>-108.5</v>
          </cell>
          <cell r="BR461">
            <v>-699.8199999993667</v>
          </cell>
          <cell r="BS461">
            <v>-147.04999999998836</v>
          </cell>
          <cell r="BT461">
            <v>-98.919999999983702</v>
          </cell>
          <cell r="BU461">
            <v>-49.440000000002328</v>
          </cell>
          <cell r="BV461">
            <v>-44.269999999960419</v>
          </cell>
          <cell r="BW461">
            <v>-177.62999999994645</v>
          </cell>
          <cell r="BX461">
            <v>-88.200000000011642</v>
          </cell>
          <cell r="BY461">
            <v>-130.98999999999069</v>
          </cell>
          <cell r="BZ461">
            <v>-357.09000000002561</v>
          </cell>
          <cell r="CA461">
            <v>-62.080000000016298</v>
          </cell>
          <cell r="CB461">
            <v>-49.96999999997206</v>
          </cell>
          <cell r="CC461">
            <v>-91.85999999998603</v>
          </cell>
          <cell r="CD461">
            <v>597.67999999999302</v>
          </cell>
          <cell r="CE461">
            <v>-2197.5200000000186</v>
          </cell>
          <cell r="CF461">
            <v>-446.96000000007916</v>
          </cell>
          <cell r="CG461">
            <v>-181.47999999998137</v>
          </cell>
          <cell r="CH461">
            <v>-102.78000000002794</v>
          </cell>
          <cell r="CI461">
            <v>-64</v>
          </cell>
          <cell r="CJ461">
            <v>-292.5</v>
          </cell>
          <cell r="CK461">
            <v>-238.86999999999534</v>
          </cell>
          <cell r="CL461">
            <v>-152.98000000001048</v>
          </cell>
          <cell r="CM461">
            <v>-584.09999999997672</v>
          </cell>
          <cell r="CN461">
            <v>-135.44000000000233</v>
          </cell>
          <cell r="CO461">
            <v>-104.98000000003958</v>
          </cell>
          <cell r="CP461">
            <v>-82.260000000009313</v>
          </cell>
          <cell r="CQ461">
            <v>188.8300000000163</v>
          </cell>
          <cell r="CR461">
            <v>-1824.4699999997392</v>
          </cell>
          <cell r="CS461">
            <v>-253.05999999999767</v>
          </cell>
          <cell r="CT461">
            <v>-126.59999999997672</v>
          </cell>
          <cell r="CU461">
            <v>-54.840000000025611</v>
          </cell>
          <cell r="CV461">
            <v>35.950000000011642</v>
          </cell>
          <cell r="CW461">
            <v>-308.29999999993015</v>
          </cell>
          <cell r="CX461">
            <v>-169.6699999999837</v>
          </cell>
          <cell r="CY461">
            <v>-140.47000000000116</v>
          </cell>
          <cell r="CZ461">
            <v>-111.09999999997672</v>
          </cell>
          <cell r="DA461">
            <v>-123.17999999999302</v>
          </cell>
          <cell r="DB461">
            <v>-174.21999999997206</v>
          </cell>
          <cell r="DC461">
            <v>-172.03999999997905</v>
          </cell>
          <cell r="DD461">
            <v>-226.93999999994412</v>
          </cell>
          <cell r="DE461">
            <v>-1492.8300000000745</v>
          </cell>
          <cell r="DF461">
            <v>-237.63000000000466</v>
          </cell>
          <cell r="DG461">
            <v>-142.45000000001164</v>
          </cell>
          <cell r="DH461">
            <v>-62.699999999953434</v>
          </cell>
          <cell r="DI461">
            <v>-9.5300000000279397</v>
          </cell>
          <cell r="DJ461">
            <v>-216.13999999989755</v>
          </cell>
          <cell r="DK461">
            <v>-46.319999999948777</v>
          </cell>
          <cell r="DL461">
            <v>-42.730000000039581</v>
          </cell>
          <cell r="DM461">
            <v>-44.5</v>
          </cell>
          <cell r="DN461">
            <v>-86.870000000053551</v>
          </cell>
          <cell r="DO461">
            <v>-209.34000000002561</v>
          </cell>
          <cell r="DP461">
            <v>-215.28000000002794</v>
          </cell>
          <cell r="DQ461">
            <v>-179.3399999999674</v>
          </cell>
          <cell r="DR461">
            <v>-2199.609999999404</v>
          </cell>
          <cell r="DS461">
            <v>-188.76000000000931</v>
          </cell>
          <cell r="DT461">
            <v>-212.94999999995343</v>
          </cell>
          <cell r="DU461">
            <v>-175.86999999999534</v>
          </cell>
          <cell r="DV461">
            <v>-171.47999999998137</v>
          </cell>
          <cell r="DW461">
            <v>-130.3399999999674</v>
          </cell>
          <cell r="DX461">
            <v>-110</v>
          </cell>
          <cell r="DY461">
            <v>-24.799999999930151</v>
          </cell>
          <cell r="DZ461">
            <v>-5.9399999999441206</v>
          </cell>
          <cell r="EA461">
            <v>-189.81000000005588</v>
          </cell>
          <cell r="EB461">
            <v>-257.09999999997672</v>
          </cell>
          <cell r="EC461">
            <v>-432.75</v>
          </cell>
          <cell r="ED461">
            <v>-299.81000000005588</v>
          </cell>
        </row>
        <row r="462">
          <cell r="F462">
            <v>-13.48700000000099</v>
          </cell>
          <cell r="G462">
            <v>-2.9429999999993015</v>
          </cell>
          <cell r="H462">
            <v>-4.9000000000014552</v>
          </cell>
          <cell r="I462">
            <v>-2.3650000000016007</v>
          </cell>
          <cell r="J462">
            <v>-7.0040000000008149</v>
          </cell>
          <cell r="K462">
            <v>-4.9999999999272404E-2</v>
          </cell>
          <cell r="L462">
            <v>-11.079500000000735</v>
          </cell>
          <cell r="M462">
            <v>0</v>
          </cell>
          <cell r="N462">
            <v>-5.6719999999986612</v>
          </cell>
          <cell r="O462">
            <v>-7.1119999999973516</v>
          </cell>
          <cell r="P462">
            <v>-0.77200000000084401</v>
          </cell>
          <cell r="Q462">
            <v>-5.205639189996873</v>
          </cell>
          <cell r="R462">
            <v>-547.91763999999966</v>
          </cell>
          <cell r="S462">
            <v>-38.268000000000029</v>
          </cell>
          <cell r="T462">
            <v>-14.85899999999674</v>
          </cell>
          <cell r="U462">
            <v>-11.333000000002357</v>
          </cell>
          <cell r="V462">
            <v>-11.158340000001772</v>
          </cell>
          <cell r="W462">
            <v>-28.362999999997555</v>
          </cell>
          <cell r="X462">
            <v>-11.146829999997863</v>
          </cell>
          <cell r="Y462">
            <v>-17.99130999999943</v>
          </cell>
          <cell r="Z462">
            <v>0</v>
          </cell>
          <cell r="AA462">
            <v>-356.05148999999801</v>
          </cell>
          <cell r="AB462">
            <v>-5.3129999999982829</v>
          </cell>
          <cell r="AC462">
            <v>-20.917000000001281</v>
          </cell>
          <cell r="AD462">
            <v>-32.516669999997248</v>
          </cell>
          <cell r="AE462">
            <v>-520.2368950000382</v>
          </cell>
          <cell r="AF462">
            <v>-152.32500000000437</v>
          </cell>
          <cell r="AG462">
            <v>-112.04000000000087</v>
          </cell>
          <cell r="AH462">
            <v>-30.987999999997555</v>
          </cell>
          <cell r="AI462">
            <v>-10.322000000000116</v>
          </cell>
          <cell r="AJ462">
            <v>-38.799999999995634</v>
          </cell>
          <cell r="AK462">
            <v>-56.955000000001746</v>
          </cell>
          <cell r="AL462">
            <v>-25.84599999999773</v>
          </cell>
          <cell r="AM462">
            <v>0</v>
          </cell>
          <cell r="AN462">
            <v>-3.018049999998766</v>
          </cell>
          <cell r="AO462">
            <v>-8.6144899999926565</v>
          </cell>
          <cell r="AP462">
            <v>-33.548554999993939</v>
          </cell>
          <cell r="AQ462">
            <v>-47.779800000003888</v>
          </cell>
          <cell r="AR462">
            <v>-207.81706999987364</v>
          </cell>
          <cell r="AS462">
            <v>-26.678599999999278</v>
          </cell>
          <cell r="AT462">
            <v>-91.18399999999383</v>
          </cell>
          <cell r="AU462">
            <v>-41.269999999996799</v>
          </cell>
          <cell r="AV462">
            <v>-19.937000000005355</v>
          </cell>
          <cell r="AW462">
            <v>-38.74199999999837</v>
          </cell>
          <cell r="AX462">
            <v>-17.752000000000407</v>
          </cell>
          <cell r="AY462">
            <v>15.285000000003492</v>
          </cell>
          <cell r="AZ462">
            <v>-0.96499999999650754</v>
          </cell>
          <cell r="BA462">
            <v>-1.6500000000014552</v>
          </cell>
          <cell r="BB462">
            <v>-18.464999999996508</v>
          </cell>
          <cell r="BC462">
            <v>-53.554940000001807</v>
          </cell>
          <cell r="BD462">
            <v>87.096469999989495</v>
          </cell>
          <cell r="BE462">
            <v>-688.01061999995727</v>
          </cell>
          <cell r="BF462">
            <v>-240.46777000000293</v>
          </cell>
          <cell r="BG462">
            <v>-137.80999999999767</v>
          </cell>
          <cell r="BH462">
            <v>-33.802999999999884</v>
          </cell>
          <cell r="BI462">
            <v>-23.663000000000466</v>
          </cell>
          <cell r="BJ462">
            <v>-94.175999999999476</v>
          </cell>
          <cell r="BK462">
            <v>-11.026999999994587</v>
          </cell>
          <cell r="BL462">
            <v>-14.218669999994745</v>
          </cell>
          <cell r="BM462">
            <v>-0.63800000000264845</v>
          </cell>
          <cell r="BN462">
            <v>100.02526999999827</v>
          </cell>
          <cell r="BO462">
            <v>-14.649999999994179</v>
          </cell>
          <cell r="BP462">
            <v>35.125050000002375</v>
          </cell>
          <cell r="BQ462">
            <v>-252.70750000000407</v>
          </cell>
          <cell r="BR462">
            <v>-187.00331000005826</v>
          </cell>
          <cell r="BS462">
            <v>-2.4839399999909801</v>
          </cell>
          <cell r="BT462">
            <v>-139.0399999999936</v>
          </cell>
          <cell r="BU462">
            <v>-141.22000000000116</v>
          </cell>
          <cell r="BV462">
            <v>-49.673999999999069</v>
          </cell>
          <cell r="BW462">
            <v>-80.919999999998254</v>
          </cell>
          <cell r="BX462">
            <v>-38.623999999996158</v>
          </cell>
          <cell r="BY462">
            <v>356.21850000000268</v>
          </cell>
          <cell r="BZ462">
            <v>58.919939999992494</v>
          </cell>
          <cell r="CA462">
            <v>-24.920460000001185</v>
          </cell>
          <cell r="CB462">
            <v>-56.694000000003143</v>
          </cell>
          <cell r="CC462">
            <v>-2.9253500000049826</v>
          </cell>
          <cell r="CD462">
            <v>-65.64000000001397</v>
          </cell>
          <cell r="CE462">
            <v>-1327.6609700002009</v>
          </cell>
          <cell r="CF462">
            <v>-103.26540000000386</v>
          </cell>
          <cell r="CG462">
            <v>-84.920800000007148</v>
          </cell>
          <cell r="CH462">
            <v>-233.94513999999617</v>
          </cell>
          <cell r="CI462">
            <v>-98.259999999994761</v>
          </cell>
          <cell r="CJ462">
            <v>-217.18979999999283</v>
          </cell>
          <cell r="CK462">
            <v>-111.07693000001018</v>
          </cell>
          <cell r="CL462">
            <v>29.152700000006007</v>
          </cell>
          <cell r="CM462">
            <v>-46.251800000012736</v>
          </cell>
          <cell r="CN462">
            <v>-70.581500000000233</v>
          </cell>
          <cell r="CO462">
            <v>-172.16739999999118</v>
          </cell>
          <cell r="CP462">
            <v>-282.0063000000082</v>
          </cell>
          <cell r="CQ462">
            <v>62.85140000001411</v>
          </cell>
          <cell r="CR462">
            <v>-576.56524999951944</v>
          </cell>
          <cell r="CS462">
            <v>-19.487699999997858</v>
          </cell>
          <cell r="CT462">
            <v>-28.80789999999979</v>
          </cell>
          <cell r="CU462">
            <v>-76.685000000012224</v>
          </cell>
          <cell r="CV462">
            <v>-55.136200000008103</v>
          </cell>
          <cell r="CW462">
            <v>-38.789399999994203</v>
          </cell>
          <cell r="CX462">
            <v>-33.828850000005332</v>
          </cell>
          <cell r="CY462">
            <v>84.215300000003481</v>
          </cell>
          <cell r="CZ462">
            <v>-99.521099999983562</v>
          </cell>
          <cell r="DA462">
            <v>-50.043999999994412</v>
          </cell>
          <cell r="DB462">
            <v>-64.85999999998603</v>
          </cell>
          <cell r="DC462">
            <v>-155.5792000000074</v>
          </cell>
          <cell r="DD462">
            <v>-38.041199999977835</v>
          </cell>
          <cell r="DE462">
            <v>-227.22779999999329</v>
          </cell>
          <cell r="DF462">
            <v>-6.3209999999962747</v>
          </cell>
          <cell r="DG462">
            <v>-15.343999999997322</v>
          </cell>
          <cell r="DH462">
            <v>-70.035699999978533</v>
          </cell>
          <cell r="DI462">
            <v>-37.259999999994761</v>
          </cell>
          <cell r="DJ462">
            <v>-27.298400000014226</v>
          </cell>
          <cell r="DK462">
            <v>-12.30000000000291</v>
          </cell>
          <cell r="DL462">
            <v>-7.3786000000036438</v>
          </cell>
          <cell r="DM462">
            <v>138.23999999999796</v>
          </cell>
          <cell r="DN462">
            <v>-38.857099999993807</v>
          </cell>
          <cell r="DO462">
            <v>-82.580399999991641</v>
          </cell>
          <cell r="DP462">
            <v>-48.464999999996508</v>
          </cell>
          <cell r="DQ462">
            <v>-19.627600000007078</v>
          </cell>
          <cell r="DR462">
            <v>-93.882799999788404</v>
          </cell>
          <cell r="DS462">
            <v>0</v>
          </cell>
          <cell r="DT462">
            <v>-0.27000000001862645</v>
          </cell>
          <cell r="DU462">
            <v>-8.7799999999988358</v>
          </cell>
          <cell r="DV462">
            <v>-3.9303999999829102</v>
          </cell>
          <cell r="DW462">
            <v>-4.0700000000069849</v>
          </cell>
          <cell r="DX462">
            <v>15.659999999974389</v>
          </cell>
          <cell r="DY462">
            <v>3.7700000000186265</v>
          </cell>
          <cell r="DZ462">
            <v>-64.25</v>
          </cell>
          <cell r="EA462">
            <v>-19.142399999996996</v>
          </cell>
          <cell r="EB462">
            <v>-12.779999999998836</v>
          </cell>
          <cell r="EC462">
            <v>-8.999999999650754E-2</v>
          </cell>
          <cell r="ED462">
            <v>0</v>
          </cell>
        </row>
        <row r="463">
          <cell r="F463">
            <v>-3.313721000000001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-0.37573199999999929</v>
          </cell>
          <cell r="Q463">
            <v>0</v>
          </cell>
          <cell r="R463">
            <v>-6.0978649999988193</v>
          </cell>
          <cell r="S463">
            <v>1.7647350000000017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-7.8626000000000431</v>
          </cell>
          <cell r="AE463">
            <v>-3.0675699999992503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-1.2000099999999065</v>
          </cell>
          <cell r="AP463">
            <v>-1.8675600000000259</v>
          </cell>
          <cell r="AQ463">
            <v>0</v>
          </cell>
          <cell r="AR463">
            <v>-21.979729999999108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-9.9999999997635314E-4</v>
          </cell>
          <cell r="AX463">
            <v>0</v>
          </cell>
          <cell r="AY463">
            <v>0</v>
          </cell>
          <cell r="AZ463">
            <v>-0.19039999999995416</v>
          </cell>
          <cell r="BA463">
            <v>0</v>
          </cell>
          <cell r="BB463">
            <v>-2.0460399999999481</v>
          </cell>
          <cell r="BC463">
            <v>-4.3610899999999901</v>
          </cell>
          <cell r="BD463">
            <v>-15.381199999999808</v>
          </cell>
          <cell r="BE463">
            <v>-7.8249500000001717</v>
          </cell>
          <cell r="BF463">
            <v>-0.60125000000005002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-2.6505999999999403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-4.5730999999998403</v>
          </cell>
          <cell r="BR463">
            <v>-16.003200000002835</v>
          </cell>
          <cell r="BS463">
            <v>0</v>
          </cell>
          <cell r="BT463">
            <v>-3.5668000000000575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0.91670000000021901</v>
          </cell>
          <cell r="BZ463">
            <v>-4.4421999999999571</v>
          </cell>
          <cell r="CA463">
            <v>-2.2680000000000291</v>
          </cell>
          <cell r="CB463">
            <v>-6.6429000000000542</v>
          </cell>
          <cell r="CC463">
            <v>0</v>
          </cell>
          <cell r="CD463">
            <v>0</v>
          </cell>
          <cell r="CE463">
            <v>-18.860899999999674</v>
          </cell>
          <cell r="CF463">
            <v>-4.5539999999996326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-0.36500000000000909</v>
          </cell>
          <cell r="CL463">
            <v>1.3715000000001965</v>
          </cell>
          <cell r="CM463">
            <v>-6.1230000000000473</v>
          </cell>
          <cell r="CN463">
            <v>-1.1500000000069122E-2</v>
          </cell>
          <cell r="CO463">
            <v>-6.5507000000002336</v>
          </cell>
          <cell r="CP463">
            <v>0</v>
          </cell>
          <cell r="CQ463">
            <v>-2.6282000000001062</v>
          </cell>
          <cell r="CR463">
            <v>-14.157800000000861</v>
          </cell>
          <cell r="CS463">
            <v>0</v>
          </cell>
          <cell r="CT463">
            <v>-1.235899999999674</v>
          </cell>
          <cell r="CU463">
            <v>0.11259999999992942</v>
          </cell>
          <cell r="CV463">
            <v>8.9399999999841384E-2</v>
          </cell>
          <cell r="CW463">
            <v>-1.694300000000112</v>
          </cell>
          <cell r="CX463">
            <v>-0.12690000000020518</v>
          </cell>
          <cell r="CY463">
            <v>-0.48469999999997526</v>
          </cell>
          <cell r="CZ463">
            <v>0.7944999999999709</v>
          </cell>
          <cell r="DA463">
            <v>-5.2092999999999847</v>
          </cell>
          <cell r="DB463">
            <v>-3.2856999999999061</v>
          </cell>
          <cell r="DC463">
            <v>-3.1174999999998363</v>
          </cell>
          <cell r="DD463">
            <v>0</v>
          </cell>
          <cell r="DE463">
            <v>0.74969999999302672</v>
          </cell>
          <cell r="DF463">
            <v>0</v>
          </cell>
          <cell r="DG463">
            <v>0</v>
          </cell>
          <cell r="DH463">
            <v>-0.27660000000014406</v>
          </cell>
          <cell r="DI463">
            <v>-2.441899999999805</v>
          </cell>
          <cell r="DJ463">
            <v>-2.9942999999998392</v>
          </cell>
          <cell r="DK463">
            <v>2.9954999999999927</v>
          </cell>
          <cell r="DL463">
            <v>0</v>
          </cell>
          <cell r="DM463">
            <v>3.4670000000000982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-0.55599999999685679</v>
          </cell>
          <cell r="DS463">
            <v>0</v>
          </cell>
          <cell r="DT463">
            <v>0</v>
          </cell>
          <cell r="DU463">
            <v>0</v>
          </cell>
          <cell r="DV463">
            <v>0.61940000000004147</v>
          </cell>
          <cell r="DW463">
            <v>-1.580199999999877</v>
          </cell>
          <cell r="DX463">
            <v>0.40480000000025029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-13.894221000009566</v>
          </cell>
          <cell r="G467">
            <v>-23.208299999998417</v>
          </cell>
          <cell r="H467">
            <v>-18.456199999985984</v>
          </cell>
          <cell r="I467">
            <v>-555.62809999997262</v>
          </cell>
          <cell r="J467">
            <v>-72.570299999904819</v>
          </cell>
          <cell r="K467">
            <v>-13.535700000007637</v>
          </cell>
          <cell r="L467">
            <v>-40.676500000001397</v>
          </cell>
          <cell r="M467">
            <v>-18.76239999999234</v>
          </cell>
          <cell r="N467">
            <v>-26.29649999999674</v>
          </cell>
          <cell r="O467">
            <v>-29.925000000017462</v>
          </cell>
          <cell r="P467">
            <v>-6.8837320000093314</v>
          </cell>
          <cell r="Q467">
            <v>-32.086639190005371</v>
          </cell>
          <cell r="R467">
            <v>1275.2703949990682</v>
          </cell>
          <cell r="S467">
            <v>3346.1099749999994</v>
          </cell>
          <cell r="T467">
            <v>-44.622999999992317</v>
          </cell>
          <cell r="U467">
            <v>-32.517650000023423</v>
          </cell>
          <cell r="V467">
            <v>-42.066999999980908</v>
          </cell>
          <cell r="W467">
            <v>-145.01000000006752</v>
          </cell>
          <cell r="X467">
            <v>-123.20672999997623</v>
          </cell>
          <cell r="Y467">
            <v>-74.422910000022966</v>
          </cell>
          <cell r="Z467">
            <v>-45.38000000003376</v>
          </cell>
          <cell r="AA467">
            <v>-1254.5779900000198</v>
          </cell>
          <cell r="AB467">
            <v>-66.792000000044936</v>
          </cell>
          <cell r="AC467">
            <v>-42.449029999988852</v>
          </cell>
          <cell r="AD467">
            <v>-199.79327000002377</v>
          </cell>
          <cell r="AE467">
            <v>-1616.9028049996123</v>
          </cell>
          <cell r="AF467">
            <v>-355.08900000003632</v>
          </cell>
          <cell r="AG467">
            <v>-238.45199999999022</v>
          </cell>
          <cell r="AH467">
            <v>-82.000399999989895</v>
          </cell>
          <cell r="AI467">
            <v>-59.726000000082422</v>
          </cell>
          <cell r="AJ467">
            <v>-263.88200000009965</v>
          </cell>
          <cell r="AK467">
            <v>-216.81499999994412</v>
          </cell>
          <cell r="AL467">
            <v>273.95760000002338</v>
          </cell>
          <cell r="AM467">
            <v>-96.6416999999783</v>
          </cell>
          <cell r="AN467">
            <v>-66.995049999968614</v>
          </cell>
          <cell r="AO467">
            <v>-145.35750000004191</v>
          </cell>
          <cell r="AP467">
            <v>-102.45531499997014</v>
          </cell>
          <cell r="AQ467">
            <v>-263.44644000002882</v>
          </cell>
          <cell r="AR467">
            <v>-1396.7988000009209</v>
          </cell>
          <cell r="AS467">
            <v>-288.08490000007441</v>
          </cell>
          <cell r="AT467">
            <v>-208.41339999996126</v>
          </cell>
          <cell r="AU467">
            <v>-119.30379999999423</v>
          </cell>
          <cell r="AV467">
            <v>-47.296900000073947</v>
          </cell>
          <cell r="AW467">
            <v>-174.66599999985192</v>
          </cell>
          <cell r="AX467">
            <v>-61.534999999974389</v>
          </cell>
          <cell r="AY467">
            <v>272.00800000003073</v>
          </cell>
          <cell r="AZ467">
            <v>-158.62739999999758</v>
          </cell>
          <cell r="BA467">
            <v>-75.463000000017928</v>
          </cell>
          <cell r="BB467">
            <v>-182.17104000010295</v>
          </cell>
          <cell r="BC467">
            <v>-112.07763000001432</v>
          </cell>
          <cell r="BD467">
            <v>-241.16772999998648</v>
          </cell>
          <cell r="BE467">
            <v>-2100.0313699999824</v>
          </cell>
          <cell r="BF467">
            <v>-554.39942000008887</v>
          </cell>
          <cell r="BG467">
            <v>-317.28900000004796</v>
          </cell>
          <cell r="BH467">
            <v>-121.18839999998454</v>
          </cell>
          <cell r="BI467">
            <v>-62.519199999980628</v>
          </cell>
          <cell r="BJ467">
            <v>-256.83400000003166</v>
          </cell>
          <cell r="BK467">
            <v>-44.164999999920838</v>
          </cell>
          <cell r="BL467">
            <v>220.91172999999253</v>
          </cell>
          <cell r="BM467">
            <v>-128.69490000000224</v>
          </cell>
          <cell r="BN467">
            <v>18.470069999981206</v>
          </cell>
          <cell r="BO467">
            <v>-165.36199999996461</v>
          </cell>
          <cell r="BP467">
            <v>-34.514749999972992</v>
          </cell>
          <cell r="BQ467">
            <v>-654.44650000007823</v>
          </cell>
          <cell r="BR467">
            <v>-2993.0799099979922</v>
          </cell>
          <cell r="BS467">
            <v>-673.20194000005722</v>
          </cell>
          <cell r="BT467">
            <v>-413.04579999984708</v>
          </cell>
          <cell r="BU467">
            <v>-344.37940000003437</v>
          </cell>
          <cell r="BV467">
            <v>-142.93939999991562</v>
          </cell>
          <cell r="BW467">
            <v>-397.00899999996182</v>
          </cell>
          <cell r="BX467">
            <v>-160.20999999996275</v>
          </cell>
          <cell r="BY467">
            <v>284.84520000009798</v>
          </cell>
          <cell r="BZ467">
            <v>-469.39196000009542</v>
          </cell>
          <cell r="CA467">
            <v>-163.76936000003479</v>
          </cell>
          <cell r="CB467">
            <v>-367.04090000002179</v>
          </cell>
          <cell r="CC467">
            <v>-287.20434999995632</v>
          </cell>
          <cell r="CD467">
            <v>140.26699999999255</v>
          </cell>
          <cell r="CE467">
            <v>-6776.006170000881</v>
          </cell>
          <cell r="CF467">
            <v>-1109.9403999999631</v>
          </cell>
          <cell r="CG467">
            <v>-882.27579999994487</v>
          </cell>
          <cell r="CH467">
            <v>-399.09254000004148</v>
          </cell>
          <cell r="CI467">
            <v>-296.53899999998976</v>
          </cell>
          <cell r="CJ467">
            <v>-831.76280000002589</v>
          </cell>
          <cell r="CK467">
            <v>-444.09293000015896</v>
          </cell>
          <cell r="CL467">
            <v>-182.29379999998491</v>
          </cell>
          <cell r="CM467">
            <v>-837.30779999995138</v>
          </cell>
          <cell r="CN467">
            <v>-457.90860000002431</v>
          </cell>
          <cell r="CO467">
            <v>-885.30140000011306</v>
          </cell>
          <cell r="CP467">
            <v>-721.49030000006314</v>
          </cell>
          <cell r="CQ467">
            <v>271.99920000019483</v>
          </cell>
          <cell r="CR467">
            <v>-3438.1156500000507</v>
          </cell>
          <cell r="CS467">
            <v>-533.3477000000421</v>
          </cell>
          <cell r="CT467">
            <v>-363.54779999994207</v>
          </cell>
          <cell r="CU467">
            <v>-298.25439999997616</v>
          </cell>
          <cell r="CV467">
            <v>-205.68779999995604</v>
          </cell>
          <cell r="CW467">
            <v>-285.54569999990053</v>
          </cell>
          <cell r="CX467">
            <v>-137.90074999991339</v>
          </cell>
          <cell r="CY467">
            <v>177.14060000015888</v>
          </cell>
          <cell r="CZ467">
            <v>-236.95059999998193</v>
          </cell>
          <cell r="DA467">
            <v>-151.54830000002403</v>
          </cell>
          <cell r="DB467">
            <v>-394.04700000002049</v>
          </cell>
          <cell r="DC467">
            <v>-554.40870000002906</v>
          </cell>
          <cell r="DD467">
            <v>-454.01749999984168</v>
          </cell>
          <cell r="DE467">
            <v>-3581.9607999976724</v>
          </cell>
          <cell r="DF467">
            <v>-532.04399999999441</v>
          </cell>
          <cell r="DG467">
            <v>-364.82300000009127</v>
          </cell>
          <cell r="DH467">
            <v>-316.00229999981821</v>
          </cell>
          <cell r="DI467">
            <v>-212.65589999989606</v>
          </cell>
          <cell r="DJ467">
            <v>-262.90570000000298</v>
          </cell>
          <cell r="DK467">
            <v>-55.523500000010245</v>
          </cell>
          <cell r="DL467">
            <v>-43.014599999994971</v>
          </cell>
          <cell r="DM467">
            <v>-309.39099999994505</v>
          </cell>
          <cell r="DN467">
            <v>-263.79010000010021</v>
          </cell>
          <cell r="DO467">
            <v>-486.53409999993164</v>
          </cell>
          <cell r="DP467">
            <v>-530.37300000002142</v>
          </cell>
          <cell r="DQ467">
            <v>-204.90359999984503</v>
          </cell>
          <cell r="DR467">
            <v>-2967.3237999994308</v>
          </cell>
          <cell r="DS467">
            <v>-248.68299999972805</v>
          </cell>
          <cell r="DT467">
            <v>-262.71399999991991</v>
          </cell>
          <cell r="DU467">
            <v>-259.18999999994412</v>
          </cell>
          <cell r="DV467">
            <v>-276.32299999985844</v>
          </cell>
          <cell r="DW467">
            <v>-132.50219999998808</v>
          </cell>
          <cell r="DX467">
            <v>-61.961199999786913</v>
          </cell>
          <cell r="DY467">
            <v>-12.039999999804422</v>
          </cell>
          <cell r="DZ467">
            <v>8.9100000001490116</v>
          </cell>
          <cell r="EA467">
            <v>-308.65940000012051</v>
          </cell>
          <cell r="EB467">
            <v>-537.18399999989197</v>
          </cell>
          <cell r="EC467">
            <v>-556.61899999994785</v>
          </cell>
          <cell r="ED467">
            <v>-320.35800000024028</v>
          </cell>
        </row>
        <row r="469">
          <cell r="F469">
            <v>1452.9947789999424</v>
          </cell>
          <cell r="G469">
            <v>1463.8537000000942</v>
          </cell>
          <cell r="H469">
            <v>1926.5458000001963</v>
          </cell>
          <cell r="I469">
            <v>1454.1618999999482</v>
          </cell>
          <cell r="J469">
            <v>2087.5407000002451</v>
          </cell>
          <cell r="K469">
            <v>2144.3342999999877</v>
          </cell>
          <cell r="L469">
            <v>1993.3884999998845</v>
          </cell>
          <cell r="M469">
            <v>2128.0806000002194</v>
          </cell>
          <cell r="N469">
            <v>2063.0235000001267</v>
          </cell>
          <cell r="O469">
            <v>1963.5300000000279</v>
          </cell>
          <cell r="P469">
            <v>1578.91626800003</v>
          </cell>
          <cell r="Q469">
            <v>1307.5473608099855</v>
          </cell>
          <cell r="R469">
            <v>23528.13939499855</v>
          </cell>
          <cell r="S469">
            <v>4805.5899749998935</v>
          </cell>
          <cell r="T469">
            <v>1383.9649999999674</v>
          </cell>
          <cell r="U469">
            <v>1902.843349999981</v>
          </cell>
          <cell r="V469">
            <v>1957.7029999999795</v>
          </cell>
          <cell r="W469">
            <v>2004.3749999997672</v>
          </cell>
          <cell r="X469">
            <v>2023.8332699998282</v>
          </cell>
          <cell r="Y469">
            <v>1949.5050899998751</v>
          </cell>
          <cell r="Z469">
            <v>2090.7369999999646</v>
          </cell>
          <cell r="AA469">
            <v>824.36200999980792</v>
          </cell>
          <cell r="AB469">
            <v>1916.6499999999069</v>
          </cell>
          <cell r="AC469">
            <v>1535.4309699998703</v>
          </cell>
          <cell r="AD469">
            <v>1133.1447300000582</v>
          </cell>
          <cell r="AE469">
            <v>20524.789195001125</v>
          </cell>
          <cell r="AF469">
            <v>1097.1370000001043</v>
          </cell>
          <cell r="AG469">
            <v>1182.9960000000428</v>
          </cell>
          <cell r="AH469">
            <v>1843.688599999994</v>
          </cell>
          <cell r="AI469">
            <v>1930.0239999999758</v>
          </cell>
          <cell r="AJ469">
            <v>1874.74599999981</v>
          </cell>
          <cell r="AK469">
            <v>1919.5749999997206</v>
          </cell>
          <cell r="AL469">
            <v>2287.7796000002418</v>
          </cell>
          <cell r="AM469">
            <v>2028.842299999902</v>
          </cell>
          <cell r="AN469">
            <v>2001.5049499999732</v>
          </cell>
          <cell r="AO469">
            <v>1828.1955000001471</v>
          </cell>
          <cell r="AP469">
            <v>1467.5046850000508</v>
          </cell>
          <cell r="AQ469">
            <v>1062.7955599999987</v>
          </cell>
          <cell r="AR469">
            <v>20634.080200001597</v>
          </cell>
          <cell r="AS469">
            <v>1156.8870999999344</v>
          </cell>
          <cell r="AT469">
            <v>1205.8945999999996</v>
          </cell>
          <cell r="AU469">
            <v>1796.6821999999229</v>
          </cell>
          <cell r="AV469">
            <v>1932.5231000001077</v>
          </cell>
          <cell r="AW469">
            <v>1953.2669999999925</v>
          </cell>
          <cell r="AX469">
            <v>2064.1750000002794</v>
          </cell>
          <cell r="AY469">
            <v>2275.7239999999292</v>
          </cell>
          <cell r="AZ469">
            <v>1956.2236000001431</v>
          </cell>
          <cell r="BA469">
            <v>1982.7169999997132</v>
          </cell>
          <cell r="BB469">
            <v>1781.492959999945</v>
          </cell>
          <cell r="BC469">
            <v>1450.022370000137</v>
          </cell>
          <cell r="BD469">
            <v>1078.4712699998636</v>
          </cell>
          <cell r="BE469">
            <v>19870.96563000232</v>
          </cell>
          <cell r="BF469">
            <v>883.31857999996282</v>
          </cell>
          <cell r="BG469">
            <v>1140.1929999999702</v>
          </cell>
          <cell r="BH469">
            <v>1785.28059999994</v>
          </cell>
          <cell r="BI469">
            <v>1907.3408000001218</v>
          </cell>
          <cell r="BJ469">
            <v>1860.4969999999739</v>
          </cell>
          <cell r="BK469">
            <v>2070.9250000002794</v>
          </cell>
          <cell r="BL469">
            <v>2214.6147300000302</v>
          </cell>
          <cell r="BM469">
            <v>1975.5540999998339</v>
          </cell>
          <cell r="BN469">
            <v>2066.330069999909</v>
          </cell>
          <cell r="BO469">
            <v>1788.5370000000112</v>
          </cell>
          <cell r="BP469">
            <v>1519.7852500000736</v>
          </cell>
          <cell r="BQ469">
            <v>658.58949999976903</v>
          </cell>
          <cell r="BR469">
            <v>18818.114089999348</v>
          </cell>
          <cell r="BS469">
            <v>757.32406000001356</v>
          </cell>
          <cell r="BT469">
            <v>987.17819999996573</v>
          </cell>
          <cell r="BU469">
            <v>1552.5415999998804</v>
          </cell>
          <cell r="BV469">
            <v>1817.1406000000425</v>
          </cell>
          <cell r="BW469">
            <v>1709.689000000013</v>
          </cell>
          <cell r="BX469">
            <v>1944.3500000000931</v>
          </cell>
          <cell r="BY469">
            <v>2268.5352000000421</v>
          </cell>
          <cell r="BZ469">
            <v>1624.3480399998371</v>
          </cell>
          <cell r="CA469">
            <v>1873.9206399996765</v>
          </cell>
          <cell r="CB469">
            <v>1577.0310999997891</v>
          </cell>
          <cell r="CC469">
            <v>1259.3556499999249</v>
          </cell>
          <cell r="CD469">
            <v>1446.6999999999534</v>
          </cell>
          <cell r="CE469">
            <v>14926.045830003917</v>
          </cell>
          <cell r="CF469">
            <v>313.51760000013746</v>
          </cell>
          <cell r="CG469">
            <v>511.0042000003159</v>
          </cell>
          <cell r="CH469">
            <v>1488.2494599998463</v>
          </cell>
          <cell r="CI469">
            <v>1653.7009999998845</v>
          </cell>
          <cell r="CJ469">
            <v>1264.3951999999117</v>
          </cell>
          <cell r="CK469">
            <v>1649.9370699997526</v>
          </cell>
          <cell r="CL469">
            <v>1791.5072000001092</v>
          </cell>
          <cell r="CM469">
            <v>1245.9542000000365</v>
          </cell>
          <cell r="CN469">
            <v>1569.5213999999687</v>
          </cell>
          <cell r="CO469">
            <v>1049.0055999998003</v>
          </cell>
          <cell r="CP469">
            <v>817.29969999997411</v>
          </cell>
          <cell r="CQ469">
            <v>1571.9532000001054</v>
          </cell>
          <cell r="CR469">
            <v>18155.502349996939</v>
          </cell>
          <cell r="CS469">
            <v>882.91830000001937</v>
          </cell>
          <cell r="CT469">
            <v>1022.7042000002693</v>
          </cell>
          <cell r="CU469">
            <v>1579.6946000000462</v>
          </cell>
          <cell r="CV469">
            <v>1734.8322000000626</v>
          </cell>
          <cell r="CW469">
            <v>1800.1653000002261</v>
          </cell>
          <cell r="CX469">
            <v>1945.6292499999981</v>
          </cell>
          <cell r="CY469">
            <v>2141.0836000000127</v>
          </cell>
          <cell r="CZ469">
            <v>1835.9573999997228</v>
          </cell>
          <cell r="DA469">
            <v>1865.7716999999247</v>
          </cell>
          <cell r="DB469">
            <v>1530.6189999999478</v>
          </cell>
          <cell r="DC469">
            <v>976.7312999998685</v>
          </cell>
          <cell r="DD469">
            <v>839.39550000033341</v>
          </cell>
          <cell r="DE469">
            <v>17952.69319999963</v>
          </cell>
          <cell r="DF469">
            <v>877.15400000009686</v>
          </cell>
          <cell r="DG469">
            <v>1063.7459999999264</v>
          </cell>
          <cell r="DH469">
            <v>1552.5537000001641</v>
          </cell>
          <cell r="DI469">
            <v>1718.1140999998897</v>
          </cell>
          <cell r="DJ469">
            <v>1812.2652999998536</v>
          </cell>
          <cell r="DK469">
            <v>2017.5964999999851</v>
          </cell>
          <cell r="DL469">
            <v>1911.0704000000842</v>
          </cell>
          <cell r="DM469">
            <v>1753.1320000002161</v>
          </cell>
          <cell r="DN469">
            <v>1743.419899999979</v>
          </cell>
          <cell r="DO469">
            <v>1428.5838999999687</v>
          </cell>
          <cell r="DP469">
            <v>993.02700000000186</v>
          </cell>
          <cell r="DQ469">
            <v>1082.0304000002798</v>
          </cell>
          <cell r="DR469">
            <v>18410.847200002521</v>
          </cell>
          <cell r="DS469">
            <v>1153.478000000352</v>
          </cell>
          <cell r="DT469">
            <v>1109.7060000000056</v>
          </cell>
          <cell r="DU469">
            <v>1600.0349999999162</v>
          </cell>
          <cell r="DV469">
            <v>1644.8470000000671</v>
          </cell>
          <cell r="DW469">
            <v>1932.3458000000101</v>
          </cell>
          <cell r="DX469">
            <v>2000.7788000004366</v>
          </cell>
          <cell r="DY469">
            <v>1932.3730000001378</v>
          </cell>
          <cell r="DZ469">
            <v>2061.0789999999106</v>
          </cell>
          <cell r="EA469">
            <v>1688.53059999994</v>
          </cell>
          <cell r="EB469">
            <v>1368.2930000000633</v>
          </cell>
          <cell r="EC469">
            <v>959.19100000010803</v>
          </cell>
          <cell r="ED469">
            <v>960.18999999971129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-24.550529999993159</v>
          </cell>
          <cell r="G473">
            <v>-50.550059999994119</v>
          </cell>
          <cell r="H473">
            <v>-60.88012100000924</v>
          </cell>
          <cell r="I473">
            <v>-37.203458999996656</v>
          </cell>
          <cell r="J473">
            <v>-145.76632499999687</v>
          </cell>
          <cell r="K473">
            <v>-157.38651400001254</v>
          </cell>
          <cell r="L473">
            <v>-29.413285000016913</v>
          </cell>
          <cell r="M473">
            <v>-79.97649800000363</v>
          </cell>
          <cell r="N473">
            <v>-116.31447399998433</v>
          </cell>
          <cell r="O473">
            <v>-80.811262000002898</v>
          </cell>
          <cell r="P473">
            <v>-7.3386009999885573</v>
          </cell>
          <cell r="Q473">
            <v>-16.753906000012648</v>
          </cell>
          <cell r="R473">
            <v>-819.37753899989184</v>
          </cell>
          <cell r="S473">
            <v>-22.583988999991561</v>
          </cell>
          <cell r="T473">
            <v>-96.198004000005312</v>
          </cell>
          <cell r="U473">
            <v>-57.123623999999836</v>
          </cell>
          <cell r="V473">
            <v>-37.074550999997882</v>
          </cell>
          <cell r="W473">
            <v>-90.87178600000334</v>
          </cell>
          <cell r="X473">
            <v>-116.22089699999196</v>
          </cell>
          <cell r="Y473">
            <v>-61.929501000005985</v>
          </cell>
          <cell r="Z473">
            <v>-17.522950999991735</v>
          </cell>
          <cell r="AA473">
            <v>-253.12390800000867</v>
          </cell>
          <cell r="AB473">
            <v>-34.055133999994723</v>
          </cell>
          <cell r="AC473">
            <v>-24.760311000005458</v>
          </cell>
          <cell r="AD473">
            <v>-7.9128830000117887</v>
          </cell>
          <cell r="AE473">
            <v>-607.1727869999595</v>
          </cell>
          <cell r="AF473">
            <v>0</v>
          </cell>
          <cell r="AG473">
            <v>-60.510748000000603</v>
          </cell>
          <cell r="AH473">
            <v>-67.789989999990212</v>
          </cell>
          <cell r="AI473">
            <v>-72.663630999995803</v>
          </cell>
          <cell r="AJ473">
            <v>-37.599707000001217</v>
          </cell>
          <cell r="AK473">
            <v>-153.42706100000942</v>
          </cell>
          <cell r="AL473">
            <v>-25.748778999986826</v>
          </cell>
          <cell r="AM473">
            <v>-70.41148599999724</v>
          </cell>
          <cell r="AN473">
            <v>-64.134143999996013</v>
          </cell>
          <cell r="AO473">
            <v>-34.985141999990446</v>
          </cell>
          <cell r="AP473">
            <v>-19.902098999998998</v>
          </cell>
          <cell r="AQ473">
            <v>0</v>
          </cell>
          <cell r="AR473">
            <v>-546.27015199989546</v>
          </cell>
          <cell r="AS473">
            <v>-24.955368000009912</v>
          </cell>
          <cell r="AT473">
            <v>-10.461183000006713</v>
          </cell>
          <cell r="AU473">
            <v>-65.740002999984426</v>
          </cell>
          <cell r="AV473">
            <v>-57.35204099999828</v>
          </cell>
          <cell r="AW473">
            <v>-83.091209999998682</v>
          </cell>
          <cell r="AX473">
            <v>-126.45595100001083</v>
          </cell>
          <cell r="AY473">
            <v>0</v>
          </cell>
          <cell r="AZ473">
            <v>-20.24750800000038</v>
          </cell>
          <cell r="BA473">
            <v>-117.74073099999805</v>
          </cell>
          <cell r="BB473">
            <v>-26.193844000008539</v>
          </cell>
          <cell r="BC473">
            <v>-14.032313000003342</v>
          </cell>
          <cell r="BD473">
            <v>0</v>
          </cell>
          <cell r="BE473">
            <v>-536.78644999989774</v>
          </cell>
          <cell r="BF473">
            <v>-19.132423000002746</v>
          </cell>
          <cell r="BG473">
            <v>0</v>
          </cell>
          <cell r="BH473">
            <v>-129.01818899999489</v>
          </cell>
          <cell r="BI473">
            <v>-64.298960000000079</v>
          </cell>
          <cell r="BJ473">
            <v>-43.752322999993339</v>
          </cell>
          <cell r="BK473">
            <v>-71.250976000010269</v>
          </cell>
          <cell r="BL473">
            <v>-14.934815999993589</v>
          </cell>
          <cell r="BM473">
            <v>-24.445875000004889</v>
          </cell>
          <cell r="BN473">
            <v>-150.79875600000378</v>
          </cell>
          <cell r="BO473">
            <v>-7.9770510000089416</v>
          </cell>
          <cell r="BP473">
            <v>-7.8079400000133319</v>
          </cell>
          <cell r="BQ473">
            <v>-3.3691410000028554</v>
          </cell>
          <cell r="BR473">
            <v>-318.34931600000709</v>
          </cell>
          <cell r="BS473">
            <v>0</v>
          </cell>
          <cell r="BT473">
            <v>0</v>
          </cell>
          <cell r="BU473">
            <v>-96.470660999999382</v>
          </cell>
          <cell r="BV473">
            <v>-49.620945000002393</v>
          </cell>
          <cell r="BW473">
            <v>-26.013430000006338</v>
          </cell>
          <cell r="BX473">
            <v>-55.071708000003127</v>
          </cell>
          <cell r="BY473">
            <v>-0.61731999999028631</v>
          </cell>
          <cell r="BZ473">
            <v>0</v>
          </cell>
          <cell r="CA473">
            <v>-69.470535999993444</v>
          </cell>
          <cell r="CB473">
            <v>-21.084716000012122</v>
          </cell>
          <cell r="CC473">
            <v>0</v>
          </cell>
          <cell r="CD473">
            <v>0</v>
          </cell>
          <cell r="CE473">
            <v>-103.439708000049</v>
          </cell>
          <cell r="CF473">
            <v>0</v>
          </cell>
          <cell r="CG473">
            <v>0</v>
          </cell>
          <cell r="CH473">
            <v>-7.352050000015879</v>
          </cell>
          <cell r="CI473">
            <v>-29.901129999998375</v>
          </cell>
          <cell r="CJ473">
            <v>-23.983397000003606</v>
          </cell>
          <cell r="CK473">
            <v>-16.729981999989832</v>
          </cell>
          <cell r="CL473">
            <v>0</v>
          </cell>
          <cell r="CM473">
            <v>0</v>
          </cell>
          <cell r="CN473">
            <v>-25.473148999997647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F474">
            <v>-26.497834000001603</v>
          </cell>
          <cell r="G474">
            <v>-34.822285000002012</v>
          </cell>
          <cell r="H474">
            <v>-13.586889000005613</v>
          </cell>
          <cell r="I474">
            <v>-4.1681200000020908</v>
          </cell>
          <cell r="J474">
            <v>-30.46001299999989</v>
          </cell>
          <cell r="K474">
            <v>-0.48159899999882327</v>
          </cell>
          <cell r="L474">
            <v>-68.176762999995844</v>
          </cell>
          <cell r="M474">
            <v>-10.867226999995182</v>
          </cell>
          <cell r="N474">
            <v>-7.1229619999940041</v>
          </cell>
          <cell r="O474">
            <v>-38.958327000000281</v>
          </cell>
          <cell r="P474">
            <v>-35.191016000004311</v>
          </cell>
          <cell r="Q474">
            <v>-28.068192000006093</v>
          </cell>
          <cell r="R474">
            <v>-474.79291199997533</v>
          </cell>
          <cell r="S474">
            <v>-32.961501999998291</v>
          </cell>
          <cell r="T474">
            <v>-20.867894999995769</v>
          </cell>
          <cell r="U474">
            <v>-7.5710259999978007</v>
          </cell>
          <cell r="V474">
            <v>-16.200273999998899</v>
          </cell>
          <cell r="W474">
            <v>-32.988281999998435</v>
          </cell>
          <cell r="X474">
            <v>-48.017452000000048</v>
          </cell>
          <cell r="Y474">
            <v>-36.943236999999499</v>
          </cell>
          <cell r="Z474">
            <v>-53.318719999995665</v>
          </cell>
          <cell r="AA474">
            <v>-82.514391999997315</v>
          </cell>
          <cell r="AB474">
            <v>-27.004882000001089</v>
          </cell>
          <cell r="AC474">
            <v>-56.921105999994325</v>
          </cell>
          <cell r="AD474">
            <v>-59.484143999994558</v>
          </cell>
          <cell r="AE474">
            <v>-457.21539499983191</v>
          </cell>
          <cell r="AF474">
            <v>0</v>
          </cell>
          <cell r="AG474">
            <v>-40.096460999993724</v>
          </cell>
          <cell r="AH474">
            <v>-80.861350999999559</v>
          </cell>
          <cell r="AI474">
            <v>-19.311626999995497</v>
          </cell>
          <cell r="AJ474">
            <v>-37.96793500000058</v>
          </cell>
          <cell r="AK474">
            <v>-71.208007000001089</v>
          </cell>
          <cell r="AL474">
            <v>-40.936278000001039</v>
          </cell>
          <cell r="AM474">
            <v>-42.352828000002773</v>
          </cell>
          <cell r="AN474">
            <v>-46.656981000000087</v>
          </cell>
          <cell r="AO474">
            <v>-46.040646999994351</v>
          </cell>
          <cell r="AP474">
            <v>-25.133379999999306</v>
          </cell>
          <cell r="AQ474">
            <v>-6.6499000000039814</v>
          </cell>
          <cell r="AR474">
            <v>-467.97564499999862</v>
          </cell>
          <cell r="AS474">
            <v>-18.438235999994504</v>
          </cell>
          <cell r="AT474">
            <v>-43.689351000000897</v>
          </cell>
          <cell r="AU474">
            <v>-51.380737999999837</v>
          </cell>
          <cell r="AV474">
            <v>-76.797119000002567</v>
          </cell>
          <cell r="AW474">
            <v>-14.291010000000824</v>
          </cell>
          <cell r="AX474">
            <v>-21.617953999993915</v>
          </cell>
          <cell r="AY474">
            <v>-72.853117000006023</v>
          </cell>
          <cell r="AZ474">
            <v>-49.59445300000516</v>
          </cell>
          <cell r="BA474">
            <v>-29.763807999996061</v>
          </cell>
          <cell r="BB474">
            <v>-39.06182699999772</v>
          </cell>
          <cell r="BC474">
            <v>-50.488031999993837</v>
          </cell>
          <cell r="BD474">
            <v>0</v>
          </cell>
          <cell r="BE474">
            <v>-418.96326000010595</v>
          </cell>
          <cell r="BF474">
            <v>-6.5620100000014645</v>
          </cell>
          <cell r="BG474">
            <v>-41.881828999998106</v>
          </cell>
          <cell r="BH474">
            <v>-32.939961000003677</v>
          </cell>
          <cell r="BI474">
            <v>-35.646703999998863</v>
          </cell>
          <cell r="BJ474">
            <v>-27.777054999998654</v>
          </cell>
          <cell r="BK474">
            <v>-82.633823999996821</v>
          </cell>
          <cell r="BL474">
            <v>-38.512227999999595</v>
          </cell>
          <cell r="BM474">
            <v>-27.136967999998888</v>
          </cell>
          <cell r="BN474">
            <v>-32.904227999999421</v>
          </cell>
          <cell r="BO474">
            <v>-52.495554000000993</v>
          </cell>
          <cell r="BP474">
            <v>-40.472899000000325</v>
          </cell>
          <cell r="BQ474">
            <v>0</v>
          </cell>
          <cell r="BR474">
            <v>-361.12254300003406</v>
          </cell>
          <cell r="BS474">
            <v>0</v>
          </cell>
          <cell r="BT474">
            <v>-22.364718000004359</v>
          </cell>
          <cell r="BU474">
            <v>-72.838727000002109</v>
          </cell>
          <cell r="BV474">
            <v>-65.001419000000169</v>
          </cell>
          <cell r="BW474">
            <v>-22.268111000001227</v>
          </cell>
          <cell r="BX474">
            <v>-61.568177000001015</v>
          </cell>
          <cell r="BY474">
            <v>-13.737594999998691</v>
          </cell>
          <cell r="BZ474">
            <v>-35.694091999997909</v>
          </cell>
          <cell r="CA474">
            <v>-35.699088000001211</v>
          </cell>
          <cell r="CB474">
            <v>-31.950616000001901</v>
          </cell>
          <cell r="CC474">
            <v>0</v>
          </cell>
          <cell r="CD474">
            <v>0</v>
          </cell>
          <cell r="CE474">
            <v>-199.40487300010864</v>
          </cell>
          <cell r="CF474">
            <v>0</v>
          </cell>
          <cell r="CG474">
            <v>-12.075683999995817</v>
          </cell>
          <cell r="CH474">
            <v>-29.424442000003182</v>
          </cell>
          <cell r="CI474">
            <v>-85.254594000005454</v>
          </cell>
          <cell r="CJ474">
            <v>-7.2080100000021048</v>
          </cell>
          <cell r="CK474">
            <v>-35.252791999999317</v>
          </cell>
          <cell r="CL474">
            <v>-0.95911999999952968</v>
          </cell>
          <cell r="CM474">
            <v>-6.1407420000032289</v>
          </cell>
          <cell r="CN474">
            <v>-19.5449959999969</v>
          </cell>
          <cell r="CO474">
            <v>0</v>
          </cell>
          <cell r="CP474">
            <v>-3.5444930000012391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-0.14263800000117044</v>
          </cell>
          <cell r="J476">
            <v>-2.4397590000007767</v>
          </cell>
          <cell r="K476">
            <v>0</v>
          </cell>
          <cell r="L476">
            <v>-10.399994999999763</v>
          </cell>
          <cell r="M476">
            <v>-0.1931609999955981</v>
          </cell>
          <cell r="N476">
            <v>-9.6129999983531889E-3</v>
          </cell>
          <cell r="O476">
            <v>-0.3941049999993993</v>
          </cell>
          <cell r="P476">
            <v>-2.0203000000037719E-2</v>
          </cell>
          <cell r="Q476">
            <v>-1.8156730000009702</v>
          </cell>
          <cell r="R476">
            <v>-67.944404000067152</v>
          </cell>
          <cell r="S476">
            <v>13.242839000005915</v>
          </cell>
          <cell r="T476">
            <v>0</v>
          </cell>
          <cell r="U476">
            <v>-0.89999700000043958</v>
          </cell>
          <cell r="V476">
            <v>-1.2416300000040792</v>
          </cell>
          <cell r="W476">
            <v>-5.5341490000064368</v>
          </cell>
          <cell r="X476">
            <v>0</v>
          </cell>
          <cell r="Y476">
            <v>7.7025000005960464E-2</v>
          </cell>
          <cell r="Z476">
            <v>0</v>
          </cell>
          <cell r="AA476">
            <v>-66.491321000001335</v>
          </cell>
          <cell r="AB476">
            <v>-5.950289000000339</v>
          </cell>
          <cell r="AC476">
            <v>0</v>
          </cell>
          <cell r="AD476">
            <v>-1.1468820000009146</v>
          </cell>
          <cell r="AE476">
            <v>-28.406310000049416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-18.45523300000059</v>
          </cell>
          <cell r="AK476">
            <v>0</v>
          </cell>
          <cell r="AL476">
            <v>-1.0054000000018277</v>
          </cell>
          <cell r="AM476">
            <v>-0.19137600000249222</v>
          </cell>
          <cell r="AN476">
            <v>-1.9438999999692896E-2</v>
          </cell>
          <cell r="AO476">
            <v>0</v>
          </cell>
          <cell r="AP476">
            <v>-8.7348619999975199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-562.81327000004239</v>
          </cell>
          <cell r="G477">
            <v>-287.96919600002002</v>
          </cell>
          <cell r="H477">
            <v>-164.26535500003956</v>
          </cell>
          <cell r="I477">
            <v>90.104246000002604</v>
          </cell>
          <cell r="J477">
            <v>-137.39165999996476</v>
          </cell>
          <cell r="K477">
            <v>-100.2667299999739</v>
          </cell>
          <cell r="L477">
            <v>-612.34859500010498</v>
          </cell>
          <cell r="M477">
            <v>-649.69525500014424</v>
          </cell>
          <cell r="N477">
            <v>-280.33303400001023</v>
          </cell>
          <cell r="O477">
            <v>-442.25731599994469</v>
          </cell>
          <cell r="P477">
            <v>-532.34832899994217</v>
          </cell>
          <cell r="Q477">
            <v>-353.5486099999398</v>
          </cell>
          <cell r="R477">
            <v>-4713.2011080002412</v>
          </cell>
          <cell r="S477">
            <v>-167.51908599992748</v>
          </cell>
          <cell r="T477">
            <v>-261.80168000003323</v>
          </cell>
          <cell r="U477">
            <v>-136.7164899999625</v>
          </cell>
          <cell r="V477">
            <v>-123.66328599996632</v>
          </cell>
          <cell r="W477">
            <v>-373.80655000009574</v>
          </cell>
          <cell r="X477">
            <v>-326.52443999995012</v>
          </cell>
          <cell r="Y477">
            <v>-633.58531100000255</v>
          </cell>
          <cell r="Z477">
            <v>-637.58716400014237</v>
          </cell>
          <cell r="AA477">
            <v>-765.76304600003641</v>
          </cell>
          <cell r="AB477">
            <v>-471.44986000005156</v>
          </cell>
          <cell r="AC477">
            <v>-550.48267499997746</v>
          </cell>
          <cell r="AD477">
            <v>-264.30151999997906</v>
          </cell>
          <cell r="AE477">
            <v>-4271.291713998653</v>
          </cell>
          <cell r="AF477">
            <v>-285.47777999995742</v>
          </cell>
          <cell r="AG477">
            <v>-242.63423600001261</v>
          </cell>
          <cell r="AH477">
            <v>-310.48061600001529</v>
          </cell>
          <cell r="AI477">
            <v>-228.79108100000303</v>
          </cell>
          <cell r="AJ477">
            <v>-470.61821400001645</v>
          </cell>
          <cell r="AK477">
            <v>-361.51237599994056</v>
          </cell>
          <cell r="AL477">
            <v>-529.18744999996852</v>
          </cell>
          <cell r="AM477">
            <v>-488.93767899996601</v>
          </cell>
          <cell r="AN477">
            <v>-390.42132999992464</v>
          </cell>
          <cell r="AO477">
            <v>-408.66077600000426</v>
          </cell>
          <cell r="AP477">
            <v>-402.83169999998063</v>
          </cell>
          <cell r="AQ477">
            <v>-151.73847600002773</v>
          </cell>
          <cell r="AR477">
            <v>-4604.3293320033699</v>
          </cell>
          <cell r="AS477">
            <v>-167.44417000003159</v>
          </cell>
          <cell r="AT477">
            <v>-311.63358000013977</v>
          </cell>
          <cell r="AU477">
            <v>-288.07489000004716</v>
          </cell>
          <cell r="AV477">
            <v>-309.46925000002375</v>
          </cell>
          <cell r="AW477">
            <v>-573.60189600009471</v>
          </cell>
          <cell r="AX477">
            <v>-316.37228599993978</v>
          </cell>
          <cell r="AY477">
            <v>-484.57881599990651</v>
          </cell>
          <cell r="AZ477">
            <v>-475.40632399986498</v>
          </cell>
          <cell r="BA477">
            <v>-497.73395000002347</v>
          </cell>
          <cell r="BB477">
            <v>-573.15676000004169</v>
          </cell>
          <cell r="BC477">
            <v>-472.74586000002455</v>
          </cell>
          <cell r="BD477">
            <v>-134.11154999991413</v>
          </cell>
          <cell r="BE477">
            <v>-4346.2748059984297</v>
          </cell>
          <cell r="BF477">
            <v>-191.05151999997906</v>
          </cell>
          <cell r="BG477">
            <v>-347.56450000009499</v>
          </cell>
          <cell r="BH477">
            <v>-340.29750000010245</v>
          </cell>
          <cell r="BI477">
            <v>-316.20004500006326</v>
          </cell>
          <cell r="BJ477">
            <v>-601.83185499999672</v>
          </cell>
          <cell r="BK477">
            <v>-400.25225499994121</v>
          </cell>
          <cell r="BL477">
            <v>-260.19309499999508</v>
          </cell>
          <cell r="BM477">
            <v>-465.95053100003861</v>
          </cell>
          <cell r="BN477">
            <v>-484.57779999997001</v>
          </cell>
          <cell r="BO477">
            <v>-370.93125499994494</v>
          </cell>
          <cell r="BP477">
            <v>-469.10676999995485</v>
          </cell>
          <cell r="BQ477">
            <v>-98.317679999978282</v>
          </cell>
          <cell r="BR477">
            <v>-3567.1426299996674</v>
          </cell>
          <cell r="BS477">
            <v>-76.712330000125803</v>
          </cell>
          <cell r="BT477">
            <v>-198.1813760001678</v>
          </cell>
          <cell r="BU477">
            <v>-286.30561999999918</v>
          </cell>
          <cell r="BV477">
            <v>-438.96071999997366</v>
          </cell>
          <cell r="BW477">
            <v>-567.16034000006039</v>
          </cell>
          <cell r="BX477">
            <v>-577.74857399996836</v>
          </cell>
          <cell r="BY477">
            <v>-25.326775999972597</v>
          </cell>
          <cell r="BZ477">
            <v>-341.59635999985039</v>
          </cell>
          <cell r="CA477">
            <v>-467.77096000011079</v>
          </cell>
          <cell r="CB477">
            <v>-304.36187000002246</v>
          </cell>
          <cell r="CC477">
            <v>-248.08925399999134</v>
          </cell>
          <cell r="CD477">
            <v>-34.928450000006706</v>
          </cell>
          <cell r="CE477">
            <v>-3012.5846859999001</v>
          </cell>
          <cell r="CF477">
            <v>-23.858479999937117</v>
          </cell>
          <cell r="CG477">
            <v>-113.56072000006679</v>
          </cell>
          <cell r="CH477">
            <v>-292.23162999993656</v>
          </cell>
          <cell r="CI477">
            <v>-410.43372099997941</v>
          </cell>
          <cell r="CJ477">
            <v>-536.69395999982953</v>
          </cell>
          <cell r="CK477">
            <v>-418.64554000005592</v>
          </cell>
          <cell r="CL477">
            <v>-151.23149999999441</v>
          </cell>
          <cell r="CM477">
            <v>-141.67750999995042</v>
          </cell>
          <cell r="CN477">
            <v>-480.88500499993097</v>
          </cell>
          <cell r="CO477">
            <v>-181.44346999994013</v>
          </cell>
          <cell r="CP477">
            <v>-238.79844000015873</v>
          </cell>
          <cell r="CQ477">
            <v>-23.124710000120103</v>
          </cell>
          <cell r="CR477">
            <v>-252.56563000194728</v>
          </cell>
          <cell r="CS477">
            <v>-13.986630000174046</v>
          </cell>
          <cell r="CT477">
            <v>-7.8334499998018146</v>
          </cell>
          <cell r="CU477">
            <v>-39.674710000050254</v>
          </cell>
          <cell r="CV477">
            <v>-31.628720000036992</v>
          </cell>
          <cell r="CW477">
            <v>-15.695569999981672</v>
          </cell>
          <cell r="CX477">
            <v>-30.666760000050999</v>
          </cell>
          <cell r="CY477">
            <v>-3.5499999998137355E-2</v>
          </cell>
          <cell r="CZ477">
            <v>-0.80481000000145286</v>
          </cell>
          <cell r="DA477">
            <v>-55.289990000077523</v>
          </cell>
          <cell r="DB477">
            <v>-20.964149999897927</v>
          </cell>
          <cell r="DC477">
            <v>-19.937890000059269</v>
          </cell>
          <cell r="DD477">
            <v>-16.047449999954551</v>
          </cell>
          <cell r="DE477">
            <v>-241.74458000063896</v>
          </cell>
          <cell r="DF477">
            <v>-11.935199999948964</v>
          </cell>
          <cell r="DG477">
            <v>-23.385540000046603</v>
          </cell>
          <cell r="DH477">
            <v>-39.928270000149496</v>
          </cell>
          <cell r="DI477">
            <v>-52.775550000020303</v>
          </cell>
          <cell r="DJ477">
            <v>-13.718639999977313</v>
          </cell>
          <cell r="DK477">
            <v>-30.876370000070892</v>
          </cell>
          <cell r="DL477">
            <v>-11.104990000021644</v>
          </cell>
          <cell r="DM477">
            <v>-5.1540700000477955</v>
          </cell>
          <cell r="DN477">
            <v>-16.200609999941662</v>
          </cell>
          <cell r="DO477">
            <v>-20.66223000001628</v>
          </cell>
          <cell r="DP477">
            <v>-3.6929199999431148</v>
          </cell>
          <cell r="DQ477">
            <v>-12.310189999872819</v>
          </cell>
          <cell r="DR477">
            <v>-103.18371400050819</v>
          </cell>
          <cell r="DS477">
            <v>-14.607680000015534</v>
          </cell>
          <cell r="DT477">
            <v>-11.243539999937639</v>
          </cell>
          <cell r="DU477">
            <v>-12.4234099999303</v>
          </cell>
          <cell r="DV477">
            <v>-11.475850000046194</v>
          </cell>
          <cell r="DW477">
            <v>-10.419080000021495</v>
          </cell>
          <cell r="DX477">
            <v>-4.3763940000208095</v>
          </cell>
          <cell r="DY477">
            <v>-0.39199000003281981</v>
          </cell>
          <cell r="DZ477">
            <v>-0.85937999980524182</v>
          </cell>
          <cell r="EA477">
            <v>-2.6443399999989197</v>
          </cell>
          <cell r="EB477">
            <v>-18.152420000173151</v>
          </cell>
          <cell r="EC477">
            <v>-3.6998400000156835</v>
          </cell>
          <cell r="ED477">
            <v>-12.889790000044741</v>
          </cell>
        </row>
        <row r="478">
          <cell r="F478">
            <v>-348.09959500003606</v>
          </cell>
          <cell r="G478">
            <v>-439.91601499996614</v>
          </cell>
          <cell r="H478">
            <v>-514.44366499996977</v>
          </cell>
          <cell r="I478">
            <v>-365.43848700006492</v>
          </cell>
          <cell r="J478">
            <v>-615.21736000000965</v>
          </cell>
          <cell r="K478">
            <v>-868.45973800000502</v>
          </cell>
          <cell r="L478">
            <v>-346.55631000001449</v>
          </cell>
          <cell r="M478">
            <v>-517.68157500005327</v>
          </cell>
          <cell r="N478">
            <v>-580.52608000009786</v>
          </cell>
          <cell r="O478">
            <v>-576.52879500004929</v>
          </cell>
          <cell r="P478">
            <v>-391.17376400006469</v>
          </cell>
          <cell r="Q478">
            <v>-347.55897599994205</v>
          </cell>
          <cell r="R478">
            <v>-5275.6624960005283</v>
          </cell>
          <cell r="S478">
            <v>-292.95868999999948</v>
          </cell>
          <cell r="T478">
            <v>-398.75305600010324</v>
          </cell>
          <cell r="U478">
            <v>-524.11983999999939</v>
          </cell>
          <cell r="V478">
            <v>-466.15742000006139</v>
          </cell>
          <cell r="W478">
            <v>-488.65625499997986</v>
          </cell>
          <cell r="X478">
            <v>-703.70698599994648</v>
          </cell>
          <cell r="Y478">
            <v>-299.61256000003777</v>
          </cell>
          <cell r="Z478">
            <v>-565.2907300000079</v>
          </cell>
          <cell r="AA478">
            <v>-591.14523999998346</v>
          </cell>
          <cell r="AB478">
            <v>-440.06845899997279</v>
          </cell>
          <cell r="AC478">
            <v>-268.99620000005234</v>
          </cell>
          <cell r="AD478">
            <v>-236.19706000003498</v>
          </cell>
          <cell r="AE478">
            <v>-5104.9461260000244</v>
          </cell>
          <cell r="AF478">
            <v>-258.72051000001375</v>
          </cell>
          <cell r="AG478">
            <v>-314.11584600002971</v>
          </cell>
          <cell r="AH478">
            <v>-364.25044000003254</v>
          </cell>
          <cell r="AI478">
            <v>-489.02899499994237</v>
          </cell>
          <cell r="AJ478">
            <v>-374.02257999993162</v>
          </cell>
          <cell r="AK478">
            <v>-622.78642000001855</v>
          </cell>
          <cell r="AL478">
            <v>-484.76165000000037</v>
          </cell>
          <cell r="AM478">
            <v>-570.70874000003096</v>
          </cell>
          <cell r="AN478">
            <v>-483.76456500007771</v>
          </cell>
          <cell r="AO478">
            <v>-422.29966500005685</v>
          </cell>
          <cell r="AP478">
            <v>-522.18385500006843</v>
          </cell>
          <cell r="AQ478">
            <v>-198.30286000017077</v>
          </cell>
          <cell r="AR478">
            <v>-5069.5089529985562</v>
          </cell>
          <cell r="AS478">
            <v>-190.16454000002705</v>
          </cell>
          <cell r="AT478">
            <v>-279.0356300000567</v>
          </cell>
          <cell r="AU478">
            <v>-453.80333999998402</v>
          </cell>
          <cell r="AV478">
            <v>-474.50983999995515</v>
          </cell>
          <cell r="AW478">
            <v>-524.75227499997709</v>
          </cell>
          <cell r="AX478">
            <v>-719.29487500002142</v>
          </cell>
          <cell r="AY478">
            <v>-462.94535400008317</v>
          </cell>
          <cell r="AZ478">
            <v>-525.6457099999534</v>
          </cell>
          <cell r="BA478">
            <v>-497.14257399999769</v>
          </cell>
          <cell r="BB478">
            <v>-402.05256999994162</v>
          </cell>
          <cell r="BC478">
            <v>-394.17163100000471</v>
          </cell>
          <cell r="BD478">
            <v>-145.99061400000937</v>
          </cell>
          <cell r="BE478">
            <v>-4756.8271819995716</v>
          </cell>
          <cell r="BF478">
            <v>-159.93918000010308</v>
          </cell>
          <cell r="BG478">
            <v>-289.28855499997735</v>
          </cell>
          <cell r="BH478">
            <v>-401.07536999997683</v>
          </cell>
          <cell r="BI478">
            <v>-513.14962999999989</v>
          </cell>
          <cell r="BJ478">
            <v>-472.23515000002226</v>
          </cell>
          <cell r="BK478">
            <v>-717.10753599996679</v>
          </cell>
          <cell r="BL478">
            <v>-372.47466000006534</v>
          </cell>
          <cell r="BM478">
            <v>-433.74995000008494</v>
          </cell>
          <cell r="BN478">
            <v>-572.02550999994855</v>
          </cell>
          <cell r="BO478">
            <v>-348.65402000001632</v>
          </cell>
          <cell r="BP478">
            <v>-293.19462099997327</v>
          </cell>
          <cell r="BQ478">
            <v>-183.93299999996088</v>
          </cell>
          <cell r="BR478">
            <v>-4107.3393219998106</v>
          </cell>
          <cell r="BS478">
            <v>-100.61429999989923</v>
          </cell>
          <cell r="BT478">
            <v>-187.16939000005368</v>
          </cell>
          <cell r="BU478">
            <v>-441.31633999990299</v>
          </cell>
          <cell r="BV478">
            <v>-508.34622999996645</v>
          </cell>
          <cell r="BW478">
            <v>-573.46589000005042</v>
          </cell>
          <cell r="BX478">
            <v>-623.82428800000343</v>
          </cell>
          <cell r="BY478">
            <v>-147.32745999994222</v>
          </cell>
          <cell r="BZ478">
            <v>-281.04989999998361</v>
          </cell>
          <cell r="CA478">
            <v>-624.40737400000216</v>
          </cell>
          <cell r="CB478">
            <v>-276.11998499999754</v>
          </cell>
          <cell r="CC478">
            <v>-320.5628250001464</v>
          </cell>
          <cell r="CD478">
            <v>-23.135340000037104</v>
          </cell>
          <cell r="CE478">
            <v>-2666.4032340003178</v>
          </cell>
          <cell r="CF478">
            <v>-10.441709999926388</v>
          </cell>
          <cell r="CG478">
            <v>-101.01398000004701</v>
          </cell>
          <cell r="CH478">
            <v>-324.95604999992065</v>
          </cell>
          <cell r="CI478">
            <v>-497.65625399991404</v>
          </cell>
          <cell r="CJ478">
            <v>-258.16198999999324</v>
          </cell>
          <cell r="CK478">
            <v>-487.1983599999221</v>
          </cell>
          <cell r="CL478">
            <v>-112.4768299999414</v>
          </cell>
          <cell r="CM478">
            <v>-116.27645000000484</v>
          </cell>
          <cell r="CN478">
            <v>-419.52626000007149</v>
          </cell>
          <cell r="CO478">
            <v>-176.64708999998402</v>
          </cell>
          <cell r="CP478">
            <v>-159.646139999968</v>
          </cell>
          <cell r="CQ478">
            <v>-2.4021199999842793</v>
          </cell>
          <cell r="CR478">
            <v>-86.001986000686884</v>
          </cell>
          <cell r="CS478">
            <v>-0.85625999991316348</v>
          </cell>
          <cell r="CT478">
            <v>-3.951450000051409</v>
          </cell>
          <cell r="CU478">
            <v>-21.01093600015156</v>
          </cell>
          <cell r="CV478">
            <v>-25.097479999996722</v>
          </cell>
          <cell r="CW478">
            <v>-7.4148599999025464</v>
          </cell>
          <cell r="CX478">
            <v>-1.4947399999946356</v>
          </cell>
          <cell r="CY478">
            <v>-0.20041000004857779</v>
          </cell>
          <cell r="CZ478">
            <v>-0.18757999991066754</v>
          </cell>
          <cell r="DA478">
            <v>-10.763780000037514</v>
          </cell>
          <cell r="DB478">
            <v>-5.4995200000703335</v>
          </cell>
          <cell r="DC478">
            <v>-8.5102199999382719</v>
          </cell>
          <cell r="DD478">
            <v>-1.0147499999729916</v>
          </cell>
          <cell r="DE478">
            <v>-162.87643000017852</v>
          </cell>
          <cell r="DF478">
            <v>-3.6770900001283735</v>
          </cell>
          <cell r="DG478">
            <v>-19.911019999999553</v>
          </cell>
          <cell r="DH478">
            <v>-41.02621000004001</v>
          </cell>
          <cell r="DI478">
            <v>-35.665449999971315</v>
          </cell>
          <cell r="DJ478">
            <v>-23.310840000049211</v>
          </cell>
          <cell r="DK478">
            <v>-10.663100000005215</v>
          </cell>
          <cell r="DL478">
            <v>-2.031029999954626</v>
          </cell>
          <cell r="DM478">
            <v>-12.577529999893159</v>
          </cell>
          <cell r="DN478">
            <v>-0.37222999997902662</v>
          </cell>
          <cell r="DO478">
            <v>-12.643410000018775</v>
          </cell>
          <cell r="DP478">
            <v>-0.1367900000186637</v>
          </cell>
          <cell r="DQ478">
            <v>-0.86173000000417233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-121.62926700006938</v>
          </cell>
          <cell r="G479">
            <v>-63.643568000057712</v>
          </cell>
          <cell r="H479">
            <v>-55.484824999875855</v>
          </cell>
          <cell r="I479">
            <v>-36.280030000023544</v>
          </cell>
          <cell r="J479">
            <v>-98.374586000049021</v>
          </cell>
          <cell r="K479">
            <v>-21.278664999990724</v>
          </cell>
          <cell r="L479">
            <v>-218.70450100000016</v>
          </cell>
          <cell r="M479">
            <v>-184.6118060000008</v>
          </cell>
          <cell r="N479">
            <v>-118.71678000001702</v>
          </cell>
          <cell r="O479">
            <v>-274.54223300004378</v>
          </cell>
          <cell r="P479">
            <v>-89.60294499999145</v>
          </cell>
          <cell r="Q479">
            <v>-247.68079999997281</v>
          </cell>
          <cell r="R479">
            <v>-2236.7346210004762</v>
          </cell>
          <cell r="S479">
            <v>-29.340333999949507</v>
          </cell>
          <cell r="T479">
            <v>-110.82661399996141</v>
          </cell>
          <cell r="U479">
            <v>-48.570761000039056</v>
          </cell>
          <cell r="V479">
            <v>-32.341835999977775</v>
          </cell>
          <cell r="W479">
            <v>-148.41245499998331</v>
          </cell>
          <cell r="X479">
            <v>-174.23433599999407</v>
          </cell>
          <cell r="Y479">
            <v>-236.21870399994077</v>
          </cell>
          <cell r="Z479">
            <v>-147.57003599999007</v>
          </cell>
          <cell r="AA479">
            <v>-705.50596999999834</v>
          </cell>
          <cell r="AB479">
            <v>-238.68565800006036</v>
          </cell>
          <cell r="AC479">
            <v>-103.48787299997639</v>
          </cell>
          <cell r="AD479">
            <v>-261.54004400013946</v>
          </cell>
          <cell r="AE479">
            <v>-3054.45189399831</v>
          </cell>
          <cell r="AF479">
            <v>-398.31518600007985</v>
          </cell>
          <cell r="AG479">
            <v>-345.44947999995202</v>
          </cell>
          <cell r="AH479">
            <v>-107.37188900006004</v>
          </cell>
          <cell r="AI479">
            <v>-71.318473999970593</v>
          </cell>
          <cell r="AJ479">
            <v>-236.61625700001605</v>
          </cell>
          <cell r="AK479">
            <v>-130.41522000008263</v>
          </cell>
          <cell r="AL479">
            <v>-309.14864999998827</v>
          </cell>
          <cell r="AM479">
            <v>-315.99337500007823</v>
          </cell>
          <cell r="AN479">
            <v>-85.805580000043847</v>
          </cell>
          <cell r="AO479">
            <v>-444.64798899996094</v>
          </cell>
          <cell r="AP479">
            <v>-288.60755000001518</v>
          </cell>
          <cell r="AQ479">
            <v>-320.76224399998318</v>
          </cell>
          <cell r="AR479">
            <v>-3216.5615039998665</v>
          </cell>
          <cell r="AS479">
            <v>-357.47890900005586</v>
          </cell>
          <cell r="AT479">
            <v>-366.09968600003049</v>
          </cell>
          <cell r="AU479">
            <v>-252.10633399995277</v>
          </cell>
          <cell r="AV479">
            <v>-76.378795000026003</v>
          </cell>
          <cell r="AW479">
            <v>-242.64742499997374</v>
          </cell>
          <cell r="AX479">
            <v>-190.74204200005624</v>
          </cell>
          <cell r="AY479">
            <v>-329.67085600004066</v>
          </cell>
          <cell r="AZ479">
            <v>-388.43682800000533</v>
          </cell>
          <cell r="BA479">
            <v>-85.742899999953806</v>
          </cell>
          <cell r="BB479">
            <v>-238.97671400010586</v>
          </cell>
          <cell r="BC479">
            <v>-312.31675499991979</v>
          </cell>
          <cell r="BD479">
            <v>-375.96425999992061</v>
          </cell>
          <cell r="BE479">
            <v>-3674.0737800011411</v>
          </cell>
          <cell r="BF479">
            <v>-381.12125899991952</v>
          </cell>
          <cell r="BG479">
            <v>-351.62949099997059</v>
          </cell>
          <cell r="BH479">
            <v>-277.47896100004436</v>
          </cell>
          <cell r="BI479">
            <v>-74.531945000053383</v>
          </cell>
          <cell r="BJ479">
            <v>-325.09244999999646</v>
          </cell>
          <cell r="BK479">
            <v>-184.8474040000583</v>
          </cell>
          <cell r="BL479">
            <v>-292.66298899997491</v>
          </cell>
          <cell r="BM479">
            <v>-448.66336000000592</v>
          </cell>
          <cell r="BN479">
            <v>-118.8606050000526</v>
          </cell>
          <cell r="BO479">
            <v>-689.34232100006193</v>
          </cell>
          <cell r="BP479">
            <v>-318.13752800005022</v>
          </cell>
          <cell r="BQ479">
            <v>-211.7054670000216</v>
          </cell>
          <cell r="BR479">
            <v>-2430.2029500007629</v>
          </cell>
          <cell r="BS479">
            <v>-262.32922000001417</v>
          </cell>
          <cell r="BT479">
            <v>-138.83416000002762</v>
          </cell>
          <cell r="BU479">
            <v>-189.33834000001661</v>
          </cell>
          <cell r="BV479">
            <v>-64.180380000034347</v>
          </cell>
          <cell r="BW479">
            <v>-192.63512999998056</v>
          </cell>
          <cell r="BX479">
            <v>-209.96226000005845</v>
          </cell>
          <cell r="BY479">
            <v>-166.07289000001037</v>
          </cell>
          <cell r="BZ479">
            <v>-356.45540999999503</v>
          </cell>
          <cell r="CA479">
            <v>-136.20629999996163</v>
          </cell>
          <cell r="CB479">
            <v>-508.18131999997422</v>
          </cell>
          <cell r="CC479">
            <v>-186.21969999995781</v>
          </cell>
          <cell r="CD479">
            <v>-19.787840000004508</v>
          </cell>
          <cell r="CE479">
            <v>-2096.6084500001743</v>
          </cell>
          <cell r="CF479">
            <v>-38.079410000005737</v>
          </cell>
          <cell r="CG479">
            <v>-131.58693999995012</v>
          </cell>
          <cell r="CH479">
            <v>-200.89251999999397</v>
          </cell>
          <cell r="CI479">
            <v>-159.77584000001661</v>
          </cell>
          <cell r="CJ479">
            <v>-230.59745999998995</v>
          </cell>
          <cell r="CK479">
            <v>-329.94335999997566</v>
          </cell>
          <cell r="CL479">
            <v>-147.7709399999585</v>
          </cell>
          <cell r="CM479">
            <v>-346.89238999999361</v>
          </cell>
          <cell r="CN479">
            <v>-178.24939000006998</v>
          </cell>
          <cell r="CO479">
            <v>-225.66644000005908</v>
          </cell>
          <cell r="CP479">
            <v>-87.135989999980666</v>
          </cell>
          <cell r="CQ479">
            <v>-20.017770000034943</v>
          </cell>
          <cell r="CR479">
            <v>-358.44644000008702</v>
          </cell>
          <cell r="CS479">
            <v>0</v>
          </cell>
          <cell r="CT479">
            <v>-40.133680000028107</v>
          </cell>
          <cell r="CU479">
            <v>-79.296699999948032</v>
          </cell>
          <cell r="CV479">
            <v>-47.412309999926947</v>
          </cell>
          <cell r="CW479">
            <v>-3.6522600000025705</v>
          </cell>
          <cell r="CX479">
            <v>-20.880359999951907</v>
          </cell>
          <cell r="CY479">
            <v>-22.139010000042617</v>
          </cell>
          <cell r="CZ479">
            <v>-5.0253300000331365</v>
          </cell>
          <cell r="DA479">
            <v>-38.592150000040419</v>
          </cell>
          <cell r="DB479">
            <v>-44.175649999990128</v>
          </cell>
          <cell r="DC479">
            <v>-52.507919999945443</v>
          </cell>
          <cell r="DD479">
            <v>-4.631070000003092</v>
          </cell>
          <cell r="DE479">
            <v>-291.19434999953955</v>
          </cell>
          <cell r="DF479">
            <v>-10.459839999966789</v>
          </cell>
          <cell r="DG479">
            <v>-48.888860000006389</v>
          </cell>
          <cell r="DH479">
            <v>-45.32206999999471</v>
          </cell>
          <cell r="DI479">
            <v>-30.01375000004191</v>
          </cell>
          <cell r="DJ479">
            <v>-4.1013599999714643</v>
          </cell>
          <cell r="DK479">
            <v>-40.531410000054166</v>
          </cell>
          <cell r="DL479">
            <v>-9.3172499999636784</v>
          </cell>
          <cell r="DM479">
            <v>-14.833909999986645</v>
          </cell>
          <cell r="DN479">
            <v>-68.54804000002332</v>
          </cell>
          <cell r="DO479">
            <v>-14.353509999986272</v>
          </cell>
          <cell r="DP479">
            <v>-4.824350000009872</v>
          </cell>
          <cell r="DQ479">
            <v>0</v>
          </cell>
          <cell r="DR479">
            <v>1.3307199999690056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1.3307200000272132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F480">
            <v>-22.235309999989113</v>
          </cell>
          <cell r="G480">
            <v>-24.025421999991522</v>
          </cell>
          <cell r="H480">
            <v>-3.8057620000035968</v>
          </cell>
          <cell r="I480">
            <v>-12.349566999997478</v>
          </cell>
          <cell r="J480">
            <v>-37.675365999995847</v>
          </cell>
          <cell r="K480">
            <v>-22.152556000015466</v>
          </cell>
          <cell r="L480">
            <v>-77.131171999993967</v>
          </cell>
          <cell r="M480">
            <v>-49.428555999984383</v>
          </cell>
          <cell r="N480">
            <v>-4.3447659999947064</v>
          </cell>
          <cell r="O480">
            <v>-56.977362999998149</v>
          </cell>
          <cell r="P480">
            <v>-23.039564000006067</v>
          </cell>
          <cell r="Q480">
            <v>-46.632069000013871</v>
          </cell>
          <cell r="R480">
            <v>-633.73980600014329</v>
          </cell>
          <cell r="S480">
            <v>-43.382379999995464</v>
          </cell>
          <cell r="T480">
            <v>-56.490638999996008</v>
          </cell>
          <cell r="U480">
            <v>-11.810934000008274</v>
          </cell>
          <cell r="V480">
            <v>-1.9621900000056485</v>
          </cell>
          <cell r="W480">
            <v>-63.383680000013555</v>
          </cell>
          <cell r="X480">
            <v>-38.723909999986063</v>
          </cell>
          <cell r="Y480">
            <v>-81.358196999979555</v>
          </cell>
          <cell r="Z480">
            <v>-78.02075799999875</v>
          </cell>
          <cell r="AA480">
            <v>-71.042931000003591</v>
          </cell>
          <cell r="AB480">
            <v>-52.080390999995871</v>
          </cell>
          <cell r="AC480">
            <v>-57.012541999996756</v>
          </cell>
          <cell r="AD480">
            <v>-78.471254000003682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-27.240859999990789</v>
          </cell>
          <cell r="G481">
            <v>-55.972910000011325</v>
          </cell>
          <cell r="H481">
            <v>-18.9466800000082</v>
          </cell>
          <cell r="I481">
            <v>-87.577149999997346</v>
          </cell>
          <cell r="J481">
            <v>-123.33327000000281</v>
          </cell>
          <cell r="K481">
            <v>-193.36813000001712</v>
          </cell>
          <cell r="L481">
            <v>-33.45506999999634</v>
          </cell>
          <cell r="M481">
            <v>-58.98509999999078</v>
          </cell>
          <cell r="N481">
            <v>-76.313789999985602</v>
          </cell>
          <cell r="O481">
            <v>-69.950719999993453</v>
          </cell>
          <cell r="P481">
            <v>-57.22198999999091</v>
          </cell>
          <cell r="Q481">
            <v>-3.4370099999941885</v>
          </cell>
          <cell r="R481">
            <v>-983.17975000012666</v>
          </cell>
          <cell r="S481">
            <v>-6.1851500000047963</v>
          </cell>
          <cell r="T481">
            <v>-37.296620000008261</v>
          </cell>
          <cell r="U481">
            <v>-59.159510000012233</v>
          </cell>
          <cell r="V481">
            <v>-147.18252000000211</v>
          </cell>
          <cell r="W481">
            <v>-104.24539000002551</v>
          </cell>
          <cell r="X481">
            <v>-104.23331999999937</v>
          </cell>
          <cell r="Y481">
            <v>-9.2293599999975413</v>
          </cell>
          <cell r="Z481">
            <v>-56.936509999999544</v>
          </cell>
          <cell r="AA481">
            <v>-328.04299000001629</v>
          </cell>
          <cell r="AB481">
            <v>-60.270409999997355</v>
          </cell>
          <cell r="AC481">
            <v>-70.397969999990892</v>
          </cell>
          <cell r="AD481">
            <v>0</v>
          </cell>
          <cell r="AE481">
            <v>-669.85589000023901</v>
          </cell>
          <cell r="AF481">
            <v>0</v>
          </cell>
          <cell r="AG481">
            <v>-31.445439999981318</v>
          </cell>
          <cell r="AH481">
            <v>-75.399950000006356</v>
          </cell>
          <cell r="AI481">
            <v>-90.457599999994272</v>
          </cell>
          <cell r="AJ481">
            <v>-81.010490000015125</v>
          </cell>
          <cell r="AK481">
            <v>-173.85185000000638</v>
          </cell>
          <cell r="AL481">
            <v>-11.16404999999213</v>
          </cell>
          <cell r="AM481">
            <v>-4.6460000000079162</v>
          </cell>
          <cell r="AN481">
            <v>-104.47153000000981</v>
          </cell>
          <cell r="AO481">
            <v>-74.753939999995055</v>
          </cell>
          <cell r="AP481">
            <v>-22.655039999983273</v>
          </cell>
          <cell r="AQ481">
            <v>0</v>
          </cell>
          <cell r="AR481">
            <v>-677.519020000007</v>
          </cell>
          <cell r="AS481">
            <v>-7.7610000007553026E-2</v>
          </cell>
          <cell r="AT481">
            <v>0</v>
          </cell>
          <cell r="AU481">
            <v>-64.926300000006449</v>
          </cell>
          <cell r="AV481">
            <v>-127.88119000000006</v>
          </cell>
          <cell r="AW481">
            <v>-97.13466999999946</v>
          </cell>
          <cell r="AX481">
            <v>-138.59070000000065</v>
          </cell>
          <cell r="AY481">
            <v>-15.342050000006566</v>
          </cell>
          <cell r="AZ481">
            <v>-7.0410099999862723</v>
          </cell>
          <cell r="BA481">
            <v>-154.89290999999503</v>
          </cell>
          <cell r="BB481">
            <v>-42.725349999993341</v>
          </cell>
          <cell r="BC481">
            <v>-28.907229999982519</v>
          </cell>
          <cell r="BD481">
            <v>0</v>
          </cell>
          <cell r="BE481">
            <v>-534.38173999986611</v>
          </cell>
          <cell r="BF481">
            <v>-4.9303399999917019</v>
          </cell>
          <cell r="BG481">
            <v>0</v>
          </cell>
          <cell r="BH481">
            <v>-43.515749999991385</v>
          </cell>
          <cell r="BI481">
            <v>-124.60648000001675</v>
          </cell>
          <cell r="BJ481">
            <v>-51.019930000009481</v>
          </cell>
          <cell r="BK481">
            <v>-149.37721999999485</v>
          </cell>
          <cell r="BL481">
            <v>0</v>
          </cell>
          <cell r="BM481">
            <v>-9.0204499999817926</v>
          </cell>
          <cell r="BN481">
            <v>-94.608659999998054</v>
          </cell>
          <cell r="BO481">
            <v>-35.009779999993043</v>
          </cell>
          <cell r="BP481">
            <v>-16.374190000002272</v>
          </cell>
          <cell r="BQ481">
            <v>-5.9189400000032037</v>
          </cell>
          <cell r="BR481">
            <v>-369.47102000005543</v>
          </cell>
          <cell r="BS481">
            <v>0</v>
          </cell>
          <cell r="BT481">
            <v>-6.1289000000106171</v>
          </cell>
          <cell r="BU481">
            <v>-14.71636999999464</v>
          </cell>
          <cell r="BV481">
            <v>-113.65671000001021</v>
          </cell>
          <cell r="BW481">
            <v>-60.098549999995157</v>
          </cell>
          <cell r="BX481">
            <v>-88.0916300000099</v>
          </cell>
          <cell r="BY481">
            <v>-4.8275100000028033</v>
          </cell>
          <cell r="BZ481">
            <v>0</v>
          </cell>
          <cell r="CA481">
            <v>-68.787790000002133</v>
          </cell>
          <cell r="CB481">
            <v>-13.163560000015423</v>
          </cell>
          <cell r="CC481">
            <v>0</v>
          </cell>
          <cell r="CD481">
            <v>0</v>
          </cell>
          <cell r="CE481">
            <v>-33.946490000002086</v>
          </cell>
          <cell r="CF481">
            <v>0</v>
          </cell>
          <cell r="CG481">
            <v>0</v>
          </cell>
          <cell r="CH481">
            <v>-6.0539499999867985</v>
          </cell>
          <cell r="CI481">
            <v>-26.628539999976056</v>
          </cell>
          <cell r="CJ481">
            <v>-0.83341000002110377</v>
          </cell>
          <cell r="CK481">
            <v>-0.20416999998269603</v>
          </cell>
          <cell r="CL481">
            <v>0</v>
          </cell>
          <cell r="CM481">
            <v>0</v>
          </cell>
          <cell r="CN481">
            <v>0</v>
          </cell>
          <cell r="CO481">
            <v>-0.22642000002088025</v>
          </cell>
          <cell r="CP481">
            <v>0</v>
          </cell>
          <cell r="CQ481">
            <v>0</v>
          </cell>
          <cell r="CR481">
            <v>-9.0480000013485551E-2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-9.0480000013485551E-2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-0.37382999993860722</v>
          </cell>
          <cell r="DF481">
            <v>0</v>
          </cell>
          <cell r="DG481">
            <v>-8.7830000004032627E-2</v>
          </cell>
          <cell r="DH481">
            <v>-8.1700000009732321E-3</v>
          </cell>
          <cell r="DI481">
            <v>-8.1670000014128163E-2</v>
          </cell>
          <cell r="DJ481">
            <v>-0.16421000001719221</v>
          </cell>
          <cell r="DK481">
            <v>-3.1950000004144385E-2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-1.5190699999220669</v>
          </cell>
          <cell r="DS481">
            <v>-9.6839999983785674E-2</v>
          </cell>
          <cell r="DT481">
            <v>-0.3082799999974668</v>
          </cell>
          <cell r="DU481">
            <v>-0.13994999999704305</v>
          </cell>
          <cell r="DV481">
            <v>-0.63842999999178573</v>
          </cell>
          <cell r="DW481">
            <v>0.15097999997669831</v>
          </cell>
          <cell r="DX481">
            <v>0</v>
          </cell>
          <cell r="DY481">
            <v>0</v>
          </cell>
          <cell r="DZ481">
            <v>0</v>
          </cell>
          <cell r="EA481">
            <v>5.129999975906685E-3</v>
          </cell>
          <cell r="EB481">
            <v>-0.49168000000645407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F484">
            <v>-1133.066666000057</v>
          </cell>
          <cell r="G484">
            <v>-956.89945599995553</v>
          </cell>
          <cell r="H484">
            <v>-831.41329699987546</v>
          </cell>
          <cell r="I484">
            <v>-453.05520500009879</v>
          </cell>
          <cell r="J484">
            <v>-1190.658339000307</v>
          </cell>
          <cell r="K484">
            <v>-1363.3939320000354</v>
          </cell>
          <cell r="L484">
            <v>-1396.1856909994967</v>
          </cell>
          <cell r="M484">
            <v>-1551.4391779997386</v>
          </cell>
          <cell r="N484">
            <v>-1183.6814990004059</v>
          </cell>
          <cell r="O484">
            <v>-1540.4201209996827</v>
          </cell>
          <cell r="P484">
            <v>-1135.9364120000973</v>
          </cell>
          <cell r="Q484">
            <v>-1045.4952359995805</v>
          </cell>
          <cell r="R484">
            <v>-15204.632636003196</v>
          </cell>
          <cell r="S484">
            <v>-581.68829199997708</v>
          </cell>
          <cell r="T484">
            <v>-982.23450799984857</v>
          </cell>
          <cell r="U484">
            <v>-845.97218200028874</v>
          </cell>
          <cell r="V484">
            <v>-825.82370699965395</v>
          </cell>
          <cell r="W484">
            <v>-1307.898546999786</v>
          </cell>
          <cell r="X484">
            <v>-1511.6613410003483</v>
          </cell>
          <cell r="Y484">
            <v>-1358.7998450002633</v>
          </cell>
          <cell r="Z484">
            <v>-1556.2468690001406</v>
          </cell>
          <cell r="AA484">
            <v>-2863.6297980002128</v>
          </cell>
          <cell r="AB484">
            <v>-1329.5650830003433</v>
          </cell>
          <cell r="AC484">
            <v>-1132.0586769999936</v>
          </cell>
          <cell r="AD484">
            <v>-909.05378700001165</v>
          </cell>
          <cell r="AE484">
            <v>-14193.340116001666</v>
          </cell>
          <cell r="AF484">
            <v>-942.51347600016743</v>
          </cell>
          <cell r="AG484">
            <v>-1034.252210999839</v>
          </cell>
          <cell r="AH484">
            <v>-1006.1542360000312</v>
          </cell>
          <cell r="AI484">
            <v>-971.57140799984336</v>
          </cell>
          <cell r="AJ484">
            <v>-1256.2904159999453</v>
          </cell>
          <cell r="AK484">
            <v>-1513.2009340000805</v>
          </cell>
          <cell r="AL484">
            <v>-1401.9522569999099</v>
          </cell>
          <cell r="AM484">
            <v>-1493.2414839998819</v>
          </cell>
          <cell r="AN484">
            <v>-1175.2735690001864</v>
          </cell>
          <cell r="AO484">
            <v>-1431.3881589998491</v>
          </cell>
          <cell r="AP484">
            <v>-1290.0484859999269</v>
          </cell>
          <cell r="AQ484">
            <v>-677.45348000014201</v>
          </cell>
          <cell r="AR484">
            <v>-14582.164606001228</v>
          </cell>
          <cell r="AS484">
            <v>-758.5588329997845</v>
          </cell>
          <cell r="AT484">
            <v>-1010.9194300002418</v>
          </cell>
          <cell r="AU484">
            <v>-1176.0316049996763</v>
          </cell>
          <cell r="AV484">
            <v>-1122.3882349999622</v>
          </cell>
          <cell r="AW484">
            <v>-1535.5184860001318</v>
          </cell>
          <cell r="AX484">
            <v>-1513.0738079999574</v>
          </cell>
          <cell r="AY484">
            <v>-1365.3901929999702</v>
          </cell>
          <cell r="AZ484">
            <v>-1466.3718329998665</v>
          </cell>
          <cell r="BA484">
            <v>-1383.0168730001897</v>
          </cell>
          <cell r="BB484">
            <v>-1322.1670650001615</v>
          </cell>
          <cell r="BC484">
            <v>-1272.661821000278</v>
          </cell>
          <cell r="BD484">
            <v>-656.06642399961129</v>
          </cell>
          <cell r="BE484">
            <v>-14267.307218000293</v>
          </cell>
          <cell r="BF484">
            <v>-762.7367320000194</v>
          </cell>
          <cell r="BG484">
            <v>-1030.3643749998882</v>
          </cell>
          <cell r="BH484">
            <v>-1224.3257309999317</v>
          </cell>
          <cell r="BI484">
            <v>-1128.4337640001904</v>
          </cell>
          <cell r="BJ484">
            <v>-1521.7087630003225</v>
          </cell>
          <cell r="BK484">
            <v>-1605.4692150000483</v>
          </cell>
          <cell r="BL484">
            <v>-978.77778799971566</v>
          </cell>
          <cell r="BM484">
            <v>-1408.9671340002678</v>
          </cell>
          <cell r="BN484">
            <v>-1453.7755589997396</v>
          </cell>
          <cell r="BO484">
            <v>-1504.4099809997715</v>
          </cell>
          <cell r="BP484">
            <v>-1145.0939480001107</v>
          </cell>
          <cell r="BQ484">
            <v>-503.24422799982131</v>
          </cell>
          <cell r="BR484">
            <v>-11153.627780999988</v>
          </cell>
          <cell r="BS484">
            <v>-439.65585000021383</v>
          </cell>
          <cell r="BT484">
            <v>-552.67854400048964</v>
          </cell>
          <cell r="BU484">
            <v>-1100.9860579997767</v>
          </cell>
          <cell r="BV484">
            <v>-1239.7664039998781</v>
          </cell>
          <cell r="BW484">
            <v>-1441.6414510000031</v>
          </cell>
          <cell r="BX484">
            <v>-1616.2666369995568</v>
          </cell>
          <cell r="BY484">
            <v>-357.90955099998973</v>
          </cell>
          <cell r="BZ484">
            <v>-1014.7957619996741</v>
          </cell>
          <cell r="CA484">
            <v>-1402.3420480000786</v>
          </cell>
          <cell r="CB484">
            <v>-1154.862067000242</v>
          </cell>
          <cell r="CC484">
            <v>-754.87177900015377</v>
          </cell>
          <cell r="CD484">
            <v>-77.851629999931902</v>
          </cell>
          <cell r="CE484">
            <v>-8112.3874410055578</v>
          </cell>
          <cell r="CF484">
            <v>-72.379599999636412</v>
          </cell>
          <cell r="CG484">
            <v>-358.23732399987057</v>
          </cell>
          <cell r="CH484">
            <v>-860.91064200014807</v>
          </cell>
          <cell r="CI484">
            <v>-1209.6500790000428</v>
          </cell>
          <cell r="CJ484">
            <v>-1057.4782269997522</v>
          </cell>
          <cell r="CK484">
            <v>-1287.9742040000856</v>
          </cell>
          <cell r="CL484">
            <v>-412.43839000025764</v>
          </cell>
          <cell r="CM484">
            <v>-610.98709199996665</v>
          </cell>
          <cell r="CN484">
            <v>-1123.6788000001106</v>
          </cell>
          <cell r="CO484">
            <v>-583.98341999971308</v>
          </cell>
          <cell r="CP484">
            <v>-489.12506300001405</v>
          </cell>
          <cell r="CQ484">
            <v>-45.544600000139326</v>
          </cell>
          <cell r="CR484">
            <v>-697.10453599691391</v>
          </cell>
          <cell r="CS484">
            <v>-14.842889999970794</v>
          </cell>
          <cell r="CT484">
            <v>-51.918579999823123</v>
          </cell>
          <cell r="CU484">
            <v>-139.98234599991702</v>
          </cell>
          <cell r="CV484">
            <v>-104.13850999996066</v>
          </cell>
          <cell r="CW484">
            <v>-26.853169999783859</v>
          </cell>
          <cell r="CX484">
            <v>-53.041859999997541</v>
          </cell>
          <cell r="CY484">
            <v>-22.374920000322163</v>
          </cell>
          <cell r="CZ484">
            <v>-6.0177199998870492</v>
          </cell>
          <cell r="DA484">
            <v>-104.64592000027187</v>
          </cell>
          <cell r="DB484">
            <v>-70.639319999841973</v>
          </cell>
          <cell r="DC484">
            <v>-80.956030000001192</v>
          </cell>
          <cell r="DD484">
            <v>-21.693269999697804</v>
          </cell>
          <cell r="DE484">
            <v>-696.18919000402093</v>
          </cell>
          <cell r="DF484">
            <v>-26.072129999753088</v>
          </cell>
          <cell r="DG484">
            <v>-92.273250000318512</v>
          </cell>
          <cell r="DH484">
            <v>-126.28472000011243</v>
          </cell>
          <cell r="DI484">
            <v>-118.53641999978572</v>
          </cell>
          <cell r="DJ484">
            <v>-41.295050000073388</v>
          </cell>
          <cell r="DK484">
            <v>-82.102829999988899</v>
          </cell>
          <cell r="DL484">
            <v>-22.453269999939948</v>
          </cell>
          <cell r="DM484">
            <v>-32.565510000102222</v>
          </cell>
          <cell r="DN484">
            <v>-85.120879999827594</v>
          </cell>
          <cell r="DO484">
            <v>-47.65914999996312</v>
          </cell>
          <cell r="DP484">
            <v>-8.6540600000880659</v>
          </cell>
          <cell r="DQ484">
            <v>-13.171920000109822</v>
          </cell>
          <cell r="DR484">
            <v>-103.37206399813294</v>
          </cell>
          <cell r="DS484">
            <v>-14.704519999912009</v>
          </cell>
          <cell r="DT484">
            <v>-11.551820000167936</v>
          </cell>
          <cell r="DU484">
            <v>-12.563359999796376</v>
          </cell>
          <cell r="DV484">
            <v>-12.114280000096187</v>
          </cell>
          <cell r="DW484">
            <v>-10.268099999986589</v>
          </cell>
          <cell r="DX484">
            <v>-3.0456739999353886</v>
          </cell>
          <cell r="DY484">
            <v>-0.39199000014923513</v>
          </cell>
          <cell r="DZ484">
            <v>-0.85937999980524182</v>
          </cell>
          <cell r="EA484">
            <v>-2.6392100001685321</v>
          </cell>
          <cell r="EB484">
            <v>-18.644100000383332</v>
          </cell>
          <cell r="EC484">
            <v>-3.6998399998992682</v>
          </cell>
          <cell r="ED484">
            <v>-12.889789999928325</v>
          </cell>
        </row>
        <row r="487">
          <cell r="F487">
            <v>-114.27432000002591</v>
          </cell>
          <cell r="G487">
            <v>-57.514969999989262</v>
          </cell>
          <cell r="H487">
            <v>-34.321690000011586</v>
          </cell>
          <cell r="I487">
            <v>-29.164900000003399</v>
          </cell>
          <cell r="J487">
            <v>0</v>
          </cell>
          <cell r="K487">
            <v>-26.321909999998752</v>
          </cell>
          <cell r="L487">
            <v>-142.6891900000046</v>
          </cell>
          <cell r="M487">
            <v>-119.05793999999878</v>
          </cell>
          <cell r="N487">
            <v>-91.492709999962244</v>
          </cell>
          <cell r="O487">
            <v>-44.304360000009183</v>
          </cell>
          <cell r="P487">
            <v>-1.7477300000027753</v>
          </cell>
          <cell r="Q487">
            <v>-44.605930000019725</v>
          </cell>
          <cell r="R487">
            <v>-390.52911999961361</v>
          </cell>
          <cell r="S487">
            <v>147.24150000000373</v>
          </cell>
          <cell r="T487">
            <v>-40.731670000008307</v>
          </cell>
          <cell r="U487">
            <v>-41.229029999987688</v>
          </cell>
          <cell r="V487">
            <v>-24.191409999999451</v>
          </cell>
          <cell r="W487">
            <v>0</v>
          </cell>
          <cell r="X487">
            <v>0</v>
          </cell>
          <cell r="Y487">
            <v>-126.54910000000382</v>
          </cell>
          <cell r="Z487">
            <v>-113.17888999998104</v>
          </cell>
          <cell r="AA487">
            <v>-70.722109999973327</v>
          </cell>
          <cell r="AB487">
            <v>-107.72534000000451</v>
          </cell>
          <cell r="AC487">
            <v>-13.443070000008447</v>
          </cell>
          <cell r="AD487">
            <v>0</v>
          </cell>
          <cell r="AE487">
            <v>-669.31169000035152</v>
          </cell>
          <cell r="AF487">
            <v>-5.9032200000074226</v>
          </cell>
          <cell r="AG487">
            <v>-27.778539999999339</v>
          </cell>
          <cell r="AH487">
            <v>-121.40174999996088</v>
          </cell>
          <cell r="AI487">
            <v>-75.273680000012973</v>
          </cell>
          <cell r="AJ487">
            <v>-0.48169999999845459</v>
          </cell>
          <cell r="AK487">
            <v>0</v>
          </cell>
          <cell r="AL487">
            <v>-113.16591999999946</v>
          </cell>
          <cell r="AM487">
            <v>-125.49184999999125</v>
          </cell>
          <cell r="AN487">
            <v>-86.274710000026971</v>
          </cell>
          <cell r="AO487">
            <v>-106.54409999999916</v>
          </cell>
          <cell r="AP487">
            <v>0</v>
          </cell>
          <cell r="AQ487">
            <v>-6.9962200000009034</v>
          </cell>
          <cell r="AR487">
            <v>-540.3941000001505</v>
          </cell>
          <cell r="AS487">
            <v>-10.544270000013057</v>
          </cell>
          <cell r="AT487">
            <v>0</v>
          </cell>
          <cell r="AU487">
            <v>-41.255950000020675</v>
          </cell>
          <cell r="AV487">
            <v>-80.388469999976223</v>
          </cell>
          <cell r="AW487">
            <v>0</v>
          </cell>
          <cell r="AX487">
            <v>-38.286919999998645</v>
          </cell>
          <cell r="AY487">
            <v>-115.80799000000115</v>
          </cell>
          <cell r="AZ487">
            <v>-100.23206000000937</v>
          </cell>
          <cell r="BA487">
            <v>-24.199430000036955</v>
          </cell>
          <cell r="BB487">
            <v>-127.95775999999023</v>
          </cell>
          <cell r="BC487">
            <v>-1.7212500000023283</v>
          </cell>
          <cell r="BD487">
            <v>0</v>
          </cell>
          <cell r="BE487">
            <v>-340.00743999937549</v>
          </cell>
          <cell r="BF487">
            <v>-1.8769000000029337</v>
          </cell>
          <cell r="BG487">
            <v>0</v>
          </cell>
          <cell r="BH487">
            <v>-108.44640000001527</v>
          </cell>
          <cell r="BI487">
            <v>-61.120129999995697</v>
          </cell>
          <cell r="BJ487">
            <v>0</v>
          </cell>
          <cell r="BK487">
            <v>-75.488719999993918</v>
          </cell>
          <cell r="BL487">
            <v>209.71570000000065</v>
          </cell>
          <cell r="BM487">
            <v>-203.88224000000628</v>
          </cell>
          <cell r="BN487">
            <v>-68.238000000012107</v>
          </cell>
          <cell r="BO487">
            <v>-25.898719999997411</v>
          </cell>
          <cell r="BP487">
            <v>-3.7060500000079628</v>
          </cell>
          <cell r="BQ487">
            <v>-1.0659800000139512</v>
          </cell>
          <cell r="BR487">
            <v>-788.9670899999328</v>
          </cell>
          <cell r="BS487">
            <v>-10.585080000048038</v>
          </cell>
          <cell r="BT487">
            <v>-6.2634200000029523</v>
          </cell>
          <cell r="BU487">
            <v>-124.32857999997213</v>
          </cell>
          <cell r="BV487">
            <v>-88.437049999978626</v>
          </cell>
          <cell r="BW487">
            <v>-1.9049199999999473</v>
          </cell>
          <cell r="BX487">
            <v>-59.765719999995781</v>
          </cell>
          <cell r="BY487">
            <v>-88.936359999992419</v>
          </cell>
          <cell r="BZ487">
            <v>-228.14805000001797</v>
          </cell>
          <cell r="CA487">
            <v>-72.271629999973811</v>
          </cell>
          <cell r="CB487">
            <v>-101.52525000000605</v>
          </cell>
          <cell r="CC487">
            <v>-6.8010300000023562</v>
          </cell>
          <cell r="CD487">
            <v>0</v>
          </cell>
          <cell r="CE487">
            <v>-657.17017999989912</v>
          </cell>
          <cell r="CF487">
            <v>0</v>
          </cell>
          <cell r="CG487">
            <v>0</v>
          </cell>
          <cell r="CH487">
            <v>0</v>
          </cell>
          <cell r="CI487">
            <v>-230.20329000000493</v>
          </cell>
          <cell r="CJ487">
            <v>-1.8953000000001339</v>
          </cell>
          <cell r="CK487">
            <v>-85.804010000007111</v>
          </cell>
          <cell r="CL487">
            <v>-63.463850000000093</v>
          </cell>
          <cell r="CM487">
            <v>-156.98725000000559</v>
          </cell>
          <cell r="CN487">
            <v>-81.595249999954831</v>
          </cell>
          <cell r="CO487">
            <v>-37.221229999995558</v>
          </cell>
          <cell r="CP487">
            <v>0</v>
          </cell>
          <cell r="CQ487">
            <v>0</v>
          </cell>
          <cell r="CR487">
            <v>-83.350149999838322</v>
          </cell>
          <cell r="CS487">
            <v>0</v>
          </cell>
          <cell r="CT487">
            <v>0</v>
          </cell>
          <cell r="CU487">
            <v>0</v>
          </cell>
          <cell r="CV487">
            <v>-16.84440000000177</v>
          </cell>
          <cell r="CW487">
            <v>0</v>
          </cell>
          <cell r="CX487">
            <v>0.93332999999984168</v>
          </cell>
          <cell r="CY487">
            <v>-12.086980000021867</v>
          </cell>
          <cell r="CZ487">
            <v>0</v>
          </cell>
          <cell r="DA487">
            <v>-34.130420000001322</v>
          </cell>
          <cell r="DB487">
            <v>-21.221679999987828</v>
          </cell>
          <cell r="DC487">
            <v>0</v>
          </cell>
          <cell r="DD487">
            <v>0</v>
          </cell>
          <cell r="DE487">
            <v>-12.916770000010729</v>
          </cell>
          <cell r="DF487">
            <v>0</v>
          </cell>
          <cell r="DG487">
            <v>0</v>
          </cell>
          <cell r="DH487">
            <v>1.5499999979510903E-2</v>
          </cell>
          <cell r="DI487">
            <v>-4.6035799999954179</v>
          </cell>
          <cell r="DJ487">
            <v>0</v>
          </cell>
          <cell r="DK487">
            <v>-7.9642299999977695</v>
          </cell>
          <cell r="DL487">
            <v>-3.2901000000128988</v>
          </cell>
          <cell r="DM487">
            <v>2.6726200000266545</v>
          </cell>
          <cell r="DN487">
            <v>3.4445800000103191</v>
          </cell>
          <cell r="DO487">
            <v>-3.1915600000065751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F489">
            <v>-15.607900000002701</v>
          </cell>
          <cell r="G489">
            <v>-34.265215999999782</v>
          </cell>
          <cell r="H489">
            <v>-4.2409400000178721</v>
          </cell>
          <cell r="I489">
            <v>0</v>
          </cell>
          <cell r="J489">
            <v>0</v>
          </cell>
          <cell r="K489">
            <v>-82.531031000020448</v>
          </cell>
          <cell r="L489">
            <v>-50.719894999987446</v>
          </cell>
          <cell r="M489">
            <v>-32.840679999993881</v>
          </cell>
          <cell r="N489">
            <v>-76.678390000015497</v>
          </cell>
          <cell r="O489">
            <v>-4.0662299999967217</v>
          </cell>
          <cell r="P489">
            <v>-54.490129999991041</v>
          </cell>
          <cell r="Q489">
            <v>-24.508595999970566</v>
          </cell>
          <cell r="R489">
            <v>-71.597768999636173</v>
          </cell>
          <cell r="S489">
            <v>3.2150900000124238</v>
          </cell>
          <cell r="T489">
            <v>-28.673439999984112</v>
          </cell>
          <cell r="U489">
            <v>-9.3985800000082236</v>
          </cell>
          <cell r="V489">
            <v>0</v>
          </cell>
          <cell r="W489">
            <v>0</v>
          </cell>
          <cell r="X489">
            <v>-0.47557999999844469</v>
          </cell>
          <cell r="Y489">
            <v>-26.992794000019785</v>
          </cell>
          <cell r="Z489">
            <v>-50.389739999984158</v>
          </cell>
          <cell r="AA489">
            <v>86.686419999983627</v>
          </cell>
          <cell r="AB489">
            <v>-23.33051999998861</v>
          </cell>
          <cell r="AC489">
            <v>-22.233680000004824</v>
          </cell>
          <cell r="AD489">
            <v>-4.9449999996795668E-3</v>
          </cell>
          <cell r="AE489">
            <v>-165.12044000020251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-1.1122900000191294</v>
          </cell>
          <cell r="AL489">
            <v>-42.272110000019893</v>
          </cell>
          <cell r="AM489">
            <v>-72.214230000012321</v>
          </cell>
          <cell r="AN489">
            <v>-46.694190000009257</v>
          </cell>
          <cell r="AO489">
            <v>-2.262460000012652</v>
          </cell>
          <cell r="AP489">
            <v>-0.56515999999828637</v>
          </cell>
          <cell r="AQ489">
            <v>0</v>
          </cell>
          <cell r="AR489">
            <v>-96.352607000153512</v>
          </cell>
          <cell r="AS489">
            <v>-1.8740240000006452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-5.3788519999652635</v>
          </cell>
          <cell r="AY489">
            <v>-28.287910000013653</v>
          </cell>
          <cell r="AZ489">
            <v>-50.041961000009906</v>
          </cell>
          <cell r="BA489">
            <v>-6.0183299999916926</v>
          </cell>
          <cell r="BB489">
            <v>-3.3913599999941653</v>
          </cell>
          <cell r="BC489">
            <v>-1.3601699999999255</v>
          </cell>
          <cell r="BD489">
            <v>0</v>
          </cell>
          <cell r="BE489">
            <v>-67.836645999923348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-0.66099600002053194</v>
          </cell>
          <cell r="BL489">
            <v>-21.216109999979381</v>
          </cell>
          <cell r="BM489">
            <v>-16.253779999999097</v>
          </cell>
          <cell r="BN489">
            <v>-27.563470000022789</v>
          </cell>
          <cell r="BO489">
            <v>-1.4739100000006147</v>
          </cell>
          <cell r="BP489">
            <v>-0.66837999998824671</v>
          </cell>
          <cell r="BQ489">
            <v>0</v>
          </cell>
          <cell r="BR489">
            <v>-9.299404000164941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-0.59329199997591786</v>
          </cell>
          <cell r="BY489">
            <v>5.3258930000010878</v>
          </cell>
          <cell r="BZ489">
            <v>-5.0794999999925494</v>
          </cell>
          <cell r="CA489">
            <v>-8.343635000026552</v>
          </cell>
          <cell r="CB489">
            <v>-0.41663999999582302</v>
          </cell>
          <cell r="CC489">
            <v>-0.19223000001511537</v>
          </cell>
          <cell r="CD489">
            <v>0</v>
          </cell>
          <cell r="CE489">
            <v>-15.244074000045657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-0.17904000001726672</v>
          </cell>
          <cell r="CL489">
            <v>-1.9288259999884758</v>
          </cell>
          <cell r="CM489">
            <v>-9.9417679999896791</v>
          </cell>
          <cell r="CN489">
            <v>-2.7576100000005681</v>
          </cell>
          <cell r="CO489">
            <v>-0.20689000000129454</v>
          </cell>
          <cell r="CP489">
            <v>-0.22993999999016523</v>
          </cell>
          <cell r="CQ489">
            <v>0</v>
          </cell>
          <cell r="CR489">
            <v>-6.185670999577269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1.2737199999974109</v>
          </cell>
          <cell r="CY489">
            <v>0.28606600002967753</v>
          </cell>
          <cell r="CZ489">
            <v>-2.489000000001397</v>
          </cell>
          <cell r="DA489">
            <v>-5.1383470000000671</v>
          </cell>
          <cell r="DB489">
            <v>-5.1930000001448207E-2</v>
          </cell>
          <cell r="DC489">
            <v>-6.6179999994346872E-2</v>
          </cell>
          <cell r="DD489">
            <v>0</v>
          </cell>
          <cell r="DE489">
            <v>-0.72503299987874925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1.2860599999839906</v>
          </cell>
          <cell r="DL489">
            <v>1.092025999998441</v>
          </cell>
          <cell r="DM489">
            <v>-0.64144000000669621</v>
          </cell>
          <cell r="DN489">
            <v>-2.4173289999889676</v>
          </cell>
          <cell r="DO489">
            <v>4.66999999480322E-3</v>
          </cell>
          <cell r="DP489">
            <v>-4.9020000005839393E-2</v>
          </cell>
          <cell r="DQ489">
            <v>0</v>
          </cell>
          <cell r="DR489">
            <v>-10.328756000148132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1.2093199999944773</v>
          </cell>
          <cell r="DY489">
            <v>-0.81758000000263564</v>
          </cell>
          <cell r="DZ489">
            <v>-3.0232600000163075</v>
          </cell>
          <cell r="EA489">
            <v>-7.6355859999894165</v>
          </cell>
          <cell r="EB489">
            <v>8.7300000013783574E-3</v>
          </cell>
          <cell r="EC489">
            <v>-7.0379999990109354E-2</v>
          </cell>
          <cell r="ED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-3.9419919999781996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-4.7855999999228516E-2</v>
          </cell>
          <cell r="Z491">
            <v>-6.2372000000323169E-2</v>
          </cell>
          <cell r="AA491">
            <v>-3.8317640000022948</v>
          </cell>
          <cell r="AB491">
            <v>0</v>
          </cell>
          <cell r="AC491">
            <v>0</v>
          </cell>
          <cell r="AD491">
            <v>0</v>
          </cell>
          <cell r="AE491">
            <v>19.941166000004159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-1.5583000000333413E-2</v>
          </cell>
          <cell r="AM491">
            <v>-4.309099999954924E-2</v>
          </cell>
          <cell r="AN491">
            <v>-1.5999999959603883E-4</v>
          </cell>
          <cell r="AO491">
            <v>0</v>
          </cell>
          <cell r="AP491">
            <v>0</v>
          </cell>
          <cell r="AQ491">
            <v>20</v>
          </cell>
          <cell r="AR491">
            <v>29.658674000005703</v>
          </cell>
          <cell r="AS491">
            <v>30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-6.281699999817647E-2</v>
          </cell>
          <cell r="AZ491">
            <v>-0.27786600000035833</v>
          </cell>
          <cell r="BA491">
            <v>-6.429999993997626E-4</v>
          </cell>
          <cell r="BB491">
            <v>0</v>
          </cell>
          <cell r="BC491">
            <v>0</v>
          </cell>
          <cell r="BD491">
            <v>0</v>
          </cell>
          <cell r="BE491">
            <v>-0.11015400002361275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10</v>
          </cell>
          <cell r="BL491">
            <v>-1.5385999999125488E-2</v>
          </cell>
          <cell r="BM491">
            <v>-9.4501000003219815E-2</v>
          </cell>
          <cell r="BN491">
            <v>-2.6700000307755545E-4</v>
          </cell>
          <cell r="BO491">
            <v>0</v>
          </cell>
          <cell r="BP491">
            <v>-10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-6.5002400000230409</v>
          </cell>
          <cell r="G492">
            <v>0</v>
          </cell>
          <cell r="H492">
            <v>-0.63169999999809079</v>
          </cell>
          <cell r="I492">
            <v>0</v>
          </cell>
          <cell r="J492">
            <v>0</v>
          </cell>
          <cell r="K492">
            <v>-6.7590299999865238</v>
          </cell>
          <cell r="L492">
            <v>-26.396240000001853</v>
          </cell>
          <cell r="M492">
            <v>-14.218989999993937</v>
          </cell>
          <cell r="N492">
            <v>0</v>
          </cell>
          <cell r="O492">
            <v>-7.4806199999875389</v>
          </cell>
          <cell r="P492">
            <v>0</v>
          </cell>
          <cell r="Q492">
            <v>-9.6244000000006054</v>
          </cell>
          <cell r="R492">
            <v>-65.959439999656752</v>
          </cell>
          <cell r="S492">
            <v>0</v>
          </cell>
          <cell r="T492">
            <v>-4.3139699999883305</v>
          </cell>
          <cell r="U492">
            <v>0</v>
          </cell>
          <cell r="V492">
            <v>0</v>
          </cell>
          <cell r="W492">
            <v>0</v>
          </cell>
          <cell r="X492">
            <v>-0.86645999999018386</v>
          </cell>
          <cell r="Y492">
            <v>-13.630860000004759</v>
          </cell>
          <cell r="Z492">
            <v>-15.949940000020433</v>
          </cell>
          <cell r="AA492">
            <v>0</v>
          </cell>
          <cell r="AB492">
            <v>-24.514120000007097</v>
          </cell>
          <cell r="AC492">
            <v>0</v>
          </cell>
          <cell r="AD492">
            <v>-6.6840899999951944</v>
          </cell>
          <cell r="AE492">
            <v>-28.00057000014931</v>
          </cell>
          <cell r="AF492">
            <v>0</v>
          </cell>
          <cell r="AG492">
            <v>-2.7718199999944773</v>
          </cell>
          <cell r="AH492">
            <v>0</v>
          </cell>
          <cell r="AI492">
            <v>-4.1263800000015181</v>
          </cell>
          <cell r="AJ492">
            <v>0</v>
          </cell>
          <cell r="AK492">
            <v>0</v>
          </cell>
          <cell r="AL492">
            <v>-13.906740000005811</v>
          </cell>
          <cell r="AM492">
            <v>0</v>
          </cell>
          <cell r="AN492">
            <v>-2.3718299999891315</v>
          </cell>
          <cell r="AO492">
            <v>-3.3670100000163075</v>
          </cell>
          <cell r="AP492">
            <v>-1.4567899999965448</v>
          </cell>
          <cell r="AQ492">
            <v>0</v>
          </cell>
          <cell r="AR492">
            <v>-76.460439999820665</v>
          </cell>
          <cell r="AS492">
            <v>0</v>
          </cell>
          <cell r="AT492">
            <v>-2.4996199999877717</v>
          </cell>
          <cell r="AU492">
            <v>-12.693469999998342</v>
          </cell>
          <cell r="AV492">
            <v>-0.10571000000345521</v>
          </cell>
          <cell r="AW492">
            <v>0</v>
          </cell>
          <cell r="AX492">
            <v>0</v>
          </cell>
          <cell r="AY492">
            <v>-49.953630000003614</v>
          </cell>
          <cell r="AZ492">
            <v>0</v>
          </cell>
          <cell r="BA492">
            <v>-2.3598599999968428</v>
          </cell>
          <cell r="BB492">
            <v>0</v>
          </cell>
          <cell r="BC492">
            <v>-8.8481499999761581</v>
          </cell>
          <cell r="BD492">
            <v>0</v>
          </cell>
          <cell r="BE492">
            <v>-52.048939999891445</v>
          </cell>
          <cell r="BF492">
            <v>0</v>
          </cell>
          <cell r="BG492">
            <v>0</v>
          </cell>
          <cell r="BH492">
            <v>-12.869379999989178</v>
          </cell>
          <cell r="BI492">
            <v>-7.5720500000024913</v>
          </cell>
          <cell r="BJ492">
            <v>0</v>
          </cell>
          <cell r="BK492">
            <v>0</v>
          </cell>
          <cell r="BL492">
            <v>-11.051999999996042</v>
          </cell>
          <cell r="BM492">
            <v>0</v>
          </cell>
          <cell r="BN492">
            <v>0</v>
          </cell>
          <cell r="BO492">
            <v>-18.791590000008</v>
          </cell>
          <cell r="BP492">
            <v>-1.7639199999975972</v>
          </cell>
          <cell r="BQ492">
            <v>0</v>
          </cell>
          <cell r="BR492">
            <v>-70.215259999968112</v>
          </cell>
          <cell r="BS492">
            <v>0</v>
          </cell>
          <cell r="BT492">
            <v>-1.3508299999957671</v>
          </cell>
          <cell r="BU492">
            <v>-7.2206500000029337</v>
          </cell>
          <cell r="BV492">
            <v>-6.3439300000027288</v>
          </cell>
          <cell r="BW492">
            <v>0</v>
          </cell>
          <cell r="BX492">
            <v>-4.4330500000069151</v>
          </cell>
          <cell r="BY492">
            <v>-12.616119999991497</v>
          </cell>
          <cell r="BZ492">
            <v>-8.5949699999764562</v>
          </cell>
          <cell r="CA492">
            <v>-7.1242700000002515</v>
          </cell>
          <cell r="CB492">
            <v>-22.531439999991562</v>
          </cell>
          <cell r="CC492">
            <v>0</v>
          </cell>
          <cell r="CD492">
            <v>0</v>
          </cell>
          <cell r="CE492">
            <v>-73.1083599999547</v>
          </cell>
          <cell r="CF492">
            <v>0</v>
          </cell>
          <cell r="CG492">
            <v>0</v>
          </cell>
          <cell r="CH492">
            <v>-24.093739999982063</v>
          </cell>
          <cell r="CI492">
            <v>-8.7709600000089267</v>
          </cell>
          <cell r="CJ492">
            <v>0</v>
          </cell>
          <cell r="CK492">
            <v>-11.752670000001672</v>
          </cell>
          <cell r="CL492">
            <v>-11.500869999988936</v>
          </cell>
          <cell r="CM492">
            <v>-8.3070200000074692</v>
          </cell>
          <cell r="CN492">
            <v>-8.6831000000238419</v>
          </cell>
          <cell r="CO492">
            <v>0</v>
          </cell>
          <cell r="CP492">
            <v>0</v>
          </cell>
          <cell r="CQ492">
            <v>0</v>
          </cell>
          <cell r="CR492">
            <v>-31.585039999801666</v>
          </cell>
          <cell r="CS492">
            <v>0</v>
          </cell>
          <cell r="CT492">
            <v>0</v>
          </cell>
          <cell r="CU492">
            <v>-5.9929199999896809</v>
          </cell>
          <cell r="CV492">
            <v>-2.9779599999892525</v>
          </cell>
          <cell r="CW492">
            <v>0</v>
          </cell>
          <cell r="CX492">
            <v>-12.725579999998445</v>
          </cell>
          <cell r="CY492">
            <v>0</v>
          </cell>
          <cell r="CZ492">
            <v>0</v>
          </cell>
          <cell r="DA492">
            <v>-6.3700200000021141</v>
          </cell>
          <cell r="DB492">
            <v>-3.5185599999967963</v>
          </cell>
          <cell r="DC492">
            <v>0</v>
          </cell>
          <cell r="DD492">
            <v>0</v>
          </cell>
          <cell r="DE492">
            <v>-12.065640000160784</v>
          </cell>
          <cell r="DF492">
            <v>0</v>
          </cell>
          <cell r="DG492">
            <v>0</v>
          </cell>
          <cell r="DH492">
            <v>0</v>
          </cell>
          <cell r="DI492">
            <v>-2.7282799999957206</v>
          </cell>
          <cell r="DJ492">
            <v>0</v>
          </cell>
          <cell r="DK492">
            <v>0</v>
          </cell>
          <cell r="DL492">
            <v>0</v>
          </cell>
          <cell r="DM492">
            <v>1.7030099999974482</v>
          </cell>
          <cell r="DN492">
            <v>-3.2500600000203121</v>
          </cell>
          <cell r="DO492">
            <v>-6.6916800000180956</v>
          </cell>
          <cell r="DP492">
            <v>-1.0986299999931362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-118.02608999999939</v>
          </cell>
          <cell r="G493">
            <v>-110.33431000000564</v>
          </cell>
          <cell r="H493">
            <v>-16.168990000005579</v>
          </cell>
          <cell r="I493">
            <v>-48.819749999995111</v>
          </cell>
          <cell r="J493">
            <v>-104.11784000002081</v>
          </cell>
          <cell r="K493">
            <v>-74.901400000031572</v>
          </cell>
          <cell r="L493">
            <v>-146.44004000001587</v>
          </cell>
          <cell r="M493">
            <v>-175.19264999998268</v>
          </cell>
          <cell r="N493">
            <v>-123.41182999999728</v>
          </cell>
          <cell r="O493">
            <v>-13.897960000002058</v>
          </cell>
          <cell r="P493">
            <v>-124.79371999995783</v>
          </cell>
          <cell r="Q493">
            <v>-75.302899999951478</v>
          </cell>
          <cell r="R493">
            <v>-5550.3721699998714</v>
          </cell>
          <cell r="S493">
            <v>-4650.6208699999843</v>
          </cell>
          <cell r="T493">
            <v>-112.8703600000008</v>
          </cell>
          <cell r="U493">
            <v>-25.293869999994058</v>
          </cell>
          <cell r="V493">
            <v>-12.47052000000258</v>
          </cell>
          <cell r="W493">
            <v>-18.027009999990696</v>
          </cell>
          <cell r="X493">
            <v>-1.1723300000012387</v>
          </cell>
          <cell r="Y493">
            <v>-272.90969000000041</v>
          </cell>
          <cell r="Z493">
            <v>-176.7261399999843</v>
          </cell>
          <cell r="AA493">
            <v>-118.36842999997316</v>
          </cell>
          <cell r="AB493">
            <v>-19.834340000001248</v>
          </cell>
          <cell r="AC493">
            <v>-135.65408999996725</v>
          </cell>
          <cell r="AD493">
            <v>-6.4245200000004843</v>
          </cell>
          <cell r="AE493">
            <v>-534.48006000043824</v>
          </cell>
          <cell r="AF493">
            <v>-24.600199999986216</v>
          </cell>
          <cell r="AG493">
            <v>-11.837850000010803</v>
          </cell>
          <cell r="AH493">
            <v>-1.6346000000194181</v>
          </cell>
          <cell r="AI493">
            <v>-4.1850000008707866E-2</v>
          </cell>
          <cell r="AJ493">
            <v>-7.3379999987082556E-2</v>
          </cell>
          <cell r="AK493">
            <v>-20.528300000005402</v>
          </cell>
          <cell r="AL493">
            <v>-202.8653199999826</v>
          </cell>
          <cell r="AM493">
            <v>-152.63240000000224</v>
          </cell>
          <cell r="AN493">
            <v>-68.602290000009816</v>
          </cell>
          <cell r="AO493">
            <v>-0.59969000000273809</v>
          </cell>
          <cell r="AP493">
            <v>-40.421340000000782</v>
          </cell>
          <cell r="AQ493">
            <v>-10.642839999985881</v>
          </cell>
          <cell r="AR493">
            <v>-493.25333000021055</v>
          </cell>
          <cell r="AS493">
            <v>13.908130000054371</v>
          </cell>
          <cell r="AT493">
            <v>-10.087939999997616</v>
          </cell>
          <cell r="AU493">
            <v>-0.4680299999890849</v>
          </cell>
          <cell r="AV493">
            <v>-6.3050000026123598E-2</v>
          </cell>
          <cell r="AW493">
            <v>-0.36119000002508983</v>
          </cell>
          <cell r="AX493">
            <v>-9.9781399999919813</v>
          </cell>
          <cell r="AY493">
            <v>-187.05473000003258</v>
          </cell>
          <cell r="AZ493">
            <v>-200.67014000000199</v>
          </cell>
          <cell r="BA493">
            <v>-30.744730000034906</v>
          </cell>
          <cell r="BB493">
            <v>-0.74997999999322928</v>
          </cell>
          <cell r="BC493">
            <v>-52.481060000020079</v>
          </cell>
          <cell r="BD493">
            <v>-14.502469999948516</v>
          </cell>
          <cell r="BE493">
            <v>-113.92828999971971</v>
          </cell>
          <cell r="BF493">
            <v>-24.165289999975357</v>
          </cell>
          <cell r="BG493">
            <v>-6.8105000000214204</v>
          </cell>
          <cell r="BH493">
            <v>-0.46530000001075678</v>
          </cell>
          <cell r="BI493">
            <v>-5.8370000013383105E-2</v>
          </cell>
          <cell r="BJ493">
            <v>-1.3559900000109337</v>
          </cell>
          <cell r="BK493">
            <v>-58.501889999984996</v>
          </cell>
          <cell r="BL493">
            <v>260.45024000003468</v>
          </cell>
          <cell r="BM493">
            <v>-169.04833000001963</v>
          </cell>
          <cell r="BN493">
            <v>-54.094279999961145</v>
          </cell>
          <cell r="BO493">
            <v>-0.55707999999867752</v>
          </cell>
          <cell r="BP493">
            <v>-51.928320000006352</v>
          </cell>
          <cell r="BQ493">
            <v>-7.3931799999554642</v>
          </cell>
          <cell r="BR493">
            <v>-267.09448999958113</v>
          </cell>
          <cell r="BS493">
            <v>-7.0049999980255961E-2</v>
          </cell>
          <cell r="BT493">
            <v>-2.212569999974221</v>
          </cell>
          <cell r="BU493">
            <v>-0.35434999997960404</v>
          </cell>
          <cell r="BV493">
            <v>-7.9029999993508682E-2</v>
          </cell>
          <cell r="BW493">
            <v>-8.6249999993015081E-2</v>
          </cell>
          <cell r="BX493">
            <v>-35.59509000001708</v>
          </cell>
          <cell r="BY493">
            <v>-89.183250000001863</v>
          </cell>
          <cell r="BZ493">
            <v>-56.092219999991357</v>
          </cell>
          <cell r="CA493">
            <v>-58.207379999978002</v>
          </cell>
          <cell r="CB493">
            <v>-0.16871999998693354</v>
          </cell>
          <cell r="CC493">
            <v>-23.313359999970999</v>
          </cell>
          <cell r="CD493">
            <v>-1.7322200000053272</v>
          </cell>
          <cell r="CE493">
            <v>-333.72142999991775</v>
          </cell>
          <cell r="CF493">
            <v>-0.16967000003205612</v>
          </cell>
          <cell r="CG493">
            <v>-1.8903900000150315</v>
          </cell>
          <cell r="CH493">
            <v>-0.38862000001245178</v>
          </cell>
          <cell r="CI493">
            <v>-9.4929999992018566E-2</v>
          </cell>
          <cell r="CJ493">
            <v>-0.11092000000644475</v>
          </cell>
          <cell r="CK493">
            <v>-63.930960000026971</v>
          </cell>
          <cell r="CL493">
            <v>-67.600510000018403</v>
          </cell>
          <cell r="CM493">
            <v>-70.694239999982528</v>
          </cell>
          <cell r="CN493">
            <v>-69.810430000012275</v>
          </cell>
          <cell r="CO493">
            <v>-4.7223900000099093</v>
          </cell>
          <cell r="CP493">
            <v>-47.158549999992829</v>
          </cell>
          <cell r="CQ493">
            <v>-7.1498199999914505</v>
          </cell>
          <cell r="CR493">
            <v>-64.009499999694526</v>
          </cell>
          <cell r="CS493">
            <v>-0.92389000003458932</v>
          </cell>
          <cell r="CT493">
            <v>-1.1593700000084937</v>
          </cell>
          <cell r="CU493">
            <v>0.23150999998324551</v>
          </cell>
          <cell r="CV493">
            <v>0.35118999998667277</v>
          </cell>
          <cell r="CW493">
            <v>2.1371000000508502</v>
          </cell>
          <cell r="CX493">
            <v>-1.674959999974817</v>
          </cell>
          <cell r="CY493">
            <v>-4.2807500000344589</v>
          </cell>
          <cell r="CZ493">
            <v>-5.6812200000276789</v>
          </cell>
          <cell r="DA493">
            <v>-33.022969999990892</v>
          </cell>
          <cell r="DB493">
            <v>-1.224789999978384</v>
          </cell>
          <cell r="DC493">
            <v>-16.162330000021029</v>
          </cell>
          <cell r="DD493">
            <v>-2.5990200000233017</v>
          </cell>
          <cell r="DE493">
            <v>-87.835319999139756</v>
          </cell>
          <cell r="DF493">
            <v>-7.2939999983645976E-2</v>
          </cell>
          <cell r="DG493">
            <v>-0.21372999995946884</v>
          </cell>
          <cell r="DH493">
            <v>0.10049000001163222</v>
          </cell>
          <cell r="DI493">
            <v>0.10928000000421889</v>
          </cell>
          <cell r="DJ493">
            <v>1.0544299999601208</v>
          </cell>
          <cell r="DK493">
            <v>-3.8865099999820814</v>
          </cell>
          <cell r="DL493">
            <v>-4.3537699999869801</v>
          </cell>
          <cell r="DM493">
            <v>-10.385510000050999</v>
          </cell>
          <cell r="DN493">
            <v>-29.504629999981262</v>
          </cell>
          <cell r="DO493">
            <v>-1.960560000006808</v>
          </cell>
          <cell r="DP493">
            <v>-35.558599999989383</v>
          </cell>
          <cell r="DQ493">
            <v>-3.1632699999609031</v>
          </cell>
          <cell r="DR493">
            <v>-39.760660000145435</v>
          </cell>
          <cell r="DS493">
            <v>-1.0447599999606609</v>
          </cell>
          <cell r="DT493">
            <v>-1.2576399999670684</v>
          </cell>
          <cell r="DU493">
            <v>0.26303000000189058</v>
          </cell>
          <cell r="DV493">
            <v>0.45837000000756234</v>
          </cell>
          <cell r="DW493">
            <v>1.6339300000108778</v>
          </cell>
          <cell r="DX493">
            <v>-1.6846900000236928</v>
          </cell>
          <cell r="DY493">
            <v>-5.2741200000164099</v>
          </cell>
          <cell r="DZ493">
            <v>-5.2646999999997206</v>
          </cell>
          <cell r="EA493">
            <v>-5.9972899999702349</v>
          </cell>
          <cell r="EB493">
            <v>-1.602180000016233</v>
          </cell>
          <cell r="EC493">
            <v>-16.624399999971502</v>
          </cell>
          <cell r="ED493">
            <v>-3.3662100000074133</v>
          </cell>
        </row>
        <row r="494">
          <cell r="F494">
            <v>-1.6484199999831617</v>
          </cell>
          <cell r="G494">
            <v>-2.2882099999696948</v>
          </cell>
          <cell r="H494">
            <v>-0.85147999995388091</v>
          </cell>
          <cell r="I494">
            <v>170.60740999999689</v>
          </cell>
          <cell r="J494">
            <v>-0.27767999999923632</v>
          </cell>
          <cell r="K494">
            <v>-14.262820000003558</v>
          </cell>
          <cell r="L494">
            <v>-61.340270000044256</v>
          </cell>
          <cell r="M494">
            <v>-81.276749999960884</v>
          </cell>
          <cell r="N494">
            <v>-11.174980000010692</v>
          </cell>
          <cell r="O494">
            <v>-1.5851600000169128</v>
          </cell>
          <cell r="P494">
            <v>-12.87823999999091</v>
          </cell>
          <cell r="Q494">
            <v>-1.3394100000150502</v>
          </cell>
          <cell r="R494">
            <v>4242.570390000008</v>
          </cell>
          <cell r="S494">
            <v>76.355000000039581</v>
          </cell>
          <cell r="T494">
            <v>-1.9499699999578297</v>
          </cell>
          <cell r="U494">
            <v>-0.9615699999849312</v>
          </cell>
          <cell r="V494">
            <v>0</v>
          </cell>
          <cell r="W494">
            <v>-2.9240000003483146E-2</v>
          </cell>
          <cell r="X494">
            <v>-0.78709999998682179</v>
          </cell>
          <cell r="Y494">
            <v>-64.110519999987446</v>
          </cell>
          <cell r="Z494">
            <v>-69.037390000012238</v>
          </cell>
          <cell r="AA494">
            <v>4306.0831999999937</v>
          </cell>
          <cell r="AB494">
            <v>-1.668329999956768</v>
          </cell>
          <cell r="AC494">
            <v>-1.3219399999943562</v>
          </cell>
          <cell r="AD494">
            <v>-1.7499999958090484E-3</v>
          </cell>
          <cell r="AE494">
            <v>-57.529610000085086</v>
          </cell>
          <cell r="AF494">
            <v>0</v>
          </cell>
          <cell r="AG494">
            <v>-1.6860000003362074E-2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-19.464580000028946</v>
          </cell>
          <cell r="AM494">
            <v>-36.121539999963716</v>
          </cell>
          <cell r="AN494">
            <v>-1.8722000000416301</v>
          </cell>
          <cell r="AO494">
            <v>-5.4040000017266721E-2</v>
          </cell>
          <cell r="AP494">
            <v>0</v>
          </cell>
          <cell r="AQ494">
            <v>-3.9000000106170774E-4</v>
          </cell>
          <cell r="AR494">
            <v>-99.749460000079125</v>
          </cell>
          <cell r="AS494">
            <v>0</v>
          </cell>
          <cell r="AT494">
            <v>-1.2749999994412065E-2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-34.510390000010375</v>
          </cell>
          <cell r="AZ494">
            <v>-60.171710000024177</v>
          </cell>
          <cell r="BA494">
            <v>-4.8337900000042282</v>
          </cell>
          <cell r="BB494">
            <v>-5.4370000027120113E-2</v>
          </cell>
          <cell r="BC494">
            <v>-0.16599999996833503</v>
          </cell>
          <cell r="BD494">
            <v>-4.4999999227002263E-4</v>
          </cell>
          <cell r="BE494">
            <v>-1109.5973300002515</v>
          </cell>
          <cell r="BF494">
            <v>0</v>
          </cell>
          <cell r="BG494">
            <v>-1.2679999985266477E-2</v>
          </cell>
          <cell r="BH494">
            <v>0</v>
          </cell>
          <cell r="BI494">
            <v>0</v>
          </cell>
          <cell r="BJ494">
            <v>-4.0000013541430235E-5</v>
          </cell>
          <cell r="BK494">
            <v>0</v>
          </cell>
          <cell r="BL494">
            <v>-1080.3600699999952</v>
          </cell>
          <cell r="BM494">
            <v>-28.832370000018273</v>
          </cell>
          <cell r="BN494">
            <v>-0.39111999998567626</v>
          </cell>
          <cell r="BO494">
            <v>-9.9000002956017852E-4</v>
          </cell>
          <cell r="BP494">
            <v>0</v>
          </cell>
          <cell r="BQ494">
            <v>-5.9999991208314896E-5</v>
          </cell>
          <cell r="BR494">
            <v>-1.3599999714642763E-2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-4.9000000581145287E-4</v>
          </cell>
          <cell r="BY494">
            <v>0</v>
          </cell>
          <cell r="BZ494">
            <v>-1.1349999986123294E-2</v>
          </cell>
          <cell r="CA494">
            <v>-1.0899999761022627E-3</v>
          </cell>
          <cell r="CB494">
            <v>-4.7999998787418008E-4</v>
          </cell>
          <cell r="CC494">
            <v>0</v>
          </cell>
          <cell r="CD494">
            <v>-1.8999999156221747E-4</v>
          </cell>
          <cell r="CE494">
            <v>-1.7439999151974916E-2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-9.6999999368563294E-4</v>
          </cell>
          <cell r="CL494">
            <v>0</v>
          </cell>
          <cell r="CM494">
            <v>-1.1259999999310821E-2</v>
          </cell>
          <cell r="CN494">
            <v>-3.9699999615550041E-3</v>
          </cell>
          <cell r="CO494">
            <v>-1.0599999804981053E-3</v>
          </cell>
          <cell r="CP494">
            <v>0</v>
          </cell>
          <cell r="CQ494">
            <v>-1.8000000272877514E-4</v>
          </cell>
          <cell r="CR494">
            <v>0.62785999989137053</v>
          </cell>
          <cell r="CS494">
            <v>0</v>
          </cell>
          <cell r="CT494">
            <v>-1.3399999879766256E-3</v>
          </cell>
          <cell r="CU494">
            <v>1.4700000174343586E-3</v>
          </cell>
          <cell r="CV494">
            <v>0</v>
          </cell>
          <cell r="CW494">
            <v>0</v>
          </cell>
          <cell r="CX494">
            <v>9.4199999875854701E-3</v>
          </cell>
          <cell r="CY494">
            <v>0.2751700000371784</v>
          </cell>
          <cell r="CZ494">
            <v>0.15977000002749264</v>
          </cell>
          <cell r="DA494">
            <v>0.18174999998882413</v>
          </cell>
          <cell r="DB494">
            <v>1.6199999954551458E-3</v>
          </cell>
          <cell r="DC494">
            <v>0</v>
          </cell>
          <cell r="DD494">
            <v>0</v>
          </cell>
          <cell r="DE494">
            <v>0.14523999951779842</v>
          </cell>
          <cell r="DF494">
            <v>0</v>
          </cell>
          <cell r="DG494">
            <v>-6.7000000854022801E-4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6.325999996624887E-2</v>
          </cell>
          <cell r="DM494">
            <v>2.0389999961480498E-2</v>
          </cell>
          <cell r="DN494">
            <v>6.2049999978626147E-2</v>
          </cell>
          <cell r="DO494">
            <v>2.1000002743676305E-4</v>
          </cell>
          <cell r="DP494">
            <v>0</v>
          </cell>
          <cell r="DQ494">
            <v>0</v>
          </cell>
          <cell r="DR494">
            <v>0.36524999979883432</v>
          </cell>
          <cell r="DS494">
            <v>0</v>
          </cell>
          <cell r="DT494">
            <v>-5.8000002172775567E-4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0.20943000004626811</v>
          </cell>
          <cell r="DZ494">
            <v>8.0450000008568168E-2</v>
          </cell>
          <cell r="EA494">
            <v>7.5520000013057142E-2</v>
          </cell>
          <cell r="EB494">
            <v>4.3000001460313797E-4</v>
          </cell>
          <cell r="EC494">
            <v>0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F497">
            <v>-256.0569700000342</v>
          </cell>
          <cell r="G497">
            <v>-204.40270600002259</v>
          </cell>
          <cell r="H497">
            <v>-56.214799999725074</v>
          </cell>
          <cell r="I497">
            <v>92.622760000056587</v>
          </cell>
          <cell r="J497">
            <v>-104.39552000002004</v>
          </cell>
          <cell r="K497">
            <v>-204.77619100001175</v>
          </cell>
          <cell r="L497">
            <v>-427.58563500014134</v>
          </cell>
          <cell r="M497">
            <v>-422.58700999990106</v>
          </cell>
          <cell r="N497">
            <v>-302.75790999992751</v>
          </cell>
          <cell r="O497">
            <v>-71.334329999983311</v>
          </cell>
          <cell r="P497">
            <v>-193.90981999994256</v>
          </cell>
          <cell r="Q497">
            <v>-155.38123599998653</v>
          </cell>
          <cell r="R497">
            <v>-1839.8301010001451</v>
          </cell>
          <cell r="S497">
            <v>-4423.8092799999285</v>
          </cell>
          <cell r="T497">
            <v>-188.53940999973565</v>
          </cell>
          <cell r="U497">
            <v>-76.883049999829382</v>
          </cell>
          <cell r="V497">
            <v>-36.661930000060238</v>
          </cell>
          <cell r="W497">
            <v>-18.056250000023283</v>
          </cell>
          <cell r="X497">
            <v>-3.3014700000057928</v>
          </cell>
          <cell r="Y497">
            <v>-504.24081999994814</v>
          </cell>
          <cell r="Z497">
            <v>-425.34447199990973</v>
          </cell>
          <cell r="AA497">
            <v>4199.8473160001449</v>
          </cell>
          <cell r="AB497">
            <v>-177.07264999987092</v>
          </cell>
          <cell r="AC497">
            <v>-172.6527800001204</v>
          </cell>
          <cell r="AD497">
            <v>-13.115304999868385</v>
          </cell>
          <cell r="AE497">
            <v>-1434.5012040007859</v>
          </cell>
          <cell r="AF497">
            <v>-30.503419999964535</v>
          </cell>
          <cell r="AG497">
            <v>-42.405069999978878</v>
          </cell>
          <cell r="AH497">
            <v>-123.03635000006761</v>
          </cell>
          <cell r="AI497">
            <v>-79.441910000052303</v>
          </cell>
          <cell r="AJ497">
            <v>-0.55507999996189028</v>
          </cell>
          <cell r="AK497">
            <v>-21.640589999966323</v>
          </cell>
          <cell r="AL497">
            <v>-391.69025299977511</v>
          </cell>
          <cell r="AM497">
            <v>-386.50311099993996</v>
          </cell>
          <cell r="AN497">
            <v>-205.81538000027649</v>
          </cell>
          <cell r="AO497">
            <v>-112.82730000012089</v>
          </cell>
          <cell r="AP497">
            <v>-42.443290000315756</v>
          </cell>
          <cell r="AQ497">
            <v>2.3605500000994653</v>
          </cell>
          <cell r="AR497">
            <v>-1276.5512630008161</v>
          </cell>
          <cell r="AS497">
            <v>31.489836000138894</v>
          </cell>
          <cell r="AT497">
            <v>-12.600310000008903</v>
          </cell>
          <cell r="AU497">
            <v>-54.417449999949895</v>
          </cell>
          <cell r="AV497">
            <v>-80.557229999918491</v>
          </cell>
          <cell r="AW497">
            <v>-0.36118999996688217</v>
          </cell>
          <cell r="AX497">
            <v>-53.64391199988313</v>
          </cell>
          <cell r="AY497">
            <v>-415.67746699997224</v>
          </cell>
          <cell r="AZ497">
            <v>-411.39373700018041</v>
          </cell>
          <cell r="BA497">
            <v>-68.156783000100404</v>
          </cell>
          <cell r="BB497">
            <v>-132.1534700000193</v>
          </cell>
          <cell r="BC497">
            <v>-64.576630000025034</v>
          </cell>
          <cell r="BD497">
            <v>-14.502919999998994</v>
          </cell>
          <cell r="BE497">
            <v>-1683.5288000013679</v>
          </cell>
          <cell r="BF497">
            <v>-26.042189999949187</v>
          </cell>
          <cell r="BG497">
            <v>-6.8231800000648946</v>
          </cell>
          <cell r="BH497">
            <v>-121.7810799999861</v>
          </cell>
          <cell r="BI497">
            <v>-68.75054999999702</v>
          </cell>
          <cell r="BJ497">
            <v>-1.3560300000244752</v>
          </cell>
          <cell r="BK497">
            <v>-124.65160599991214</v>
          </cell>
          <cell r="BL497">
            <v>-642.47762599983253</v>
          </cell>
          <cell r="BM497">
            <v>-418.11122100008652</v>
          </cell>
          <cell r="BN497">
            <v>-150.28713699965738</v>
          </cell>
          <cell r="BO497">
            <v>-46.722290000063367</v>
          </cell>
          <cell r="BP497">
            <v>-68.06667000008747</v>
          </cell>
          <cell r="BQ497">
            <v>-8.4592199998442084</v>
          </cell>
          <cell r="BR497">
            <v>-1135.5898440014571</v>
          </cell>
          <cell r="BS497">
            <v>-10.655130000086501</v>
          </cell>
          <cell r="BT497">
            <v>-9.8268199999583885</v>
          </cell>
          <cell r="BU497">
            <v>-131.90357999992557</v>
          </cell>
          <cell r="BV497">
            <v>-94.860010000062175</v>
          </cell>
          <cell r="BW497">
            <v>-1.9911699999356642</v>
          </cell>
          <cell r="BX497">
            <v>-100.38764200010337</v>
          </cell>
          <cell r="BY497">
            <v>-185.409837000072</v>
          </cell>
          <cell r="BZ497">
            <v>-297.92608999996446</v>
          </cell>
          <cell r="CA497">
            <v>-145.94800500012934</v>
          </cell>
          <cell r="CB497">
            <v>-124.64252999995369</v>
          </cell>
          <cell r="CC497">
            <v>-30.306619999930263</v>
          </cell>
          <cell r="CD497">
            <v>-1.732410000055097</v>
          </cell>
          <cell r="CE497">
            <v>-1079.2614840008318</v>
          </cell>
          <cell r="CF497">
            <v>-0.16967000009026378</v>
          </cell>
          <cell r="CG497">
            <v>-1.8903899999568239</v>
          </cell>
          <cell r="CH497">
            <v>-24.482359999907203</v>
          </cell>
          <cell r="CI497">
            <v>-239.06917999999132</v>
          </cell>
          <cell r="CJ497">
            <v>-2.0062199999811128</v>
          </cell>
          <cell r="CK497">
            <v>-161.66765000007581</v>
          </cell>
          <cell r="CL497">
            <v>-144.49405600014143</v>
          </cell>
          <cell r="CM497">
            <v>-245.94153799978085</v>
          </cell>
          <cell r="CN497">
            <v>-162.85036000004038</v>
          </cell>
          <cell r="CO497">
            <v>-42.151569999870844</v>
          </cell>
          <cell r="CP497">
            <v>-47.388489999808371</v>
          </cell>
          <cell r="CQ497">
            <v>-7.1500000000232831</v>
          </cell>
          <cell r="CR497">
            <v>-184.5025009997189</v>
          </cell>
          <cell r="CS497">
            <v>-0.92388999997638166</v>
          </cell>
          <cell r="CT497">
            <v>-1.1607099999673665</v>
          </cell>
          <cell r="CU497">
            <v>-5.7599399999016896</v>
          </cell>
          <cell r="CV497">
            <v>-19.471170000033453</v>
          </cell>
          <cell r="CW497">
            <v>2.1371000000508502</v>
          </cell>
          <cell r="CX497">
            <v>-12.18406999995932</v>
          </cell>
          <cell r="CY497">
            <v>-15.80649400013499</v>
          </cell>
          <cell r="CZ497">
            <v>-8.0104499999433756</v>
          </cell>
          <cell r="DA497">
            <v>-78.480007000267506</v>
          </cell>
          <cell r="DB497">
            <v>-26.015339999925345</v>
          </cell>
          <cell r="DC497">
            <v>-16.22851000004448</v>
          </cell>
          <cell r="DD497">
            <v>-2.599019999965094</v>
          </cell>
          <cell r="DE497">
            <v>-113.39752299897373</v>
          </cell>
          <cell r="DF497">
            <v>-7.2939999983645976E-2</v>
          </cell>
          <cell r="DG497">
            <v>-0.21439999993890524</v>
          </cell>
          <cell r="DH497">
            <v>0.11598999996203929</v>
          </cell>
          <cell r="DI497">
            <v>-7.2225799999432638</v>
          </cell>
          <cell r="DJ497">
            <v>1.0544299999019131</v>
          </cell>
          <cell r="DK497">
            <v>-10.56468000006862</v>
          </cell>
          <cell r="DL497">
            <v>-6.4885840001516044</v>
          </cell>
          <cell r="DM497">
            <v>-6.6309299999848008</v>
          </cell>
          <cell r="DN497">
            <v>-31.665388999739662</v>
          </cell>
          <cell r="DO497">
            <v>-11.838920000125654</v>
          </cell>
          <cell r="DP497">
            <v>-36.706249999930151</v>
          </cell>
          <cell r="DQ497">
            <v>-3.1632699999026954</v>
          </cell>
          <cell r="DR497">
            <v>-49.724166002124548</v>
          </cell>
          <cell r="DS497">
            <v>-1.0447599999606609</v>
          </cell>
          <cell r="DT497">
            <v>-1.2582199999596924</v>
          </cell>
          <cell r="DU497">
            <v>0.26303000003099442</v>
          </cell>
          <cell r="DV497">
            <v>0.45837000000756234</v>
          </cell>
          <cell r="DW497">
            <v>1.6339300000108778</v>
          </cell>
          <cell r="DX497">
            <v>-0.47536999988369644</v>
          </cell>
          <cell r="DY497">
            <v>-5.8822699999436736</v>
          </cell>
          <cell r="DZ497">
            <v>-8.2075100000947714</v>
          </cell>
          <cell r="EA497">
            <v>-13.557355999946594</v>
          </cell>
          <cell r="EB497">
            <v>-1.59301999991294</v>
          </cell>
          <cell r="EC497">
            <v>-16.694779999786988</v>
          </cell>
          <cell r="ED497">
            <v>-3.3662100001238286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-1406.1959999999963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-1406.1959999999963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-1399.1639999999898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-1399.1639999999898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-1484.6000000000058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-1484.6000000000058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-1477.1789759999956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-1477.1789759999956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-1469.790399999998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-1469.790399999998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-1462.4521600000007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-1462.4521600000007</v>
          </cell>
          <cell r="CE532">
            <v>-1399.1635200000019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-1399.1635200000019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-15741.62900000019</v>
          </cell>
          <cell r="CS535">
            <v>-761.79400000000169</v>
          </cell>
          <cell r="CT535">
            <v>-852.57200000000012</v>
          </cell>
          <cell r="CU535">
            <v>-1327.8229999999967</v>
          </cell>
          <cell r="CV535">
            <v>-1533.6900000000023</v>
          </cell>
          <cell r="CW535">
            <v>-1775.2770000000019</v>
          </cell>
          <cell r="CX535">
            <v>-1886.0699999999924</v>
          </cell>
          <cell r="CY535">
            <v>-1707.2630000000063</v>
          </cell>
          <cell r="CZ535">
            <v>-1709.8669999999984</v>
          </cell>
          <cell r="DA535">
            <v>-1507.2600000000093</v>
          </cell>
          <cell r="DB535">
            <v>-1222.0199999999968</v>
          </cell>
          <cell r="DC535">
            <v>-823.0199999999968</v>
          </cell>
          <cell r="DD535">
            <v>-634.97299999999814</v>
          </cell>
          <cell r="DE535">
            <v>-15696.648000000045</v>
          </cell>
          <cell r="DF535">
            <v>-758.07400000000052</v>
          </cell>
          <cell r="DG535">
            <v>-878.9320000000007</v>
          </cell>
          <cell r="DH535">
            <v>-1321.5299999999988</v>
          </cell>
          <cell r="DI535">
            <v>-1526.3100000000122</v>
          </cell>
          <cell r="DJ535">
            <v>-1766.8760000000038</v>
          </cell>
          <cell r="DK535">
            <v>-1876.9799999999959</v>
          </cell>
          <cell r="DL535">
            <v>-1699.0170000000071</v>
          </cell>
          <cell r="DM535">
            <v>-1701.7140000000072</v>
          </cell>
          <cell r="DN535">
            <v>-1500.0899999999965</v>
          </cell>
          <cell r="DO535">
            <v>-1216.1299999999974</v>
          </cell>
          <cell r="DP535">
            <v>-819.05999999999767</v>
          </cell>
          <cell r="DQ535">
            <v>-631.93500000000131</v>
          </cell>
          <cell r="DR535">
            <v>-15588.10999999987</v>
          </cell>
          <cell r="DS535">
            <v>-754.29200000000128</v>
          </cell>
          <cell r="DT535">
            <v>-844.31199999999808</v>
          </cell>
          <cell r="DU535">
            <v>-1314.926999999996</v>
          </cell>
          <cell r="DV535">
            <v>-1518.75</v>
          </cell>
          <cell r="DW535">
            <v>-1758.0409999999974</v>
          </cell>
          <cell r="DX535">
            <v>-1867.679999999993</v>
          </cell>
          <cell r="DY535">
            <v>-1690.4609999999957</v>
          </cell>
          <cell r="DZ535">
            <v>-1693.2509999999893</v>
          </cell>
          <cell r="EA535">
            <v>-1492.5900000000111</v>
          </cell>
          <cell r="EB535">
            <v>-1210.023000000001</v>
          </cell>
          <cell r="EC535">
            <v>-815.01000000000204</v>
          </cell>
          <cell r="ED535">
            <v>-628.77300000000105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-211.48911570003838</v>
          </cell>
          <cell r="S543">
            <v>-10.668279000001348</v>
          </cell>
          <cell r="T543">
            <v>-17.45746169999984</v>
          </cell>
          <cell r="U543">
            <v>-43.145561500001349</v>
          </cell>
          <cell r="V543">
            <v>-20.183407000000443</v>
          </cell>
          <cell r="W543">
            <v>-8.2810050000007323</v>
          </cell>
          <cell r="X543">
            <v>-8.9804129999974975</v>
          </cell>
          <cell r="Y543">
            <v>-6.3536610000010114</v>
          </cell>
          <cell r="Z543">
            <v>-8.2680660000005446</v>
          </cell>
          <cell r="AA543">
            <v>-65.954238500002248</v>
          </cell>
          <cell r="AB543">
            <v>-22.197022999996989</v>
          </cell>
          <cell r="AC543">
            <v>0</v>
          </cell>
          <cell r="AD543">
            <v>0</v>
          </cell>
          <cell r="AE543">
            <v>-101.86015559997759</v>
          </cell>
          <cell r="AF543">
            <v>0</v>
          </cell>
          <cell r="AG543">
            <v>-6.2535399999978836</v>
          </cell>
          <cell r="AH543">
            <v>0</v>
          </cell>
          <cell r="AI543">
            <v>-8.8097492999986571</v>
          </cell>
          <cell r="AJ543">
            <v>-23.581787699997221</v>
          </cell>
          <cell r="AK543">
            <v>-17.344888999999966</v>
          </cell>
          <cell r="AL543">
            <v>-8.469969999998284</v>
          </cell>
          <cell r="AM543">
            <v>-2.0409550000003946</v>
          </cell>
          <cell r="AN543">
            <v>-23.294660000003205</v>
          </cell>
          <cell r="AO543">
            <v>-12.064604600000166</v>
          </cell>
          <cell r="AP543">
            <v>0</v>
          </cell>
          <cell r="AQ543">
            <v>0</v>
          </cell>
          <cell r="AR543">
            <v>-121.25094810003066</v>
          </cell>
          <cell r="AS543">
            <v>0</v>
          </cell>
          <cell r="AT543">
            <v>0</v>
          </cell>
          <cell r="AU543">
            <v>-27.880836500000441</v>
          </cell>
          <cell r="AV543">
            <v>-29.430958000000828</v>
          </cell>
          <cell r="AW543">
            <v>-15.33370400000058</v>
          </cell>
          <cell r="AX543">
            <v>-14.031301600000006</v>
          </cell>
          <cell r="AY543">
            <v>-6.5830080000014277</v>
          </cell>
          <cell r="AZ543">
            <v>0</v>
          </cell>
          <cell r="BA543">
            <v>-27.991140000001906</v>
          </cell>
          <cell r="BB543">
            <v>0</v>
          </cell>
          <cell r="BC543">
            <v>0</v>
          </cell>
          <cell r="BD543">
            <v>0</v>
          </cell>
          <cell r="BE543">
            <v>-94.846854500035988</v>
          </cell>
          <cell r="BF543">
            <v>0</v>
          </cell>
          <cell r="BG543">
            <v>0</v>
          </cell>
          <cell r="BH543">
            <v>-15.002928000001702</v>
          </cell>
          <cell r="BI543">
            <v>-20.68028250000134</v>
          </cell>
          <cell r="BJ543">
            <v>-25.424201000001631</v>
          </cell>
          <cell r="BK543">
            <v>-10.169184999998834</v>
          </cell>
          <cell r="BL543">
            <v>0</v>
          </cell>
          <cell r="BM543">
            <v>-7.6591799999987416</v>
          </cell>
          <cell r="BN543">
            <v>-0.2963290000006964</v>
          </cell>
          <cell r="BO543">
            <v>-15.614749000000302</v>
          </cell>
          <cell r="BP543">
            <v>0</v>
          </cell>
          <cell r="BQ543">
            <v>0</v>
          </cell>
          <cell r="BR543">
            <v>-57.343205900047906</v>
          </cell>
          <cell r="BS543">
            <v>0</v>
          </cell>
          <cell r="BT543">
            <v>-6.1499029999977211</v>
          </cell>
          <cell r="BU543">
            <v>-7.388915999999881</v>
          </cell>
          <cell r="BV543">
            <v>-19.559650999999576</v>
          </cell>
          <cell r="BW543">
            <v>-4.0000304579734802E-7</v>
          </cell>
          <cell r="BX543">
            <v>-6.6610550000004878</v>
          </cell>
          <cell r="BY543">
            <v>-1.6773834999985411</v>
          </cell>
          <cell r="BZ543">
            <v>0</v>
          </cell>
          <cell r="CA543">
            <v>-13.117406999997911</v>
          </cell>
          <cell r="CB543">
            <v>-2.7888899999998102</v>
          </cell>
          <cell r="CC543">
            <v>0</v>
          </cell>
          <cell r="CD543">
            <v>0</v>
          </cell>
          <cell r="CE543">
            <v>-14.257872999995016</v>
          </cell>
          <cell r="CF543">
            <v>0</v>
          </cell>
          <cell r="CG543">
            <v>0</v>
          </cell>
          <cell r="CH543">
            <v>0</v>
          </cell>
          <cell r="CI543">
            <v>-14.257872999998654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-211.48911570012569</v>
          </cell>
          <cell r="S552">
            <v>-10.668278999975882</v>
          </cell>
          <cell r="T552">
            <v>-17.45746170001803</v>
          </cell>
          <cell r="U552">
            <v>-43.145561499986798</v>
          </cell>
          <cell r="V552">
            <v>-20.183406999974977</v>
          </cell>
          <cell r="W552">
            <v>-8.2810049999970943</v>
          </cell>
          <cell r="X552">
            <v>-8.9804130000120495</v>
          </cell>
          <cell r="Y552">
            <v>-6.3536610000010114</v>
          </cell>
          <cell r="Z552">
            <v>-8.2680660000187345</v>
          </cell>
          <cell r="AA552">
            <v>-65.95423849998042</v>
          </cell>
          <cell r="AB552">
            <v>-22.197022999986075</v>
          </cell>
          <cell r="AC552">
            <v>0</v>
          </cell>
          <cell r="AD552">
            <v>0</v>
          </cell>
          <cell r="AE552">
            <v>-1586.4601556006819</v>
          </cell>
          <cell r="AF552">
            <v>0</v>
          </cell>
          <cell r="AG552">
            <v>-6.2535400000051595</v>
          </cell>
          <cell r="AH552">
            <v>0</v>
          </cell>
          <cell r="AI552">
            <v>-8.809749300009571</v>
          </cell>
          <cell r="AJ552">
            <v>-23.581787700008135</v>
          </cell>
          <cell r="AK552">
            <v>-17.344888999999966</v>
          </cell>
          <cell r="AL552">
            <v>-1493.0699699999532</v>
          </cell>
          <cell r="AM552">
            <v>-2.0409550000040326</v>
          </cell>
          <cell r="AN552">
            <v>-23.294659999985015</v>
          </cell>
          <cell r="AO552">
            <v>-12.064604600018356</v>
          </cell>
          <cell r="AP552">
            <v>0</v>
          </cell>
          <cell r="AQ552">
            <v>0</v>
          </cell>
          <cell r="AR552">
            <v>-1598.4299241006374</v>
          </cell>
          <cell r="AS552">
            <v>0</v>
          </cell>
          <cell r="AT552">
            <v>0</v>
          </cell>
          <cell r="AU552">
            <v>-27.880836500029545</v>
          </cell>
          <cell r="AV552">
            <v>-29.430957999953534</v>
          </cell>
          <cell r="AW552">
            <v>-15.333703999989666</v>
          </cell>
          <cell r="AX552">
            <v>-14.031301599985454</v>
          </cell>
          <cell r="AY552">
            <v>-1483.7619839999243</v>
          </cell>
          <cell r="AZ552">
            <v>0</v>
          </cell>
          <cell r="BA552">
            <v>-27.991139999998268</v>
          </cell>
          <cell r="BB552">
            <v>0</v>
          </cell>
          <cell r="BC552">
            <v>0</v>
          </cell>
          <cell r="BD552">
            <v>0</v>
          </cell>
          <cell r="BE552">
            <v>-1564.6372544998303</v>
          </cell>
          <cell r="BF552">
            <v>0</v>
          </cell>
          <cell r="BG552">
            <v>0</v>
          </cell>
          <cell r="BH552">
            <v>-15.002928000001702</v>
          </cell>
          <cell r="BI552">
            <v>-20.680282500048634</v>
          </cell>
          <cell r="BJ552">
            <v>-25.424201000016183</v>
          </cell>
          <cell r="BK552">
            <v>-10.169185000006109</v>
          </cell>
          <cell r="BL552">
            <v>-1469.790399999998</v>
          </cell>
          <cell r="BM552">
            <v>-7.6591800000169314</v>
          </cell>
          <cell r="BN552">
            <v>-0.29632900000433438</v>
          </cell>
          <cell r="BO552">
            <v>-15.614749000000302</v>
          </cell>
          <cell r="BP552">
            <v>0</v>
          </cell>
          <cell r="BQ552">
            <v>0</v>
          </cell>
          <cell r="BR552">
            <v>-2925.9913659002632</v>
          </cell>
          <cell r="BS552">
            <v>0</v>
          </cell>
          <cell r="BT552">
            <v>-6.1499030000413768</v>
          </cell>
          <cell r="BU552">
            <v>-7.3889160000253469</v>
          </cell>
          <cell r="BV552">
            <v>-19.559651000017766</v>
          </cell>
          <cell r="BW552">
            <v>-4.0000304579734802E-7</v>
          </cell>
          <cell r="BX552">
            <v>-6.6610550000041258</v>
          </cell>
          <cell r="BY552">
            <v>-1407.8733835000312</v>
          </cell>
          <cell r="BZ552">
            <v>0</v>
          </cell>
          <cell r="CA552">
            <v>-13.117407000012463</v>
          </cell>
          <cell r="CB552">
            <v>-2.7888900000252761</v>
          </cell>
          <cell r="CC552">
            <v>0</v>
          </cell>
          <cell r="CD552">
            <v>-1462.4521599999862</v>
          </cell>
          <cell r="CE552">
            <v>-2812.5853930013254</v>
          </cell>
          <cell r="CF552">
            <v>0</v>
          </cell>
          <cell r="CG552">
            <v>0</v>
          </cell>
          <cell r="CH552">
            <v>0</v>
          </cell>
          <cell r="CI552">
            <v>-14.257872999995016</v>
          </cell>
          <cell r="CJ552">
            <v>0</v>
          </cell>
          <cell r="CK552">
            <v>0</v>
          </cell>
          <cell r="CL552">
            <v>-1399.1639999998733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-1399.1635200000601</v>
          </cell>
          <cell r="CR552">
            <v>-15741.629000000656</v>
          </cell>
          <cell r="CS552">
            <v>-761.79399999999441</v>
          </cell>
          <cell r="CT552">
            <v>-852.57199999998556</v>
          </cell>
          <cell r="CU552">
            <v>-1327.8229999999749</v>
          </cell>
          <cell r="CV552">
            <v>-1533.6900000000023</v>
          </cell>
          <cell r="CW552">
            <v>-1775.2770000000019</v>
          </cell>
          <cell r="CX552">
            <v>-1886.0700000000652</v>
          </cell>
          <cell r="CY552">
            <v>-1707.262999999919</v>
          </cell>
          <cell r="CZ552">
            <v>-1709.8669999999693</v>
          </cell>
          <cell r="DA552">
            <v>-1507.2600000000093</v>
          </cell>
          <cell r="DB552">
            <v>-1222.0200000000186</v>
          </cell>
          <cell r="DC552">
            <v>-823.02000000001863</v>
          </cell>
          <cell r="DD552">
            <v>-634.97299999999814</v>
          </cell>
          <cell r="DE552">
            <v>-15696.648000000045</v>
          </cell>
          <cell r="DF552">
            <v>-758.07400000002235</v>
          </cell>
          <cell r="DG552">
            <v>-878.9320000000298</v>
          </cell>
          <cell r="DH552">
            <v>-1321.5300000000279</v>
          </cell>
          <cell r="DI552">
            <v>-1526.3100000000559</v>
          </cell>
          <cell r="DJ552">
            <v>-1766.8759999999311</v>
          </cell>
          <cell r="DK552">
            <v>-1876.9799999999814</v>
          </cell>
          <cell r="DL552">
            <v>-1699.0169999999925</v>
          </cell>
          <cell r="DM552">
            <v>-1701.7140000000363</v>
          </cell>
          <cell r="DN552">
            <v>-1500.0900000000838</v>
          </cell>
          <cell r="DO552">
            <v>-1216.1300000000047</v>
          </cell>
          <cell r="DP552">
            <v>-819.05999999993946</v>
          </cell>
          <cell r="DQ552">
            <v>-631.93499999982305</v>
          </cell>
          <cell r="DR552">
            <v>-15588.109999999404</v>
          </cell>
          <cell r="DS552">
            <v>-754.29200000001583</v>
          </cell>
          <cell r="DT552">
            <v>-844.31199999991804</v>
          </cell>
          <cell r="DU552">
            <v>-1314.9269999999087</v>
          </cell>
          <cell r="DV552">
            <v>-1518.75</v>
          </cell>
          <cell r="DW552">
            <v>-1758.0409999999683</v>
          </cell>
          <cell r="DX552">
            <v>-1867.6800000000512</v>
          </cell>
          <cell r="DY552">
            <v>-1690.4610000000102</v>
          </cell>
          <cell r="DZ552">
            <v>-1693.2509999999893</v>
          </cell>
          <cell r="EA552">
            <v>-1492.5900000000838</v>
          </cell>
          <cell r="EB552">
            <v>-1210.0229999999283</v>
          </cell>
          <cell r="EC552">
            <v>-815.01000000000931</v>
          </cell>
          <cell r="ED552">
            <v>-628.77299999992829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-15.49492199999986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0.71169000000000437</v>
          </cell>
          <cell r="DY556">
            <v>-12.377700000000004</v>
          </cell>
          <cell r="DZ556">
            <v>-2.7472000000000207</v>
          </cell>
          <cell r="EA556">
            <v>0</v>
          </cell>
          <cell r="EB556">
            <v>0</v>
          </cell>
          <cell r="EC556">
            <v>0</v>
          </cell>
          <cell r="ED556">
            <v>-1.0817119999999996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-12.067759999999907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0.29769999999996344</v>
          </cell>
          <cell r="DY557">
            <v>-10.163100000000213</v>
          </cell>
          <cell r="DZ557">
            <v>-2.379399999999805</v>
          </cell>
          <cell r="EA557">
            <v>0.17704000000003361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-5.2269900000000007</v>
          </cell>
          <cell r="K559">
            <v>0</v>
          </cell>
          <cell r="L559">
            <v>0</v>
          </cell>
          <cell r="M559">
            <v>0</v>
          </cell>
          <cell r="N559">
            <v>-2.8699999999162173E-3</v>
          </cell>
          <cell r="O559">
            <v>0</v>
          </cell>
          <cell r="P559">
            <v>0</v>
          </cell>
          <cell r="Q559">
            <v>0</v>
          </cell>
          <cell r="R559">
            <v>-90.346779999999853</v>
          </cell>
          <cell r="S559">
            <v>0</v>
          </cell>
          <cell r="T559">
            <v>0</v>
          </cell>
          <cell r="U559">
            <v>-28.950200000000052</v>
          </cell>
          <cell r="V559">
            <v>0</v>
          </cell>
          <cell r="W559">
            <v>-35.233399999999619</v>
          </cell>
          <cell r="X559">
            <v>-1.326000000062777E-2</v>
          </cell>
          <cell r="Y559">
            <v>-9.9999999999909051E-3</v>
          </cell>
          <cell r="Z559">
            <v>0</v>
          </cell>
          <cell r="AA559">
            <v>-25.744840000000067</v>
          </cell>
          <cell r="AB559">
            <v>-0.39507999999977983</v>
          </cell>
          <cell r="AC559">
            <v>0</v>
          </cell>
          <cell r="AD559">
            <v>0</v>
          </cell>
          <cell r="AE559">
            <v>-8.4360000000015134</v>
          </cell>
          <cell r="AF559">
            <v>0</v>
          </cell>
          <cell r="AG559">
            <v>0</v>
          </cell>
          <cell r="AH559">
            <v>-8.1299999999828287E-2</v>
          </cell>
          <cell r="AI559">
            <v>0</v>
          </cell>
          <cell r="AJ559">
            <v>-6.9999999996070983E-3</v>
          </cell>
          <cell r="AK559">
            <v>-0.44750000000021828</v>
          </cell>
          <cell r="AL559">
            <v>-2.9700000000048021E-2</v>
          </cell>
          <cell r="AM559">
            <v>0</v>
          </cell>
          <cell r="AN559">
            <v>-5.3259000000002743</v>
          </cell>
          <cell r="AO559">
            <v>-2.5446000000010827</v>
          </cell>
          <cell r="AP559">
            <v>0</v>
          </cell>
          <cell r="AQ559">
            <v>0</v>
          </cell>
          <cell r="AR559">
            <v>-3.3722900000066147</v>
          </cell>
          <cell r="AS559">
            <v>0</v>
          </cell>
          <cell r="AT559">
            <v>-0.14174000000002707</v>
          </cell>
          <cell r="AU559">
            <v>-5.4500000000189175E-2</v>
          </cell>
          <cell r="AV559">
            <v>-0.14060000000063155</v>
          </cell>
          <cell r="AW559">
            <v>-4.9999999991996447E-3</v>
          </cell>
          <cell r="AX559">
            <v>-1.3700000000426371E-2</v>
          </cell>
          <cell r="AY559">
            <v>-3.8700000000062573E-2</v>
          </cell>
          <cell r="AZ559">
            <v>0</v>
          </cell>
          <cell r="BA559">
            <v>-1.8200000000433647E-2</v>
          </cell>
          <cell r="BB559">
            <v>-1.1715000000003783</v>
          </cell>
          <cell r="BC559">
            <v>0</v>
          </cell>
          <cell r="BD559">
            <v>-1.7883499999999799</v>
          </cell>
          <cell r="BE559">
            <v>-1.1204299999953946</v>
          </cell>
          <cell r="BF559">
            <v>0</v>
          </cell>
          <cell r="BG559">
            <v>-0.14083000000005086</v>
          </cell>
          <cell r="BH559">
            <v>-8.1999999999425199E-2</v>
          </cell>
          <cell r="BI559">
            <v>0</v>
          </cell>
          <cell r="BJ559">
            <v>-6.9999999996070983E-3</v>
          </cell>
          <cell r="BK559">
            <v>-1.3300000000072032E-2</v>
          </cell>
          <cell r="BL559">
            <v>-6.7500000000109139E-2</v>
          </cell>
          <cell r="BM559">
            <v>0</v>
          </cell>
          <cell r="BN559">
            <v>-3.1600000000253203E-2</v>
          </cell>
          <cell r="BO559">
            <v>-0.77819999999974243</v>
          </cell>
          <cell r="BP559">
            <v>0</v>
          </cell>
          <cell r="BQ559">
            <v>0</v>
          </cell>
          <cell r="BR559">
            <v>-39.14216899999883</v>
          </cell>
          <cell r="BS559">
            <v>-4.8390999999992346</v>
          </cell>
          <cell r="BT559">
            <v>-3.6216999999996915</v>
          </cell>
          <cell r="BU559">
            <v>-1.4274000000004889</v>
          </cell>
          <cell r="BV559">
            <v>-0.13889999999810243</v>
          </cell>
          <cell r="BW559">
            <v>-1.1399999999994179</v>
          </cell>
          <cell r="BX559">
            <v>-0.48730000000068685</v>
          </cell>
          <cell r="BY559">
            <v>-11.756900000000314</v>
          </cell>
          <cell r="BZ559">
            <v>-1.6039999999993597</v>
          </cell>
          <cell r="CA559">
            <v>-6.3200000004144385E-2</v>
          </cell>
          <cell r="CB559">
            <v>-2.8979999999974098</v>
          </cell>
          <cell r="CC559">
            <v>-2.0569000000000059E-2</v>
          </cell>
          <cell r="CD559">
            <v>-11.14509999999791</v>
          </cell>
          <cell r="CE559">
            <v>-97.490769999974873</v>
          </cell>
          <cell r="CF559">
            <v>-20.448699999999008</v>
          </cell>
          <cell r="CG559">
            <v>-5.0210000000006403</v>
          </cell>
          <cell r="CH559">
            <v>-1.4106999999967229</v>
          </cell>
          <cell r="CI559">
            <v>-2.2919000000001688</v>
          </cell>
          <cell r="CJ559">
            <v>-3.7249999999985448</v>
          </cell>
          <cell r="CK559">
            <v>-0.10100000000238651</v>
          </cell>
          <cell r="CL559">
            <v>-26.227099999996426</v>
          </cell>
          <cell r="CM559">
            <v>-2.5469999999986612</v>
          </cell>
          <cell r="CN559">
            <v>-6.3797000000013213</v>
          </cell>
          <cell r="CO559">
            <v>-5.1960000000035507</v>
          </cell>
          <cell r="CP559">
            <v>-0.40566999999998643</v>
          </cell>
          <cell r="CQ559">
            <v>-23.736999999997352</v>
          </cell>
          <cell r="CR559">
            <v>-223.49602999998024</v>
          </cell>
          <cell r="CS559">
            <v>-3.3015999999988708</v>
          </cell>
          <cell r="CT559">
            <v>-1.6919999999990978</v>
          </cell>
          <cell r="CU559">
            <v>-2.0544999999983702</v>
          </cell>
          <cell r="CV559">
            <v>13.437599999997474</v>
          </cell>
          <cell r="CW559">
            <v>9.3944000000046799</v>
          </cell>
          <cell r="CX559">
            <v>-10.033000000003085</v>
          </cell>
          <cell r="CY559">
            <v>-85.039000000004307</v>
          </cell>
          <cell r="CZ559">
            <v>-62.305000000000291</v>
          </cell>
          <cell r="DA559">
            <v>-6.1222999999954482</v>
          </cell>
          <cell r="DB559">
            <v>-45.245000000002619</v>
          </cell>
          <cell r="DC559">
            <v>-0.44063000000005559</v>
          </cell>
          <cell r="DD559">
            <v>-30.095000000001164</v>
          </cell>
          <cell r="DE559">
            <v>-264.86809999996331</v>
          </cell>
          <cell r="DF559">
            <v>-5.9483000000000175</v>
          </cell>
          <cell r="DG559">
            <v>-11.125999999996566</v>
          </cell>
          <cell r="DH559">
            <v>2.3688999999994849</v>
          </cell>
          <cell r="DI559">
            <v>17.414700000001176</v>
          </cell>
          <cell r="DJ559">
            <v>0.70160000000760192</v>
          </cell>
          <cell r="DK559">
            <v>-19.406999999999243</v>
          </cell>
          <cell r="DL559">
            <v>-48.438999999998487</v>
          </cell>
          <cell r="DM559">
            <v>-34.585000000006403</v>
          </cell>
          <cell r="DN559">
            <v>-22.555999999996857</v>
          </cell>
          <cell r="DO559">
            <v>-54.693999999995867</v>
          </cell>
          <cell r="DP559">
            <v>0</v>
          </cell>
          <cell r="DQ559">
            <v>-88.597999999998137</v>
          </cell>
          <cell r="DR559">
            <v>-2475.8403000002727</v>
          </cell>
          <cell r="DS559">
            <v>-368.87400000001071</v>
          </cell>
          <cell r="DT559">
            <v>-215.43999999994412</v>
          </cell>
          <cell r="DU559">
            <v>-223.3399999999674</v>
          </cell>
          <cell r="DV559">
            <v>-57.122000000003027</v>
          </cell>
          <cell r="DW559">
            <v>-180.73600000000442</v>
          </cell>
          <cell r="DX559">
            <v>-149.94180000000051</v>
          </cell>
          <cell r="DY559">
            <v>-222.52000000001863</v>
          </cell>
          <cell r="DZ559">
            <v>-331.5175000000163</v>
          </cell>
          <cell r="EA559">
            <v>-108.90200000000186</v>
          </cell>
          <cell r="EB559">
            <v>-270.75900000002002</v>
          </cell>
          <cell r="EC559">
            <v>-60.276999999994587</v>
          </cell>
          <cell r="ED559">
            <v>-286.41100000002189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-2.6184999999713909E-2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-1.6604999999799475E-2</v>
          </cell>
          <cell r="CL560">
            <v>-9.5799999999996999E-3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-6.6199999999980719E-3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-0.44549999999981083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-0.44549999999981083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-1.6700000000128057E-2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-1.6700000000128057E-2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-1.6700000000128057E-2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-1.6700000000128057E-2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-1.660000000083528E-2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-1.6599999999925785E-2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-2.0714000000007218</v>
          </cell>
          <cell r="CF561">
            <v>-2.0713999999998123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2.5650000000005093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2.5650000000005093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-5.9860900000021502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-6.1590000000014697</v>
          </cell>
          <cell r="DL561">
            <v>0</v>
          </cell>
          <cell r="DM561">
            <v>0</v>
          </cell>
          <cell r="DN561">
            <v>0.17291000000000167</v>
          </cell>
          <cell r="DO561">
            <v>0</v>
          </cell>
          <cell r="DP561">
            <v>0</v>
          </cell>
          <cell r="DQ561">
            <v>0</v>
          </cell>
          <cell r="DR561">
            <v>-0.78994999999849824</v>
          </cell>
          <cell r="DS561">
            <v>-0.8569999999999709</v>
          </cell>
          <cell r="DT561">
            <v>0</v>
          </cell>
          <cell r="DU561">
            <v>0</v>
          </cell>
          <cell r="DV561">
            <v>0</v>
          </cell>
          <cell r="DW561">
            <v>6.7049999999994725E-2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-5.2269900000000007</v>
          </cell>
          <cell r="K563">
            <v>-6.6200000001117587E-3</v>
          </cell>
          <cell r="L563">
            <v>0</v>
          </cell>
          <cell r="M563">
            <v>0</v>
          </cell>
          <cell r="N563">
            <v>-2.8699999999162173E-3</v>
          </cell>
          <cell r="O563">
            <v>0</v>
          </cell>
          <cell r="P563">
            <v>0</v>
          </cell>
          <cell r="Q563">
            <v>0</v>
          </cell>
          <cell r="R563">
            <v>-90.792279999997845</v>
          </cell>
          <cell r="S563">
            <v>0</v>
          </cell>
          <cell r="T563">
            <v>0</v>
          </cell>
          <cell r="U563">
            <v>-28.950200000000052</v>
          </cell>
          <cell r="V563">
            <v>0</v>
          </cell>
          <cell r="W563">
            <v>-35.233399999999619</v>
          </cell>
          <cell r="X563">
            <v>-0.45875999999771011</v>
          </cell>
          <cell r="Y563">
            <v>-9.9999999999909051E-3</v>
          </cell>
          <cell r="Z563">
            <v>0</v>
          </cell>
          <cell r="AA563">
            <v>-25.744840000000067</v>
          </cell>
          <cell r="AB563">
            <v>-0.39507999999977983</v>
          </cell>
          <cell r="AC563">
            <v>0</v>
          </cell>
          <cell r="AD563">
            <v>0</v>
          </cell>
          <cell r="AE563">
            <v>-8.4527000000016415</v>
          </cell>
          <cell r="AF563">
            <v>0</v>
          </cell>
          <cell r="AG563">
            <v>0</v>
          </cell>
          <cell r="AH563">
            <v>-8.1299999999828287E-2</v>
          </cell>
          <cell r="AI563">
            <v>0</v>
          </cell>
          <cell r="AJ563">
            <v>-6.9999999996070983E-3</v>
          </cell>
          <cell r="AK563">
            <v>-0.46420000000216532</v>
          </cell>
          <cell r="AL563">
            <v>-2.9700000000048021E-2</v>
          </cell>
          <cell r="AM563">
            <v>0</v>
          </cell>
          <cell r="AN563">
            <v>-5.3259000000002743</v>
          </cell>
          <cell r="AO563">
            <v>-2.5446000000010827</v>
          </cell>
          <cell r="AP563">
            <v>0</v>
          </cell>
          <cell r="AQ563">
            <v>0</v>
          </cell>
          <cell r="AR563">
            <v>-3.3722899999993388</v>
          </cell>
          <cell r="AS563">
            <v>0</v>
          </cell>
          <cell r="AT563">
            <v>-0.14174000000002707</v>
          </cell>
          <cell r="AU563">
            <v>-5.4500000000189175E-2</v>
          </cell>
          <cell r="AV563">
            <v>-0.14060000000063155</v>
          </cell>
          <cell r="AW563">
            <v>-4.9999999991996447E-3</v>
          </cell>
          <cell r="AX563">
            <v>-1.3699999999516876E-2</v>
          </cell>
          <cell r="AY563">
            <v>-3.8700000000062573E-2</v>
          </cell>
          <cell r="AZ563">
            <v>0</v>
          </cell>
          <cell r="BA563">
            <v>-1.8200000000433647E-2</v>
          </cell>
          <cell r="BB563">
            <v>-1.1715000000003783</v>
          </cell>
          <cell r="BC563">
            <v>0</v>
          </cell>
          <cell r="BD563">
            <v>-1.7883499999999799</v>
          </cell>
          <cell r="BE563">
            <v>-1.1371300000027986</v>
          </cell>
          <cell r="BF563">
            <v>0</v>
          </cell>
          <cell r="BG563">
            <v>-0.14083000000005086</v>
          </cell>
          <cell r="BH563">
            <v>-8.1999999999425199E-2</v>
          </cell>
          <cell r="BI563">
            <v>0</v>
          </cell>
          <cell r="BJ563">
            <v>-6.9999999996070983E-3</v>
          </cell>
          <cell r="BK563">
            <v>-3.0000000000654836E-2</v>
          </cell>
          <cell r="BL563">
            <v>-6.7500000000109139E-2</v>
          </cell>
          <cell r="BM563">
            <v>0</v>
          </cell>
          <cell r="BN563">
            <v>-3.1600000000253203E-2</v>
          </cell>
          <cell r="BO563">
            <v>-0.77819999999974243</v>
          </cell>
          <cell r="BP563">
            <v>0</v>
          </cell>
          <cell r="BQ563">
            <v>0</v>
          </cell>
          <cell r="BR563">
            <v>-39.158768999972381</v>
          </cell>
          <cell r="BS563">
            <v>-4.8390999999992346</v>
          </cell>
          <cell r="BT563">
            <v>-3.6216999999996915</v>
          </cell>
          <cell r="BU563">
            <v>-1.4274000000004889</v>
          </cell>
          <cell r="BV563">
            <v>-0.13889999999810243</v>
          </cell>
          <cell r="BW563">
            <v>-1.1399999999994179</v>
          </cell>
          <cell r="BX563">
            <v>-0.50389999999970314</v>
          </cell>
          <cell r="BY563">
            <v>-11.756900000000314</v>
          </cell>
          <cell r="BZ563">
            <v>-1.6039999999993597</v>
          </cell>
          <cell r="CA563">
            <v>-6.3200000004144385E-2</v>
          </cell>
          <cell r="CB563">
            <v>-2.8979999999974098</v>
          </cell>
          <cell r="CC563">
            <v>-2.0569000000000059E-2</v>
          </cell>
          <cell r="CD563">
            <v>-11.145099999994272</v>
          </cell>
          <cell r="CE563">
            <v>-99.588354999956209</v>
          </cell>
          <cell r="CF563">
            <v>-22.52009999999791</v>
          </cell>
          <cell r="CG563">
            <v>-5.0210000000006403</v>
          </cell>
          <cell r="CH563">
            <v>-1.4106999999967229</v>
          </cell>
          <cell r="CI563">
            <v>-2.2919000000001688</v>
          </cell>
          <cell r="CJ563">
            <v>-3.7249999999985448</v>
          </cell>
          <cell r="CK563">
            <v>-0.1176049999994575</v>
          </cell>
          <cell r="CL563">
            <v>-26.236679999994521</v>
          </cell>
          <cell r="CM563">
            <v>-2.5469999999986612</v>
          </cell>
          <cell r="CN563">
            <v>-6.3797000000013213</v>
          </cell>
          <cell r="CO563">
            <v>-5.1960000000035507</v>
          </cell>
          <cell r="CP563">
            <v>-0.40566999999998643</v>
          </cell>
          <cell r="CQ563">
            <v>-23.736999999997352</v>
          </cell>
          <cell r="CR563">
            <v>-220.93103000003612</v>
          </cell>
          <cell r="CS563">
            <v>-3.3015999999988708</v>
          </cell>
          <cell r="CT563">
            <v>-1.6919999999990978</v>
          </cell>
          <cell r="CU563">
            <v>-2.0544999999983702</v>
          </cell>
          <cell r="CV563">
            <v>13.437599999997474</v>
          </cell>
          <cell r="CW563">
            <v>9.3944000000046799</v>
          </cell>
          <cell r="CX563">
            <v>-7.4680000000007567</v>
          </cell>
          <cell r="CY563">
            <v>-85.039000000004307</v>
          </cell>
          <cell r="CZ563">
            <v>-62.305000000000291</v>
          </cell>
          <cell r="DA563">
            <v>-6.1222999999954482</v>
          </cell>
          <cell r="DB563">
            <v>-45.245000000002619</v>
          </cell>
          <cell r="DC563">
            <v>-0.44063000000005559</v>
          </cell>
          <cell r="DD563">
            <v>-30.095000000001164</v>
          </cell>
          <cell r="DE563">
            <v>-270.85418999998365</v>
          </cell>
          <cell r="DF563">
            <v>-5.9483000000000175</v>
          </cell>
          <cell r="DG563">
            <v>-11.125999999996566</v>
          </cell>
          <cell r="DH563">
            <v>2.3688999999994849</v>
          </cell>
          <cell r="DI563">
            <v>17.414700000001176</v>
          </cell>
          <cell r="DJ563">
            <v>0.70160000000760192</v>
          </cell>
          <cell r="DK563">
            <v>-25.565999999998894</v>
          </cell>
          <cell r="DL563">
            <v>-48.438999999998487</v>
          </cell>
          <cell r="DM563">
            <v>-34.585000000006403</v>
          </cell>
          <cell r="DN563">
            <v>-22.383089999995718</v>
          </cell>
          <cell r="DO563">
            <v>-54.693999999995867</v>
          </cell>
          <cell r="DP563">
            <v>0</v>
          </cell>
          <cell r="DQ563">
            <v>-88.597999999998137</v>
          </cell>
          <cell r="DR563">
            <v>-2504.1929319989868</v>
          </cell>
          <cell r="DS563">
            <v>-369.73100000002887</v>
          </cell>
          <cell r="DT563">
            <v>-215.43999999994412</v>
          </cell>
          <cell r="DU563">
            <v>-223.3399999999674</v>
          </cell>
          <cell r="DV563">
            <v>-57.122000000003027</v>
          </cell>
          <cell r="DW563">
            <v>-180.66894999999204</v>
          </cell>
          <cell r="DX563">
            <v>-148.93241000000853</v>
          </cell>
          <cell r="DY563">
            <v>-245.06080000003567</v>
          </cell>
          <cell r="DZ563">
            <v>-336.64409999997588</v>
          </cell>
          <cell r="EA563">
            <v>-108.72495999999228</v>
          </cell>
          <cell r="EB563">
            <v>-270.75900000002002</v>
          </cell>
          <cell r="EC563">
            <v>-60.277000000001863</v>
          </cell>
          <cell r="ED563">
            <v>-287.49271200003568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F565">
            <v>63.871142999269068</v>
          </cell>
          <cell r="G565">
            <v>302.55153799988329</v>
          </cell>
          <cell r="H565">
            <v>1038.9177029998973</v>
          </cell>
          <cell r="I565">
            <v>1093.7294549997896</v>
          </cell>
          <cell r="J565">
            <v>787.25985099934042</v>
          </cell>
          <cell r="K565">
            <v>576.15755699947476</v>
          </cell>
          <cell r="L565">
            <v>169.61717400047928</v>
          </cell>
          <cell r="M565">
            <v>154.05441199988127</v>
          </cell>
          <cell r="N565">
            <v>576.58122100029141</v>
          </cell>
          <cell r="O565">
            <v>351.7755490001291</v>
          </cell>
          <cell r="P565">
            <v>249.07003599964082</v>
          </cell>
          <cell r="Q565">
            <v>106.67088881041855</v>
          </cell>
          <cell r="R565">
            <v>6181.3952623084188</v>
          </cell>
          <cell r="S565">
            <v>-210.57587599940598</v>
          </cell>
          <cell r="T565">
            <v>195.73362029995769</v>
          </cell>
          <cell r="U565">
            <v>907.89235649909824</v>
          </cell>
          <cell r="V565">
            <v>1075.0339559996501</v>
          </cell>
          <cell r="W565">
            <v>634.90579800028354</v>
          </cell>
          <cell r="X565">
            <v>499.43128599971533</v>
          </cell>
          <cell r="Y565">
            <v>80.100763997994363</v>
          </cell>
          <cell r="Z565">
            <v>100.87759299948812</v>
          </cell>
          <cell r="AA565">
            <v>2068.8804495008662</v>
          </cell>
          <cell r="AB565">
            <v>387.42016400024295</v>
          </cell>
          <cell r="AC565">
            <v>230.71951299905777</v>
          </cell>
          <cell r="AD565">
            <v>210.97563800122589</v>
          </cell>
          <cell r="AE565">
            <v>3302.035019390285</v>
          </cell>
          <cell r="AF565">
            <v>124.12010399997234</v>
          </cell>
          <cell r="AG565">
            <v>100.08517900016159</v>
          </cell>
          <cell r="AH565">
            <v>714.41671400051564</v>
          </cell>
          <cell r="AI565">
            <v>870.20093270018697</v>
          </cell>
          <cell r="AJ565">
            <v>594.31171629950404</v>
          </cell>
          <cell r="AK565">
            <v>366.92438700050116</v>
          </cell>
          <cell r="AL565">
            <v>-998.96258000005037</v>
          </cell>
          <cell r="AM565">
            <v>147.05674999952316</v>
          </cell>
          <cell r="AN565">
            <v>591.7954409988597</v>
          </cell>
          <cell r="AO565">
            <v>269.37083640042692</v>
          </cell>
          <cell r="AP565">
            <v>135.01290899980813</v>
          </cell>
          <cell r="AQ565">
            <v>387.70263000018895</v>
          </cell>
          <cell r="AR565">
            <v>3173.5621168836951</v>
          </cell>
          <cell r="AS565">
            <v>429.81810299865901</v>
          </cell>
          <cell r="AT565">
            <v>182.23311999998987</v>
          </cell>
          <cell r="AU565">
            <v>538.29780849907547</v>
          </cell>
          <cell r="AV565">
            <v>700.0060770008713</v>
          </cell>
          <cell r="AW565">
            <v>402.04862000048161</v>
          </cell>
          <cell r="AX565">
            <v>483.41227840073407</v>
          </cell>
          <cell r="AY565">
            <v>-989.14434400107712</v>
          </cell>
          <cell r="AZ565">
            <v>78.458030000329018</v>
          </cell>
          <cell r="BA565">
            <v>503.53400399908423</v>
          </cell>
          <cell r="BB565">
            <v>326.00092499982566</v>
          </cell>
          <cell r="BC565">
            <v>112.78391899913549</v>
          </cell>
          <cell r="BD565">
            <v>406.11357599962503</v>
          </cell>
          <cell r="BE565">
            <v>2354.3552274927497</v>
          </cell>
          <cell r="BF565">
            <v>94.53965799883008</v>
          </cell>
          <cell r="BG565">
            <v>102.8646150007844</v>
          </cell>
          <cell r="BH565">
            <v>424.08886099979281</v>
          </cell>
          <cell r="BI565">
            <v>689.47620349936187</v>
          </cell>
          <cell r="BJ565">
            <v>312.00100599881262</v>
          </cell>
          <cell r="BK565">
            <v>330.60499400086701</v>
          </cell>
          <cell r="BL565">
            <v>-876.49858399946243</v>
          </cell>
          <cell r="BM565">
            <v>140.8165650004521</v>
          </cell>
          <cell r="BN565">
            <v>461.93944500107318</v>
          </cell>
          <cell r="BO565">
            <v>221.01177999936044</v>
          </cell>
          <cell r="BP565">
            <v>306.62463199999183</v>
          </cell>
          <cell r="BQ565">
            <v>146.88605199940503</v>
          </cell>
          <cell r="BR565">
            <v>3563.7463301047683</v>
          </cell>
          <cell r="BS565">
            <v>302.17397999949753</v>
          </cell>
          <cell r="BT565">
            <v>414.90123299974948</v>
          </cell>
          <cell r="BU565">
            <v>310.83564600069076</v>
          </cell>
          <cell r="BV565">
            <v>462.81563500128686</v>
          </cell>
          <cell r="BW565">
            <v>264.91637860052288</v>
          </cell>
          <cell r="BX565">
            <v>220.53076600003988</v>
          </cell>
          <cell r="BY565">
            <v>305.58552850037813</v>
          </cell>
          <cell r="BZ565">
            <v>310.02218800131232</v>
          </cell>
          <cell r="CA565">
            <v>312.44998000003397</v>
          </cell>
          <cell r="CB565">
            <v>291.83961299899966</v>
          </cell>
          <cell r="CC565">
            <v>474.15668199956417</v>
          </cell>
          <cell r="CD565">
            <v>-106.48130000103265</v>
          </cell>
          <cell r="CE565">
            <v>2822.2231569960713</v>
          </cell>
          <cell r="CF565">
            <v>218.44823000021279</v>
          </cell>
          <cell r="CG565">
            <v>145.85548600088805</v>
          </cell>
          <cell r="CH565">
            <v>601.44575800001621</v>
          </cell>
          <cell r="CI565">
            <v>188.43196799978614</v>
          </cell>
          <cell r="CJ565">
            <v>201.18575300090015</v>
          </cell>
          <cell r="CK565">
            <v>200.17761099990457</v>
          </cell>
          <cell r="CL565">
            <v>-190.82592600025237</v>
          </cell>
          <cell r="CM565">
            <v>386.47857000119984</v>
          </cell>
          <cell r="CN565">
            <v>276.61254000104964</v>
          </cell>
          <cell r="CO565">
            <v>417.67461000103503</v>
          </cell>
          <cell r="CP565">
            <v>280.38047699909657</v>
          </cell>
          <cell r="CQ565">
            <v>96.35808000061661</v>
          </cell>
          <cell r="CR565">
            <v>1311.3352830037475</v>
          </cell>
          <cell r="CS565">
            <v>102.05592000018805</v>
          </cell>
          <cell r="CT565">
            <v>115.3609099984169</v>
          </cell>
          <cell r="CU565">
            <v>104.07481400109828</v>
          </cell>
          <cell r="CV565">
            <v>90.970119999721646</v>
          </cell>
          <cell r="CW565">
            <v>9.5666300002485514</v>
          </cell>
          <cell r="CX565">
            <v>-13.134680000133812</v>
          </cell>
          <cell r="CY565">
            <v>310.60018599964678</v>
          </cell>
          <cell r="CZ565">
            <v>49.757229999639094</v>
          </cell>
          <cell r="DA565">
            <v>169.26347299944609</v>
          </cell>
          <cell r="DB565">
            <v>166.69934000074863</v>
          </cell>
          <cell r="DC565">
            <v>56.08612999971956</v>
          </cell>
          <cell r="DD565">
            <v>150.03521000035107</v>
          </cell>
          <cell r="DE565">
            <v>1175.6042969897389</v>
          </cell>
          <cell r="DF565">
            <v>86.986630001105368</v>
          </cell>
          <cell r="DG565">
            <v>81.200350000523031</v>
          </cell>
          <cell r="DH565">
            <v>107.22386999987066</v>
          </cell>
          <cell r="DI565">
            <v>83.459800000302494</v>
          </cell>
          <cell r="DJ565">
            <v>5.8502799980342388</v>
          </cell>
          <cell r="DK565">
            <v>22.382989999838173</v>
          </cell>
          <cell r="DL565">
            <v>134.67254599928856</v>
          </cell>
          <cell r="DM565">
            <v>-22.363439999520779</v>
          </cell>
          <cell r="DN565">
            <v>104.16054099984467</v>
          </cell>
          <cell r="DO565">
            <v>98.261829999275506</v>
          </cell>
          <cell r="DP565">
            <v>128.60668999981135</v>
          </cell>
          <cell r="DQ565">
            <v>345.1622100006789</v>
          </cell>
          <cell r="DR565">
            <v>165.4480380192399</v>
          </cell>
          <cell r="DS565">
            <v>13.705720000900328</v>
          </cell>
          <cell r="DT565">
            <v>37.143960000947118</v>
          </cell>
          <cell r="DU565">
            <v>49.467669999226928</v>
          </cell>
          <cell r="DV565">
            <v>57.319090001285076</v>
          </cell>
          <cell r="DW565">
            <v>-14.998320000246167</v>
          </cell>
          <cell r="DX565">
            <v>-19.354653998278081</v>
          </cell>
          <cell r="DY565">
            <v>-9.4230600008741021</v>
          </cell>
          <cell r="DZ565">
            <v>22.117010000161827</v>
          </cell>
          <cell r="EA565">
            <v>71.019073999486864</v>
          </cell>
          <cell r="EB565">
            <v>-132.7261199997738</v>
          </cell>
          <cell r="EC565">
            <v>63.509380000643432</v>
          </cell>
          <cell r="ED565">
            <v>27.668287998996675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-227.62000000011176</v>
          </cell>
          <cell r="G573">
            <v>-462.88000000000466</v>
          </cell>
          <cell r="H573">
            <v>-556.79999999993015</v>
          </cell>
          <cell r="I573">
            <v>-340.23000000003958</v>
          </cell>
          <cell r="J573">
            <v>-1336.5300000000279</v>
          </cell>
          <cell r="K573">
            <v>-1449.5</v>
          </cell>
          <cell r="L573">
            <v>-272</v>
          </cell>
          <cell r="M573">
            <v>-732.44000000006054</v>
          </cell>
          <cell r="N573">
            <v>-1077.6300000000047</v>
          </cell>
          <cell r="O573">
            <v>-739.51999999990221</v>
          </cell>
          <cell r="P573">
            <v>-66.10999999998603</v>
          </cell>
          <cell r="Q573">
            <v>-155</v>
          </cell>
          <cell r="R573">
            <v>-7509.390000000596</v>
          </cell>
          <cell r="S573">
            <v>-207.29000000003725</v>
          </cell>
          <cell r="T573">
            <v>-883.02000000001863</v>
          </cell>
          <cell r="U573">
            <v>-524.38000000000466</v>
          </cell>
          <cell r="V573">
            <v>-334.96999999997206</v>
          </cell>
          <cell r="W573">
            <v>-823.22000000008848</v>
          </cell>
          <cell r="X573">
            <v>-1069.8999999999069</v>
          </cell>
          <cell r="Y573">
            <v>-568.70000000018626</v>
          </cell>
          <cell r="Z573">
            <v>-162.80000000004657</v>
          </cell>
          <cell r="AA573">
            <v>-2317.7399999999907</v>
          </cell>
          <cell r="AB573">
            <v>-314.41999999992549</v>
          </cell>
          <cell r="AC573">
            <v>-229.44999999995343</v>
          </cell>
          <cell r="AD573">
            <v>-73.5</v>
          </cell>
          <cell r="AE573">
            <v>-5554.8199999984354</v>
          </cell>
          <cell r="AF573">
            <v>0</v>
          </cell>
          <cell r="AG573">
            <v>-553.4000000001397</v>
          </cell>
          <cell r="AH573">
            <v>-619.22999999986496</v>
          </cell>
          <cell r="AI573">
            <v>-661.22000000003027</v>
          </cell>
          <cell r="AJ573">
            <v>-345.17999999993481</v>
          </cell>
          <cell r="AK573">
            <v>-1401.1899999999441</v>
          </cell>
          <cell r="AL573">
            <v>-237.84000000008382</v>
          </cell>
          <cell r="AM573">
            <v>-647.62000000011176</v>
          </cell>
          <cell r="AN573">
            <v>-590.98999999999069</v>
          </cell>
          <cell r="AO573">
            <v>-316.47000000008848</v>
          </cell>
          <cell r="AP573">
            <v>-181.67999999993481</v>
          </cell>
          <cell r="AQ573">
            <v>0</v>
          </cell>
          <cell r="AR573">
            <v>-4994.6000000033528</v>
          </cell>
          <cell r="AS573">
            <v>-229.70000000018626</v>
          </cell>
          <cell r="AT573">
            <v>-95.810000000055879</v>
          </cell>
          <cell r="AU573">
            <v>-602.86000000010245</v>
          </cell>
          <cell r="AV573">
            <v>-519.55999999999767</v>
          </cell>
          <cell r="AW573">
            <v>-758.01999999990221</v>
          </cell>
          <cell r="AX573">
            <v>-1156.2400000001071</v>
          </cell>
          <cell r="AY573">
            <v>0</v>
          </cell>
          <cell r="AZ573">
            <v>-186.03000000002794</v>
          </cell>
          <cell r="BA573">
            <v>-1077.6299999998882</v>
          </cell>
          <cell r="BB573">
            <v>-239.34999999997672</v>
          </cell>
          <cell r="BC573">
            <v>-129.39999999990687</v>
          </cell>
          <cell r="BD573">
            <v>0</v>
          </cell>
          <cell r="BE573">
            <v>-4915.5600000005215</v>
          </cell>
          <cell r="BF573">
            <v>-174.62999999988824</v>
          </cell>
          <cell r="BG573">
            <v>0</v>
          </cell>
          <cell r="BH573">
            <v>-1180.6000000000931</v>
          </cell>
          <cell r="BI573">
            <v>-588.81000000005588</v>
          </cell>
          <cell r="BJ573">
            <v>-399.4100000000326</v>
          </cell>
          <cell r="BK573">
            <v>-652.26000000000931</v>
          </cell>
          <cell r="BL573">
            <v>-137.86000000033528</v>
          </cell>
          <cell r="BM573">
            <v>-224.07000000006519</v>
          </cell>
          <cell r="BN573">
            <v>-1383.8400000000838</v>
          </cell>
          <cell r="BO573">
            <v>-71.800000000046566</v>
          </cell>
          <cell r="BP573">
            <v>-71.590000000083819</v>
          </cell>
          <cell r="BQ573">
            <v>-30.689999999944121</v>
          </cell>
          <cell r="BR573">
            <v>-2918.0300000011921</v>
          </cell>
          <cell r="BS573">
            <v>0</v>
          </cell>
          <cell r="BT573">
            <v>0</v>
          </cell>
          <cell r="BU573">
            <v>-884.81999999994878</v>
          </cell>
          <cell r="BV573">
            <v>-451.36999999999534</v>
          </cell>
          <cell r="BW573">
            <v>-237.60000000009313</v>
          </cell>
          <cell r="BX573">
            <v>-509.10999999986961</v>
          </cell>
          <cell r="BY573">
            <v>-5.8399999998509884</v>
          </cell>
          <cell r="BZ573">
            <v>0</v>
          </cell>
          <cell r="CA573">
            <v>-638.28999999992084</v>
          </cell>
          <cell r="CB573">
            <v>-191</v>
          </cell>
          <cell r="CC573">
            <v>0</v>
          </cell>
          <cell r="CD573">
            <v>0</v>
          </cell>
          <cell r="CE573">
            <v>-950.48000000044703</v>
          </cell>
          <cell r="CF573">
            <v>0</v>
          </cell>
          <cell r="CG573">
            <v>0</v>
          </cell>
          <cell r="CH573">
            <v>-66.699999999953434</v>
          </cell>
          <cell r="CI573">
            <v>-273.69000000000233</v>
          </cell>
          <cell r="CJ573">
            <v>-220.47999999986496</v>
          </cell>
          <cell r="CK573">
            <v>-153.07000000006519</v>
          </cell>
          <cell r="CL573">
            <v>0</v>
          </cell>
          <cell r="CM573">
            <v>0</v>
          </cell>
          <cell r="CN573">
            <v>-236.53999999992084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-254.5</v>
          </cell>
          <cell r="G574">
            <v>-332.85999999998603</v>
          </cell>
          <cell r="H574">
            <v>-131.88000000000466</v>
          </cell>
          <cell r="I574">
            <v>-40.380000000004657</v>
          </cell>
          <cell r="J574">
            <v>-286.82999999998719</v>
          </cell>
          <cell r="K574">
            <v>-4.5899999999674037</v>
          </cell>
          <cell r="L574">
            <v>-653.03000000002794</v>
          </cell>
          <cell r="M574">
            <v>-101.96999999997206</v>
          </cell>
          <cell r="N574">
            <v>-66.71999999997206</v>
          </cell>
          <cell r="O574">
            <v>-370.03000000002794</v>
          </cell>
          <cell r="P574">
            <v>-341.62000000005355</v>
          </cell>
          <cell r="Q574">
            <v>-267.80000000004657</v>
          </cell>
          <cell r="R574">
            <v>-4526.6399999996647</v>
          </cell>
          <cell r="S574">
            <v>-309.89999999990687</v>
          </cell>
          <cell r="T574">
            <v>-194.62999999994645</v>
          </cell>
          <cell r="U574">
            <v>-72.619999999995343</v>
          </cell>
          <cell r="V574">
            <v>-151.4100000000326</v>
          </cell>
          <cell r="W574">
            <v>-311.47999999998137</v>
          </cell>
          <cell r="X574">
            <v>-456.25</v>
          </cell>
          <cell r="Y574">
            <v>-353.28000000002794</v>
          </cell>
          <cell r="Z574">
            <v>-508.59000000002561</v>
          </cell>
          <cell r="AA574">
            <v>-797.56000000005588</v>
          </cell>
          <cell r="AB574">
            <v>-260.71999999997206</v>
          </cell>
          <cell r="AC574">
            <v>-533.80000000004657</v>
          </cell>
          <cell r="AD574">
            <v>-576.40000000002328</v>
          </cell>
          <cell r="AE574">
            <v>-4379.3200000012293</v>
          </cell>
          <cell r="AF574">
            <v>0</v>
          </cell>
          <cell r="AG574">
            <v>-390.87000000005355</v>
          </cell>
          <cell r="AH574">
            <v>-772.20000000001164</v>
          </cell>
          <cell r="AI574">
            <v>-184.70000000001164</v>
          </cell>
          <cell r="AJ574">
            <v>-364.74000000001979</v>
          </cell>
          <cell r="AK574">
            <v>-671.90000000002328</v>
          </cell>
          <cell r="AL574">
            <v>-391.1600000000326</v>
          </cell>
          <cell r="AM574">
            <v>-405</v>
          </cell>
          <cell r="AN574">
            <v>-452.13000000000466</v>
          </cell>
          <cell r="AO574">
            <v>-437.13000000000466</v>
          </cell>
          <cell r="AP574">
            <v>-243.8399999999674</v>
          </cell>
          <cell r="AQ574">
            <v>-65.650000000023283</v>
          </cell>
          <cell r="AR574">
            <v>-4472.5499999988824</v>
          </cell>
          <cell r="AS574">
            <v>-176.05000000004657</v>
          </cell>
          <cell r="AT574">
            <v>-419.25</v>
          </cell>
          <cell r="AU574">
            <v>-493.75</v>
          </cell>
          <cell r="AV574">
            <v>-733.71999999997206</v>
          </cell>
          <cell r="AW574">
            <v>-137.85999999998603</v>
          </cell>
          <cell r="AX574">
            <v>-204.8399999999674</v>
          </cell>
          <cell r="AY574">
            <v>-695.30000000004657</v>
          </cell>
          <cell r="AZ574">
            <v>-469.86000000010245</v>
          </cell>
          <cell r="BA574">
            <v>-284.71999999997206</v>
          </cell>
          <cell r="BB574">
            <v>-375.69999999995343</v>
          </cell>
          <cell r="BC574">
            <v>-481.5</v>
          </cell>
          <cell r="BD574">
            <v>0</v>
          </cell>
          <cell r="BE574">
            <v>-4014.679999999702</v>
          </cell>
          <cell r="BF574">
            <v>-61.400000000023283</v>
          </cell>
          <cell r="BG574">
            <v>-399.84999999997672</v>
          </cell>
          <cell r="BH574">
            <v>-312.18999999994412</v>
          </cell>
          <cell r="BI574">
            <v>-337</v>
          </cell>
          <cell r="BJ574">
            <v>-266.36000000001513</v>
          </cell>
          <cell r="BK574">
            <v>-796.96000000002095</v>
          </cell>
          <cell r="BL574">
            <v>-371.5</v>
          </cell>
          <cell r="BM574">
            <v>-260.36000000010245</v>
          </cell>
          <cell r="BN574">
            <v>-318.28000000002794</v>
          </cell>
          <cell r="BO574">
            <v>-505.73999999999069</v>
          </cell>
          <cell r="BP574">
            <v>-385.03999999992084</v>
          </cell>
          <cell r="BQ574">
            <v>0</v>
          </cell>
          <cell r="BR574">
            <v>-3464.5699999993667</v>
          </cell>
          <cell r="BS574">
            <v>0</v>
          </cell>
          <cell r="BT574">
            <v>-213.84999999997672</v>
          </cell>
          <cell r="BU574">
            <v>-699.73999999999069</v>
          </cell>
          <cell r="BV574">
            <v>-622</v>
          </cell>
          <cell r="BW574">
            <v>-212.11000000001513</v>
          </cell>
          <cell r="BX574">
            <v>-585.84000000002561</v>
          </cell>
          <cell r="BY574">
            <v>-134.84999999997672</v>
          </cell>
          <cell r="BZ574">
            <v>-343.1600000000326</v>
          </cell>
          <cell r="CA574">
            <v>-343.3300000000163</v>
          </cell>
          <cell r="CB574">
            <v>-309.68999999994412</v>
          </cell>
          <cell r="CC574">
            <v>0</v>
          </cell>
          <cell r="CD574">
            <v>0</v>
          </cell>
          <cell r="CE574">
            <v>-1911.8499999996275</v>
          </cell>
          <cell r="CF574">
            <v>0</v>
          </cell>
          <cell r="CG574">
            <v>-117.12000000011176</v>
          </cell>
          <cell r="CH574">
            <v>-278.59999999997672</v>
          </cell>
          <cell r="CI574">
            <v>-817.09000000002561</v>
          </cell>
          <cell r="CJ574">
            <v>-68.079999999987194</v>
          </cell>
          <cell r="CK574">
            <v>-342</v>
          </cell>
          <cell r="CL574">
            <v>-9.1600000000325963</v>
          </cell>
          <cell r="CM574">
            <v>-56.700000000069849</v>
          </cell>
          <cell r="CN574">
            <v>-190.43999999994412</v>
          </cell>
          <cell r="CO574">
            <v>0</v>
          </cell>
          <cell r="CP574">
            <v>-32.660000000032596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-1.409999999916181</v>
          </cell>
          <cell r="J576">
            <v>-25.159999999974389</v>
          </cell>
          <cell r="K576">
            <v>0</v>
          </cell>
          <cell r="L576">
            <v>-104.88000000000466</v>
          </cell>
          <cell r="M576">
            <v>-2.0199999999604188</v>
          </cell>
          <cell r="N576">
            <v>-9.9999999976716936E-2</v>
          </cell>
          <cell r="O576">
            <v>-4.0200000000186265</v>
          </cell>
          <cell r="P576">
            <v>-0.22000000003026798</v>
          </cell>
          <cell r="Q576">
            <v>-17.910000000032596</v>
          </cell>
          <cell r="R576">
            <v>-694.02899999916553</v>
          </cell>
          <cell r="S576">
            <v>131.01000000000931</v>
          </cell>
          <cell r="T576">
            <v>0</v>
          </cell>
          <cell r="U576">
            <v>-8.6800000000512227</v>
          </cell>
          <cell r="V576">
            <v>-12.439999999944121</v>
          </cell>
          <cell r="W576">
            <v>-57.699999999953434</v>
          </cell>
          <cell r="X576">
            <v>0</v>
          </cell>
          <cell r="Y576">
            <v>0.76999999996041879</v>
          </cell>
          <cell r="Z576">
            <v>0</v>
          </cell>
          <cell r="AA576">
            <v>-677.74000000004889</v>
          </cell>
          <cell r="AB576">
            <v>-58.038999999989755</v>
          </cell>
          <cell r="AC576">
            <v>0</v>
          </cell>
          <cell r="AD576">
            <v>-11.210000000020955</v>
          </cell>
          <cell r="AE576">
            <v>-289.00999999977648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-185.75</v>
          </cell>
          <cell r="AK576">
            <v>0</v>
          </cell>
          <cell r="AL576">
            <v>-9.9400000000023283</v>
          </cell>
          <cell r="AM576">
            <v>-1.9900000000488944</v>
          </cell>
          <cell r="AN576">
            <v>-0.21000000002095476</v>
          </cell>
          <cell r="AO576">
            <v>0</v>
          </cell>
          <cell r="AP576">
            <v>-91.119999999995343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-5519.2000000001863</v>
          </cell>
          <cell r="G577">
            <v>-2816</v>
          </cell>
          <cell r="H577">
            <v>-1563.5</v>
          </cell>
          <cell r="I577">
            <v>814</v>
          </cell>
          <cell r="J577">
            <v>-1307.2000000001863</v>
          </cell>
          <cell r="K577">
            <v>-962.20000000018626</v>
          </cell>
          <cell r="L577">
            <v>-6018.7999999998137</v>
          </cell>
          <cell r="M577">
            <v>-6402.5999999996275</v>
          </cell>
          <cell r="N577">
            <v>-2757.3000000007451</v>
          </cell>
          <cell r="O577">
            <v>-4302.3999999994412</v>
          </cell>
          <cell r="P577">
            <v>-5219.7000000001863</v>
          </cell>
          <cell r="Q577">
            <v>-3501.8999999994412</v>
          </cell>
          <cell r="R577">
            <v>-46112.400000020862</v>
          </cell>
          <cell r="S577">
            <v>-1560.2000000011176</v>
          </cell>
          <cell r="T577">
            <v>-2580</v>
          </cell>
          <cell r="U577">
            <v>-1322.7999999998137</v>
          </cell>
          <cell r="V577">
            <v>-1167.0999999996275</v>
          </cell>
          <cell r="W577">
            <v>-3637.7999999988824</v>
          </cell>
          <cell r="X577">
            <v>-3202.1000000005588</v>
          </cell>
          <cell r="Y577">
            <v>-6148.9000000003725</v>
          </cell>
          <cell r="Z577">
            <v>-6294.5999999996275</v>
          </cell>
          <cell r="AA577">
            <v>-7470.9000000003725</v>
          </cell>
          <cell r="AB577">
            <v>-4649.7000000001863</v>
          </cell>
          <cell r="AC577">
            <v>-5442.0999999996275</v>
          </cell>
          <cell r="AD577">
            <v>-2636.2000000001863</v>
          </cell>
          <cell r="AE577">
            <v>-41668.70000000298</v>
          </cell>
          <cell r="AF577">
            <v>-2815</v>
          </cell>
          <cell r="AG577">
            <v>-2389.8999999994412</v>
          </cell>
          <cell r="AH577">
            <v>-2980.7000000001863</v>
          </cell>
          <cell r="AI577">
            <v>-2168.7000000001863</v>
          </cell>
          <cell r="AJ577">
            <v>-4570.7999999998137</v>
          </cell>
          <cell r="AK577">
            <v>-3509.6999999992549</v>
          </cell>
          <cell r="AL577">
            <v>-5169.5999999996275</v>
          </cell>
          <cell r="AM577">
            <v>-4810.2999999998137</v>
          </cell>
          <cell r="AN577">
            <v>-3819.3999999994412</v>
          </cell>
          <cell r="AO577">
            <v>-3984.1000000005588</v>
          </cell>
          <cell r="AP577">
            <v>-3970.5999999996275</v>
          </cell>
          <cell r="AQ577">
            <v>-1479.8999999994412</v>
          </cell>
          <cell r="AR577">
            <v>-45058.40000000596</v>
          </cell>
          <cell r="AS577">
            <v>-1657.4000000003725</v>
          </cell>
          <cell r="AT577">
            <v>-3046.5</v>
          </cell>
          <cell r="AU577">
            <v>-2768.0999999996275</v>
          </cell>
          <cell r="AV577">
            <v>-2978.5999999996275</v>
          </cell>
          <cell r="AW577">
            <v>-5570.9000000003725</v>
          </cell>
          <cell r="AX577">
            <v>-3090.5999999996275</v>
          </cell>
          <cell r="AY577">
            <v>-4718.0999999996275</v>
          </cell>
          <cell r="AZ577">
            <v>-4642.5</v>
          </cell>
          <cell r="BA577">
            <v>-4957.3999999994412</v>
          </cell>
          <cell r="BB577">
            <v>-5623.4000000003725</v>
          </cell>
          <cell r="BC577">
            <v>-4668.2999999988824</v>
          </cell>
          <cell r="BD577">
            <v>-1336.5999999996275</v>
          </cell>
          <cell r="BE577">
            <v>-42672.5</v>
          </cell>
          <cell r="BF577">
            <v>-1869.1000000005588</v>
          </cell>
          <cell r="BG577">
            <v>-3449.5000000009313</v>
          </cell>
          <cell r="BH577">
            <v>-3275.2999999988824</v>
          </cell>
          <cell r="BI577">
            <v>-3003</v>
          </cell>
          <cell r="BJ577">
            <v>-5834.1999999992549</v>
          </cell>
          <cell r="BK577">
            <v>-3905.0999999996275</v>
          </cell>
          <cell r="BL577">
            <v>-2540.0999999996275</v>
          </cell>
          <cell r="BM577">
            <v>-4672.1999999992549</v>
          </cell>
          <cell r="BN577">
            <v>-4759.4000000003725</v>
          </cell>
          <cell r="BO577">
            <v>-3663.2000000001863</v>
          </cell>
          <cell r="BP577">
            <v>-4704.2000000001863</v>
          </cell>
          <cell r="BQ577">
            <v>-997.20000000018626</v>
          </cell>
          <cell r="BR577">
            <v>-34832.09999999404</v>
          </cell>
          <cell r="BS577">
            <v>-761</v>
          </cell>
          <cell r="BT577">
            <v>-1945.1999999992549</v>
          </cell>
          <cell r="BU577">
            <v>-2736.6000000014901</v>
          </cell>
          <cell r="BV577">
            <v>-4258.7999999998137</v>
          </cell>
          <cell r="BW577">
            <v>-5525.5</v>
          </cell>
          <cell r="BX577">
            <v>-5660.1000000005588</v>
          </cell>
          <cell r="BY577">
            <v>-211</v>
          </cell>
          <cell r="BZ577">
            <v>-3372.3999999994412</v>
          </cell>
          <cell r="CA577">
            <v>-4584.4000000003725</v>
          </cell>
          <cell r="CB577">
            <v>-2972.5999999996275</v>
          </cell>
          <cell r="CC577">
            <v>-2450.8999999985099</v>
          </cell>
          <cell r="CD577">
            <v>-353.59999999962747</v>
          </cell>
          <cell r="CE577">
            <v>-29532.09999999404</v>
          </cell>
          <cell r="CF577">
            <v>-246.59999999962747</v>
          </cell>
          <cell r="CG577">
            <v>-1124</v>
          </cell>
          <cell r="CH577">
            <v>-2806</v>
          </cell>
          <cell r="CI577">
            <v>-3988.9999999990687</v>
          </cell>
          <cell r="CJ577">
            <v>-5276.3000000007451</v>
          </cell>
          <cell r="CK577">
            <v>-4059.5999999996275</v>
          </cell>
          <cell r="CL577">
            <v>-1478.7000000011176</v>
          </cell>
          <cell r="CM577">
            <v>-1434.0999999996275</v>
          </cell>
          <cell r="CN577">
            <v>-4715.6999999992549</v>
          </cell>
          <cell r="CO577">
            <v>-1802.4000000003725</v>
          </cell>
          <cell r="CP577">
            <v>-2358.7999999998137</v>
          </cell>
          <cell r="CQ577">
            <v>-240.90000000130385</v>
          </cell>
          <cell r="CR577">
            <v>-2553.7999999970198</v>
          </cell>
          <cell r="CS577">
            <v>-143.50000000093132</v>
          </cell>
          <cell r="CT577">
            <v>-80.999999999068677</v>
          </cell>
          <cell r="CU577">
            <v>-389.09999999962747</v>
          </cell>
          <cell r="CV577">
            <v>-313.80000000074506</v>
          </cell>
          <cell r="CW577">
            <v>-156.29999999981374</v>
          </cell>
          <cell r="CX577">
            <v>-318.90000000037253</v>
          </cell>
          <cell r="CY577">
            <v>-0.5</v>
          </cell>
          <cell r="CZ577">
            <v>-8.5</v>
          </cell>
          <cell r="DA577">
            <v>-555</v>
          </cell>
          <cell r="DB577">
            <v>-216.79999999981374</v>
          </cell>
          <cell r="DC577">
            <v>-203.20000000018626</v>
          </cell>
          <cell r="DD577">
            <v>-167.20000000018626</v>
          </cell>
          <cell r="DE577">
            <v>-2405.2000000029802</v>
          </cell>
          <cell r="DF577">
            <v>-123.59999999962747</v>
          </cell>
          <cell r="DG577">
            <v>-231.70000000018626</v>
          </cell>
          <cell r="DH577">
            <v>-386.09999999962747</v>
          </cell>
          <cell r="DI577">
            <v>-509.59999999962747</v>
          </cell>
          <cell r="DJ577">
            <v>-138.59999999962747</v>
          </cell>
          <cell r="DK577">
            <v>-311.90000000037253</v>
          </cell>
          <cell r="DL577">
            <v>-110.5</v>
          </cell>
          <cell r="DM577">
            <v>-53.5</v>
          </cell>
          <cell r="DN577">
            <v>-165.60000000055879</v>
          </cell>
          <cell r="DO577">
            <v>-208.09999999962747</v>
          </cell>
          <cell r="DP577">
            <v>-38.600000000558794</v>
          </cell>
          <cell r="DQ577">
            <v>-127.40000000037253</v>
          </cell>
          <cell r="DR577">
            <v>-1063.1000000238419</v>
          </cell>
          <cell r="DS577">
            <v>-149.5</v>
          </cell>
          <cell r="DT577">
            <v>-115.90000000130385</v>
          </cell>
          <cell r="DU577">
            <v>-124.10000000149012</v>
          </cell>
          <cell r="DV577">
            <v>-118.40000000037253</v>
          </cell>
          <cell r="DW577">
            <v>-107.29999999981374</v>
          </cell>
          <cell r="DX577">
            <v>-44.600000000558794</v>
          </cell>
          <cell r="DY577">
            <v>-4</v>
          </cell>
          <cell r="DZ577">
            <v>-8.7000000011175871</v>
          </cell>
          <cell r="EA577">
            <v>-27.199999999254942</v>
          </cell>
          <cell r="EB577">
            <v>-186.90000000037253</v>
          </cell>
          <cell r="EC577">
            <v>-39.300000000745058</v>
          </cell>
          <cell r="ED577">
            <v>-137.20000000018626</v>
          </cell>
        </row>
        <row r="578">
          <cell r="F578">
            <v>-3282</v>
          </cell>
          <cell r="G578">
            <v>-4203.8000000007451</v>
          </cell>
          <cell r="H578">
            <v>-4783.7000000001863</v>
          </cell>
          <cell r="I578">
            <v>-3327.5</v>
          </cell>
          <cell r="J578">
            <v>-5611.0999999996275</v>
          </cell>
          <cell r="K578">
            <v>-8057.8999999994412</v>
          </cell>
          <cell r="L578">
            <v>-3261.2000000001863</v>
          </cell>
          <cell r="M578">
            <v>-4932.9000000003725</v>
          </cell>
          <cell r="N578">
            <v>-5383.2999999998137</v>
          </cell>
          <cell r="O578">
            <v>-5359.7999999998137</v>
          </cell>
          <cell r="P578">
            <v>-3667.5</v>
          </cell>
          <cell r="Q578">
            <v>-3243.2999999998137</v>
          </cell>
          <cell r="R578">
            <v>-49220.69999999553</v>
          </cell>
          <cell r="S578">
            <v>-2788.2000000001863</v>
          </cell>
          <cell r="T578">
            <v>-3733.2999999998137</v>
          </cell>
          <cell r="U578">
            <v>-4917.0999999996275</v>
          </cell>
          <cell r="V578">
            <v>-4301.2000000001863</v>
          </cell>
          <cell r="W578">
            <v>-4486.7999999998137</v>
          </cell>
          <cell r="X578">
            <v>-6476</v>
          </cell>
          <cell r="Y578">
            <v>-2911.4000000003725</v>
          </cell>
          <cell r="Z578">
            <v>-5340.5999999996275</v>
          </cell>
          <cell r="AA578">
            <v>-5448.5999999996275</v>
          </cell>
          <cell r="AB578">
            <v>-4026.2999999998137</v>
          </cell>
          <cell r="AC578">
            <v>-2567.7000000001863</v>
          </cell>
          <cell r="AD578">
            <v>-2223.5</v>
          </cell>
          <cell r="AE578">
            <v>-47757.29999999702</v>
          </cell>
          <cell r="AF578">
            <v>-2525</v>
          </cell>
          <cell r="AG578">
            <v>-2953</v>
          </cell>
          <cell r="AH578">
            <v>-3336</v>
          </cell>
          <cell r="AI578">
            <v>-4445.5</v>
          </cell>
          <cell r="AJ578">
            <v>-3376.0999999996275</v>
          </cell>
          <cell r="AK578">
            <v>-5724.7999999998137</v>
          </cell>
          <cell r="AL578">
            <v>-4651.7999999998137</v>
          </cell>
          <cell r="AM578">
            <v>-5378.7999999998137</v>
          </cell>
          <cell r="AN578">
            <v>-4561.2999999998137</v>
          </cell>
          <cell r="AO578">
            <v>-3895</v>
          </cell>
          <cell r="AP578">
            <v>-5008.2999999998137</v>
          </cell>
          <cell r="AQ578">
            <v>-1901.7000000001863</v>
          </cell>
          <cell r="AR578">
            <v>-47674.19999999553</v>
          </cell>
          <cell r="AS578">
            <v>-1834.3999999994412</v>
          </cell>
          <cell r="AT578">
            <v>-2690.5999999996275</v>
          </cell>
          <cell r="AU578">
            <v>-4220.5</v>
          </cell>
          <cell r="AV578">
            <v>-4337.7999999998137</v>
          </cell>
          <cell r="AW578">
            <v>-4825.7000000001863</v>
          </cell>
          <cell r="AX578">
            <v>-6663.5999999996275</v>
          </cell>
          <cell r="AY578">
            <v>-4424.0999999996275</v>
          </cell>
          <cell r="AZ578">
            <v>-5010.7999999998137</v>
          </cell>
          <cell r="BA578">
            <v>-4697.7000000001863</v>
          </cell>
          <cell r="BB578">
            <v>-3760.2999999998137</v>
          </cell>
          <cell r="BC578">
            <v>-3763.9000000003725</v>
          </cell>
          <cell r="BD578">
            <v>-1444.7999999998137</v>
          </cell>
          <cell r="BE578">
            <v>-44671.09999999404</v>
          </cell>
          <cell r="BF578">
            <v>-1542.7000000001863</v>
          </cell>
          <cell r="BG578">
            <v>-2769.7999999998137</v>
          </cell>
          <cell r="BH578">
            <v>-3689.5</v>
          </cell>
          <cell r="BI578">
            <v>-4694.5</v>
          </cell>
          <cell r="BJ578">
            <v>-4327.5</v>
          </cell>
          <cell r="BK578">
            <v>-6667.2999999998137</v>
          </cell>
          <cell r="BL578">
            <v>-3564.2999999998137</v>
          </cell>
          <cell r="BM578">
            <v>-4135.2999999998137</v>
          </cell>
          <cell r="BN578">
            <v>-5377.7000000001863</v>
          </cell>
          <cell r="BO578">
            <v>-3309.7000000001863</v>
          </cell>
          <cell r="BP578">
            <v>-2807.2000000001863</v>
          </cell>
          <cell r="BQ578">
            <v>-1785.5999999996275</v>
          </cell>
          <cell r="BR578">
            <v>-38454.199999988079</v>
          </cell>
          <cell r="BS578">
            <v>-990.20000000018626</v>
          </cell>
          <cell r="BT578">
            <v>-1796</v>
          </cell>
          <cell r="BU578">
            <v>-4075.9000000003725</v>
          </cell>
          <cell r="BV578">
            <v>-4665.5</v>
          </cell>
          <cell r="BW578">
            <v>-5293.1000000005588</v>
          </cell>
          <cell r="BX578">
            <v>-5810.7999999998137</v>
          </cell>
          <cell r="BY578">
            <v>-1380.0999999996275</v>
          </cell>
          <cell r="BZ578">
            <v>-2684.7999999998137</v>
          </cell>
          <cell r="CA578">
            <v>-5812.2999999998137</v>
          </cell>
          <cell r="CB578">
            <v>-2655.7999999998137</v>
          </cell>
          <cell r="CC578">
            <v>-3064.5</v>
          </cell>
          <cell r="CD578">
            <v>-225.20000000018626</v>
          </cell>
          <cell r="CE578">
            <v>-25646.800000011921</v>
          </cell>
          <cell r="CF578">
            <v>-109</v>
          </cell>
          <cell r="CG578">
            <v>-996.09999999962747</v>
          </cell>
          <cell r="CH578">
            <v>-3059.7999999998137</v>
          </cell>
          <cell r="CI578">
            <v>-4691.4000000003725</v>
          </cell>
          <cell r="CJ578">
            <v>-2465.0999999996275</v>
          </cell>
          <cell r="CK578">
            <v>-4703.2999999998137</v>
          </cell>
          <cell r="CL578">
            <v>-1106.4000000003725</v>
          </cell>
          <cell r="CM578">
            <v>-1157.5</v>
          </cell>
          <cell r="CN578">
            <v>-4027.9000000003725</v>
          </cell>
          <cell r="CO578">
            <v>-1702</v>
          </cell>
          <cell r="CP578">
            <v>-1603.5999999996275</v>
          </cell>
          <cell r="CQ578">
            <v>-24.700000000186265</v>
          </cell>
          <cell r="CR578">
            <v>-863.30000001192093</v>
          </cell>
          <cell r="CS578">
            <v>-9</v>
          </cell>
          <cell r="CT578">
            <v>-40.799999999813735</v>
          </cell>
          <cell r="CU578">
            <v>-207.90000000037253</v>
          </cell>
          <cell r="CV578">
            <v>-246.89999999944121</v>
          </cell>
          <cell r="CW578">
            <v>-76.799999999813735</v>
          </cell>
          <cell r="CX578">
            <v>-15.599999999627471</v>
          </cell>
          <cell r="CY578">
            <v>-1.7999999998137355</v>
          </cell>
          <cell r="CZ578">
            <v>-1.7000000001862645</v>
          </cell>
          <cell r="DA578">
            <v>-110.20000000018626</v>
          </cell>
          <cell r="DB578">
            <v>-57.700000000186265</v>
          </cell>
          <cell r="DC578">
            <v>-84.299999999813735</v>
          </cell>
          <cell r="DD578">
            <v>-10.599999999627471</v>
          </cell>
          <cell r="DE578">
            <v>-1591.5999999940395</v>
          </cell>
          <cell r="DF578">
            <v>-38.299999999813735</v>
          </cell>
          <cell r="DG578">
            <v>-201</v>
          </cell>
          <cell r="DH578">
            <v>-386.40000000037253</v>
          </cell>
          <cell r="DI578">
            <v>-341.70000000018626</v>
          </cell>
          <cell r="DJ578">
            <v>-235.59999999962747</v>
          </cell>
          <cell r="DK578">
            <v>-105.5</v>
          </cell>
          <cell r="DL578">
            <v>-20.299999999813735</v>
          </cell>
          <cell r="DM578">
            <v>-120.79999999981374</v>
          </cell>
          <cell r="DN578">
            <v>-3.400000000372529</v>
          </cell>
          <cell r="DO578">
            <v>-128.40000000037253</v>
          </cell>
          <cell r="DP578">
            <v>-1.2000000001862645</v>
          </cell>
          <cell r="DQ578">
            <v>-9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-1160</v>
          </cell>
          <cell r="G579">
            <v>-600.90000000037253</v>
          </cell>
          <cell r="H579">
            <v>-516.22000000067055</v>
          </cell>
          <cell r="I579">
            <v>-343.03999999910593</v>
          </cell>
          <cell r="J579">
            <v>-941.85999999986961</v>
          </cell>
          <cell r="K579">
            <v>-200.89999999944121</v>
          </cell>
          <cell r="L579">
            <v>-2099</v>
          </cell>
          <cell r="M579">
            <v>-1795.3999999994412</v>
          </cell>
          <cell r="N579">
            <v>-1146.2999999998137</v>
          </cell>
          <cell r="O579">
            <v>-2634.1000000005588</v>
          </cell>
          <cell r="P579">
            <v>-839.99999999906868</v>
          </cell>
          <cell r="Q579">
            <v>-2352.7999999998137</v>
          </cell>
          <cell r="R579">
            <v>-22128.039999999106</v>
          </cell>
          <cell r="S579">
            <v>-203.29999999981374</v>
          </cell>
          <cell r="T579">
            <v>-1044.1999999992549</v>
          </cell>
          <cell r="U579">
            <v>-454.5</v>
          </cell>
          <cell r="V579">
            <v>-316.39999999990687</v>
          </cell>
          <cell r="W579">
            <v>-1436.1400000001304</v>
          </cell>
          <cell r="X579">
            <v>-1675.1999999997206</v>
          </cell>
          <cell r="Y579">
            <v>-2345.9000000003725</v>
          </cell>
          <cell r="Z579">
            <v>-1440.1000000005588</v>
          </cell>
          <cell r="AA579">
            <v>-7324.1000000000931</v>
          </cell>
          <cell r="AB579">
            <v>-2318.5</v>
          </cell>
          <cell r="AC579">
            <v>-1002.1000000000931</v>
          </cell>
          <cell r="AD579">
            <v>-2567.5999999996275</v>
          </cell>
          <cell r="AE579">
            <v>-29874.609999999404</v>
          </cell>
          <cell r="AF579">
            <v>-3944.5999999996275</v>
          </cell>
          <cell r="AG579">
            <v>-3421.9000000003725</v>
          </cell>
          <cell r="AH579">
            <v>-998.20000000018626</v>
          </cell>
          <cell r="AI579">
            <v>-681.3000000002794</v>
          </cell>
          <cell r="AJ579">
            <v>-2246.0099999997765</v>
          </cell>
          <cell r="AK579">
            <v>-1273.7000000001863</v>
          </cell>
          <cell r="AL579">
            <v>-3043.8000000007451</v>
          </cell>
          <cell r="AM579">
            <v>-3125.0999999996275</v>
          </cell>
          <cell r="AN579">
            <v>-857.20000000018626</v>
          </cell>
          <cell r="AO579">
            <v>-4381.3000000007451</v>
          </cell>
          <cell r="AP579">
            <v>-2779.7999999998137</v>
          </cell>
          <cell r="AQ579">
            <v>-3121.7000000011176</v>
          </cell>
          <cell r="AR579">
            <v>-31623.960000015795</v>
          </cell>
          <cell r="AS579">
            <v>-3549.6000000005588</v>
          </cell>
          <cell r="AT579">
            <v>-3574.4999999990687</v>
          </cell>
          <cell r="AU579">
            <v>-2450.7999999998137</v>
          </cell>
          <cell r="AV579">
            <v>-744.89999999944121</v>
          </cell>
          <cell r="AW579">
            <v>-2338.4599999999627</v>
          </cell>
          <cell r="AX579">
            <v>-1885.3999999999069</v>
          </cell>
          <cell r="AY579">
            <v>-3300.8000000007451</v>
          </cell>
          <cell r="AZ579">
            <v>-3834.9000000003725</v>
          </cell>
          <cell r="BA579">
            <v>-830.09999999962747</v>
          </cell>
          <cell r="BB579">
            <v>-2342.1999999992549</v>
          </cell>
          <cell r="BC579">
            <v>-3010.2000000001863</v>
          </cell>
          <cell r="BD579">
            <v>-3762.0999999996275</v>
          </cell>
          <cell r="BE579">
            <v>-36014.839999996126</v>
          </cell>
          <cell r="BF579">
            <v>-3841.5</v>
          </cell>
          <cell r="BG579">
            <v>-3473.5999999996275</v>
          </cell>
          <cell r="BH579">
            <v>-2681.7999999988824</v>
          </cell>
          <cell r="BI579">
            <v>-701.40000000037253</v>
          </cell>
          <cell r="BJ579">
            <v>-3128.5400000005029</v>
          </cell>
          <cell r="BK579">
            <v>-1739.7999999988824</v>
          </cell>
          <cell r="BL579">
            <v>-2938.5</v>
          </cell>
          <cell r="BM579">
            <v>-4499.9999999990687</v>
          </cell>
          <cell r="BN579">
            <v>-1192.5999999996275</v>
          </cell>
          <cell r="BO579">
            <v>-6651.5</v>
          </cell>
          <cell r="BP579">
            <v>-3050.7999999998137</v>
          </cell>
          <cell r="BQ579">
            <v>-2114.7999999998137</v>
          </cell>
          <cell r="BR579">
            <v>-24896.099999986589</v>
          </cell>
          <cell r="BS579">
            <v>-2748.7999999998137</v>
          </cell>
          <cell r="BT579">
            <v>-1436.2000000001863</v>
          </cell>
          <cell r="BU579">
            <v>-1953.8999999999069</v>
          </cell>
          <cell r="BV579">
            <v>-643.10000000009313</v>
          </cell>
          <cell r="BW579">
            <v>-1930.7000000001863</v>
          </cell>
          <cell r="BX579">
            <v>-2149.8000000002794</v>
          </cell>
          <cell r="BY579">
            <v>-1690.3000000002794</v>
          </cell>
          <cell r="BZ579">
            <v>-3629.3999999994412</v>
          </cell>
          <cell r="CA579">
            <v>-1378.8999999999069</v>
          </cell>
          <cell r="CB579">
            <v>-5242.7000000001863</v>
          </cell>
          <cell r="CC579">
            <v>-1899.0999999996275</v>
          </cell>
          <cell r="CD579">
            <v>-193.20000000018626</v>
          </cell>
          <cell r="CE579">
            <v>-21381.60000000149</v>
          </cell>
          <cell r="CF579">
            <v>-386.29999999981374</v>
          </cell>
          <cell r="CG579">
            <v>-1379.7000000001863</v>
          </cell>
          <cell r="CH579">
            <v>-2075</v>
          </cell>
          <cell r="CI579">
            <v>-1607.6000000000931</v>
          </cell>
          <cell r="CJ579">
            <v>-2359.7999999998137</v>
          </cell>
          <cell r="CK579">
            <v>-3314.7999999998137</v>
          </cell>
          <cell r="CL579">
            <v>-1508.7000000001863</v>
          </cell>
          <cell r="CM579">
            <v>-3499.2999999998137</v>
          </cell>
          <cell r="CN579">
            <v>-1802.7999999998137</v>
          </cell>
          <cell r="CO579">
            <v>-2342.5</v>
          </cell>
          <cell r="CP579">
            <v>-898.10000000055879</v>
          </cell>
          <cell r="CQ579">
            <v>-207</v>
          </cell>
          <cell r="CR579">
            <v>-3673.6600000038743</v>
          </cell>
          <cell r="CS579">
            <v>0</v>
          </cell>
          <cell r="CT579">
            <v>-419.70000000018626</v>
          </cell>
          <cell r="CU579">
            <v>-828</v>
          </cell>
          <cell r="CV579">
            <v>-464.39999999990687</v>
          </cell>
          <cell r="CW579">
            <v>-39.759999999776483</v>
          </cell>
          <cell r="CX579">
            <v>-208.79999999981374</v>
          </cell>
          <cell r="CY579">
            <v>-229.29999999981374</v>
          </cell>
          <cell r="CZ579">
            <v>-54</v>
          </cell>
          <cell r="DA579">
            <v>-380.79999999981374</v>
          </cell>
          <cell r="DB579">
            <v>-463</v>
          </cell>
          <cell r="DC579">
            <v>-535.60000000009313</v>
          </cell>
          <cell r="DD579">
            <v>-50.299999999813735</v>
          </cell>
          <cell r="DE579">
            <v>-3024.5399999916553</v>
          </cell>
          <cell r="DF579">
            <v>-110.20000000018626</v>
          </cell>
          <cell r="DG579">
            <v>-506.20000000018626</v>
          </cell>
          <cell r="DH579">
            <v>-464.59999999962747</v>
          </cell>
          <cell r="DI579">
            <v>-315.10000000055879</v>
          </cell>
          <cell r="DJ579">
            <v>-38.639999999664724</v>
          </cell>
          <cell r="DK579">
            <v>-432.40000000037253</v>
          </cell>
          <cell r="DL579">
            <v>-95.400000000372529</v>
          </cell>
          <cell r="DM579">
            <v>-153.59999999962747</v>
          </cell>
          <cell r="DN579">
            <v>-706</v>
          </cell>
          <cell r="DO579">
            <v>-152.90000000037253</v>
          </cell>
          <cell r="DP579">
            <v>-49.5</v>
          </cell>
          <cell r="DQ579">
            <v>0</v>
          </cell>
          <cell r="DR579">
            <v>12.700000002980232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12.700000000186265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-195.63999999989755</v>
          </cell>
          <cell r="G580">
            <v>-213.56999999983236</v>
          </cell>
          <cell r="H580">
            <v>-34.5</v>
          </cell>
          <cell r="I580">
            <v>-111.43000000005122</v>
          </cell>
          <cell r="J580">
            <v>-341.55000000004657</v>
          </cell>
          <cell r="K580">
            <v>-203.31000000005588</v>
          </cell>
          <cell r="L580">
            <v>-703.6500000001397</v>
          </cell>
          <cell r="M580">
            <v>-453.51000000024214</v>
          </cell>
          <cell r="N580">
            <v>-39.589999999850988</v>
          </cell>
          <cell r="O580">
            <v>-510.27000000001863</v>
          </cell>
          <cell r="P580">
            <v>-210.20000000018626</v>
          </cell>
          <cell r="Q580">
            <v>-421.98999999999069</v>
          </cell>
          <cell r="R580">
            <v>-5863.6700000017881</v>
          </cell>
          <cell r="S580">
            <v>-377.14999999990687</v>
          </cell>
          <cell r="T580">
            <v>-515.6500000001397</v>
          </cell>
          <cell r="U580">
            <v>-109.78999999980442</v>
          </cell>
          <cell r="V580">
            <v>-17.899999999906868</v>
          </cell>
          <cell r="W580">
            <v>-576.90000000002328</v>
          </cell>
          <cell r="X580">
            <v>-357.56000000005588</v>
          </cell>
          <cell r="Y580">
            <v>-742.40000000037253</v>
          </cell>
          <cell r="Z580">
            <v>-717.10000000009313</v>
          </cell>
          <cell r="AA580">
            <v>-699.48999999999069</v>
          </cell>
          <cell r="AB580">
            <v>-479.23999999975786</v>
          </cell>
          <cell r="AC580">
            <v>-530.43999999994412</v>
          </cell>
          <cell r="AD580">
            <v>-740.04999999981374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-301.79999999981374</v>
          </cell>
          <cell r="G581">
            <v>-622</v>
          </cell>
          <cell r="H581">
            <v>-209.4000000001397</v>
          </cell>
          <cell r="I581">
            <v>-964.60000000009313</v>
          </cell>
          <cell r="J581">
            <v>-1369.7999999998137</v>
          </cell>
          <cell r="K581">
            <v>-2151.6000000000931</v>
          </cell>
          <cell r="L581">
            <v>-374</v>
          </cell>
          <cell r="M581">
            <v>-656.10000000009313</v>
          </cell>
          <cell r="N581">
            <v>-850</v>
          </cell>
          <cell r="O581">
            <v>-783.10000000009313</v>
          </cell>
          <cell r="P581">
            <v>-640.5</v>
          </cell>
          <cell r="Q581">
            <v>-37.200000000186265</v>
          </cell>
          <cell r="R581">
            <v>-10908.10000000149</v>
          </cell>
          <cell r="S581">
            <v>-68.799999999813735</v>
          </cell>
          <cell r="T581">
            <v>-410.39999999990687</v>
          </cell>
          <cell r="U581">
            <v>-658.69999999995343</v>
          </cell>
          <cell r="V581">
            <v>-1623.2000000001863</v>
          </cell>
          <cell r="W581">
            <v>-1158.0999999998603</v>
          </cell>
          <cell r="X581">
            <v>-1148.5</v>
          </cell>
          <cell r="Y581">
            <v>-101.29999999981374</v>
          </cell>
          <cell r="Z581">
            <v>-635.30000000004657</v>
          </cell>
          <cell r="AA581">
            <v>-3646.6000000000931</v>
          </cell>
          <cell r="AB581">
            <v>-673</v>
          </cell>
          <cell r="AC581">
            <v>-784.20000000018626</v>
          </cell>
          <cell r="AD581">
            <v>0</v>
          </cell>
          <cell r="AE581">
            <v>-7457.8999999947846</v>
          </cell>
          <cell r="AF581">
            <v>0</v>
          </cell>
          <cell r="AG581">
            <v>-348</v>
          </cell>
          <cell r="AH581">
            <v>-837.70000000018626</v>
          </cell>
          <cell r="AI581">
            <v>-1017.9000000001397</v>
          </cell>
          <cell r="AJ581">
            <v>-899.0999999998603</v>
          </cell>
          <cell r="AK581">
            <v>-1935.2999999998137</v>
          </cell>
          <cell r="AL581">
            <v>-123.70000000018626</v>
          </cell>
          <cell r="AM581">
            <v>-51.700000000186265</v>
          </cell>
          <cell r="AN581">
            <v>-1168.2999999998137</v>
          </cell>
          <cell r="AO581">
            <v>-824.20000000018626</v>
          </cell>
          <cell r="AP581">
            <v>-252</v>
          </cell>
          <cell r="AQ581">
            <v>0</v>
          </cell>
          <cell r="AR581">
            <v>-7528.1999999992549</v>
          </cell>
          <cell r="AS581">
            <v>-1</v>
          </cell>
          <cell r="AT581">
            <v>0</v>
          </cell>
          <cell r="AU581">
            <v>-718.20000000018626</v>
          </cell>
          <cell r="AV581">
            <v>-1424.3999999999069</v>
          </cell>
          <cell r="AW581">
            <v>-1076.3000000000466</v>
          </cell>
          <cell r="AX581">
            <v>-1550.3999999999069</v>
          </cell>
          <cell r="AY581">
            <v>-171.5</v>
          </cell>
          <cell r="AZ581">
            <v>-80</v>
          </cell>
          <cell r="BA581">
            <v>-1710.7000000001863</v>
          </cell>
          <cell r="BB581">
            <v>-473.20000000018626</v>
          </cell>
          <cell r="BC581">
            <v>-322.5</v>
          </cell>
          <cell r="BD581">
            <v>0</v>
          </cell>
          <cell r="BE581">
            <v>-5948.1999999992549</v>
          </cell>
          <cell r="BF581">
            <v>-56.299999999813735</v>
          </cell>
          <cell r="BG581">
            <v>0</v>
          </cell>
          <cell r="BH581">
            <v>-486.20000000018626</v>
          </cell>
          <cell r="BI581">
            <v>-1391.5</v>
          </cell>
          <cell r="BJ581">
            <v>-568.10000000009313</v>
          </cell>
          <cell r="BK581">
            <v>-1651</v>
          </cell>
          <cell r="BL581">
            <v>0</v>
          </cell>
          <cell r="BM581">
            <v>-100.40000000037253</v>
          </cell>
          <cell r="BN581">
            <v>-1059</v>
          </cell>
          <cell r="BO581">
            <v>-384.29999999981374</v>
          </cell>
          <cell r="BP581">
            <v>-184.70000000018626</v>
          </cell>
          <cell r="BQ581">
            <v>-66.700000000186265</v>
          </cell>
          <cell r="BR581">
            <v>-4114.1000000014901</v>
          </cell>
          <cell r="BS581">
            <v>0</v>
          </cell>
          <cell r="BT581">
            <v>-67.5</v>
          </cell>
          <cell r="BU581">
            <v>-163.10000000009313</v>
          </cell>
          <cell r="BV581">
            <v>-1268.6000000000931</v>
          </cell>
          <cell r="BW581">
            <v>-672.9000000001397</v>
          </cell>
          <cell r="BX581">
            <v>-976.29999999981374</v>
          </cell>
          <cell r="BY581">
            <v>-53.400000000372529</v>
          </cell>
          <cell r="BZ581">
            <v>0</v>
          </cell>
          <cell r="CA581">
            <v>-769.59999999962747</v>
          </cell>
          <cell r="CB581">
            <v>-142.70000000018626</v>
          </cell>
          <cell r="CC581">
            <v>0</v>
          </cell>
          <cell r="CD581">
            <v>0</v>
          </cell>
          <cell r="CE581">
            <v>-377.30000000074506</v>
          </cell>
          <cell r="CF581">
            <v>0</v>
          </cell>
          <cell r="CG581">
            <v>0</v>
          </cell>
          <cell r="CH581">
            <v>-69.199999999953434</v>
          </cell>
          <cell r="CI581">
            <v>-293.70000000018626</v>
          </cell>
          <cell r="CJ581">
            <v>-9.5999999998603016</v>
          </cell>
          <cell r="CK581">
            <v>-2.2000000001862645</v>
          </cell>
          <cell r="CL581">
            <v>0</v>
          </cell>
          <cell r="CM581">
            <v>0</v>
          </cell>
          <cell r="CN581">
            <v>0</v>
          </cell>
          <cell r="CO581">
            <v>-2.599999999627471</v>
          </cell>
          <cell r="CP581">
            <v>0</v>
          </cell>
          <cell r="CQ581">
            <v>0</v>
          </cell>
          <cell r="CR581">
            <v>-1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-1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-4.1999999992549419</v>
          </cell>
          <cell r="DF581">
            <v>0</v>
          </cell>
          <cell r="DG581">
            <v>-1</v>
          </cell>
          <cell r="DH581">
            <v>-9.9999999860301614E-2</v>
          </cell>
          <cell r="DI581">
            <v>-1</v>
          </cell>
          <cell r="DJ581">
            <v>-1.8000000000465661</v>
          </cell>
          <cell r="DK581">
            <v>-0.29999999981373549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-16.800000000745058</v>
          </cell>
          <cell r="DS581">
            <v>-1.2000000001862645</v>
          </cell>
          <cell r="DT581">
            <v>-3.400000000372529</v>
          </cell>
          <cell r="DU581">
            <v>-1.6000000000931323</v>
          </cell>
          <cell r="DV581">
            <v>-7.2000000001862645</v>
          </cell>
          <cell r="DW581">
            <v>1.7999999998137355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-5.2000000001862645</v>
          </cell>
          <cell r="EC581">
            <v>0</v>
          </cell>
          <cell r="ED581">
            <v>0</v>
          </cell>
        </row>
        <row r="583">
          <cell r="F583">
            <v>-701.29999999981374</v>
          </cell>
          <cell r="G583">
            <v>-347.80000000004657</v>
          </cell>
          <cell r="H583">
            <v>-208.5</v>
          </cell>
          <cell r="I583">
            <v>-175.5</v>
          </cell>
          <cell r="J583">
            <v>0</v>
          </cell>
          <cell r="K583">
            <v>-156.5</v>
          </cell>
          <cell r="L583">
            <v>-861.80000000004657</v>
          </cell>
          <cell r="M583">
            <v>-716</v>
          </cell>
          <cell r="N583">
            <v>-553.19999999995343</v>
          </cell>
          <cell r="O583">
            <v>-267.30000000004657</v>
          </cell>
          <cell r="P583">
            <v>-10.899999999906868</v>
          </cell>
          <cell r="Q583">
            <v>-272.4000000001397</v>
          </cell>
          <cell r="R583">
            <v>-2347.7999999970198</v>
          </cell>
          <cell r="S583">
            <v>904.29999999981374</v>
          </cell>
          <cell r="T583">
            <v>-249.9000000001397</v>
          </cell>
          <cell r="U583">
            <v>-250.59999999962747</v>
          </cell>
          <cell r="V583">
            <v>-145.30000000004657</v>
          </cell>
          <cell r="W583">
            <v>0</v>
          </cell>
          <cell r="X583">
            <v>0</v>
          </cell>
          <cell r="Y583">
            <v>-759.79999999981374</v>
          </cell>
          <cell r="Z583">
            <v>-681.20000000018626</v>
          </cell>
          <cell r="AA583">
            <v>-421.89999999990687</v>
          </cell>
          <cell r="AB583">
            <v>-661.60000000009313</v>
          </cell>
          <cell r="AC583">
            <v>-81.800000000046566</v>
          </cell>
          <cell r="AD583">
            <v>0</v>
          </cell>
          <cell r="AE583">
            <v>-4072.5299999974668</v>
          </cell>
          <cell r="AF583">
            <v>-34.299999999813735</v>
          </cell>
          <cell r="AG583">
            <v>-169.39999999990687</v>
          </cell>
          <cell r="AH583">
            <v>-752.59999999962747</v>
          </cell>
          <cell r="AI583">
            <v>-449.79999999981374</v>
          </cell>
          <cell r="AJ583">
            <v>-2.930000000007567</v>
          </cell>
          <cell r="AK583">
            <v>0</v>
          </cell>
          <cell r="AL583">
            <v>-686.79999999981374</v>
          </cell>
          <cell r="AM583">
            <v>-758.39999999990687</v>
          </cell>
          <cell r="AN583">
            <v>-518.39999999990687</v>
          </cell>
          <cell r="AO583">
            <v>-659</v>
          </cell>
          <cell r="AP583">
            <v>0</v>
          </cell>
          <cell r="AQ583">
            <v>-40.900000000139698</v>
          </cell>
          <cell r="AR583">
            <v>-3283.140000000596</v>
          </cell>
          <cell r="AS583">
            <v>-62</v>
          </cell>
          <cell r="AT583">
            <v>0</v>
          </cell>
          <cell r="AU583">
            <v>-250</v>
          </cell>
          <cell r="AV583">
            <v>-489.9000000001397</v>
          </cell>
          <cell r="AW583">
            <v>0</v>
          </cell>
          <cell r="AX583">
            <v>-234.63999999989755</v>
          </cell>
          <cell r="AY583">
            <v>-702.5</v>
          </cell>
          <cell r="AZ583">
            <v>-612.10000000009313</v>
          </cell>
          <cell r="BA583">
            <v>-144.10000000009313</v>
          </cell>
          <cell r="BB583">
            <v>-777.10000000009313</v>
          </cell>
          <cell r="BC583">
            <v>-10.799999999930151</v>
          </cell>
          <cell r="BD583">
            <v>0</v>
          </cell>
          <cell r="BE583">
            <v>-2070.1700000017881</v>
          </cell>
          <cell r="BF583">
            <v>-10.800000000046566</v>
          </cell>
          <cell r="BG583">
            <v>0</v>
          </cell>
          <cell r="BH583">
            <v>-654</v>
          </cell>
          <cell r="BI583">
            <v>-372.30000000004657</v>
          </cell>
          <cell r="BJ583">
            <v>0</v>
          </cell>
          <cell r="BK583">
            <v>-448.62000000011176</v>
          </cell>
          <cell r="BL583">
            <v>1244.5</v>
          </cell>
          <cell r="BM583">
            <v>-1225.7000000001863</v>
          </cell>
          <cell r="BN583">
            <v>-418.29999999981374</v>
          </cell>
          <cell r="BO583">
            <v>-157.19999999995343</v>
          </cell>
          <cell r="BP583">
            <v>-21.650000000023283</v>
          </cell>
          <cell r="BQ583">
            <v>-6.1000000000931323</v>
          </cell>
          <cell r="BR583">
            <v>-4758.1299999989569</v>
          </cell>
          <cell r="BS583">
            <v>-62.100000000093132</v>
          </cell>
          <cell r="BT583">
            <v>-36.199999999953434</v>
          </cell>
          <cell r="BU583">
            <v>-742.79999999981374</v>
          </cell>
          <cell r="BV583">
            <v>-527.60000000009313</v>
          </cell>
          <cell r="BW583">
            <v>-11.05000000000291</v>
          </cell>
          <cell r="BX583">
            <v>-368.93999999994412</v>
          </cell>
          <cell r="BY583">
            <v>-534.69999999995343</v>
          </cell>
          <cell r="BZ583">
            <v>-1380.2999999998137</v>
          </cell>
          <cell r="CA583">
            <v>-439</v>
          </cell>
          <cell r="CB583">
            <v>-616.19999999995343</v>
          </cell>
          <cell r="CC583">
            <v>-39.239999999990687</v>
          </cell>
          <cell r="CD583">
            <v>0</v>
          </cell>
          <cell r="CE583">
            <v>-3982.8100000023842</v>
          </cell>
          <cell r="CF583">
            <v>0</v>
          </cell>
          <cell r="CG583">
            <v>0</v>
          </cell>
          <cell r="CH583">
            <v>0</v>
          </cell>
          <cell r="CI583">
            <v>-1407.1000000000931</v>
          </cell>
          <cell r="CJ583">
            <v>-11.710000000006403</v>
          </cell>
          <cell r="CK583">
            <v>-515.5</v>
          </cell>
          <cell r="CL583">
            <v>-382.30000000004657</v>
          </cell>
          <cell r="CM583">
            <v>-934.5</v>
          </cell>
          <cell r="CN583">
            <v>-501.5</v>
          </cell>
          <cell r="CO583">
            <v>-230.19999999995343</v>
          </cell>
          <cell r="CP583">
            <v>0</v>
          </cell>
          <cell r="CQ583">
            <v>0</v>
          </cell>
          <cell r="CR583">
            <v>-506.06000000238419</v>
          </cell>
          <cell r="CS583">
            <v>0</v>
          </cell>
          <cell r="CT583">
            <v>0</v>
          </cell>
          <cell r="CU583">
            <v>0</v>
          </cell>
          <cell r="CV583">
            <v>-104.5</v>
          </cell>
          <cell r="CW583">
            <v>0</v>
          </cell>
          <cell r="CX583">
            <v>6.0399999999208376</v>
          </cell>
          <cell r="CY583">
            <v>-73.200000000186265</v>
          </cell>
          <cell r="CZ583">
            <v>0</v>
          </cell>
          <cell r="DA583">
            <v>-205.70000000018626</v>
          </cell>
          <cell r="DB583">
            <v>-128.69999999995343</v>
          </cell>
          <cell r="DC583">
            <v>0</v>
          </cell>
          <cell r="DD583">
            <v>0</v>
          </cell>
          <cell r="DE583">
            <v>-74.360000003129244</v>
          </cell>
          <cell r="DF583">
            <v>0</v>
          </cell>
          <cell r="DG583">
            <v>0</v>
          </cell>
          <cell r="DH583">
            <v>0</v>
          </cell>
          <cell r="DI583">
            <v>-26.5</v>
          </cell>
          <cell r="DJ583">
            <v>0</v>
          </cell>
          <cell r="DK583">
            <v>-47.060000000055879</v>
          </cell>
          <cell r="DL583">
            <v>-18.900000000139698</v>
          </cell>
          <cell r="DM583">
            <v>16</v>
          </cell>
          <cell r="DN583">
            <v>20.599999999627471</v>
          </cell>
          <cell r="DO583">
            <v>-18.5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-89.600000000093132</v>
          </cell>
          <cell r="G585">
            <v>-192.31999999983236</v>
          </cell>
          <cell r="H585">
            <v>-24.599999999860302</v>
          </cell>
          <cell r="I585">
            <v>0</v>
          </cell>
          <cell r="J585">
            <v>0</v>
          </cell>
          <cell r="K585">
            <v>-469.664000000339</v>
          </cell>
          <cell r="L585">
            <v>-291.41999999969266</v>
          </cell>
          <cell r="M585">
            <v>-189.9000000001397</v>
          </cell>
          <cell r="N585">
            <v>-444.69999999995343</v>
          </cell>
          <cell r="O585">
            <v>-24.260000000009313</v>
          </cell>
          <cell r="P585">
            <v>-313.69999999995343</v>
          </cell>
          <cell r="Q585">
            <v>-141.05300000007264</v>
          </cell>
          <cell r="R585">
            <v>-439.17700000293553</v>
          </cell>
          <cell r="S585">
            <v>18.600000000093132</v>
          </cell>
          <cell r="T585">
            <v>-163.69999999995343</v>
          </cell>
          <cell r="U585">
            <v>-54.199999999953434</v>
          </cell>
          <cell r="V585">
            <v>0</v>
          </cell>
          <cell r="W585">
            <v>0</v>
          </cell>
          <cell r="X585">
            <v>-2.7600000000093132</v>
          </cell>
          <cell r="Y585">
            <v>-176.21000000019558</v>
          </cell>
          <cell r="Z585">
            <v>-292.60000000009313</v>
          </cell>
          <cell r="AA585">
            <v>489.79999999981374</v>
          </cell>
          <cell r="AB585">
            <v>-131.46000000007916</v>
          </cell>
          <cell r="AC585">
            <v>-126.60000000009313</v>
          </cell>
          <cell r="AD585">
            <v>-4.6999999998661224E-2</v>
          </cell>
          <cell r="AE585">
            <v>-940.55000000074506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-6.1500000000232831</v>
          </cell>
          <cell r="AL585">
            <v>-237.29999999981374</v>
          </cell>
          <cell r="AM585">
            <v>-415.5999999998603</v>
          </cell>
          <cell r="AN585">
            <v>-265.60000000009313</v>
          </cell>
          <cell r="AO585">
            <v>-12.699999999953434</v>
          </cell>
          <cell r="AP585">
            <v>-3.1999999999534339</v>
          </cell>
          <cell r="AQ585">
            <v>0</v>
          </cell>
          <cell r="AR585">
            <v>-581.86899999901652</v>
          </cell>
          <cell r="AS585">
            <v>-17.243999999998778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-39.294999999925494</v>
          </cell>
          <cell r="AY585">
            <v>-161.5</v>
          </cell>
          <cell r="AZ585">
            <v>-301.88999999989755</v>
          </cell>
          <cell r="BA585">
            <v>-34.699999999953434</v>
          </cell>
          <cell r="BB585">
            <v>-19.339999999967404</v>
          </cell>
          <cell r="BC585">
            <v>-7.9000000001396984</v>
          </cell>
          <cell r="BD585">
            <v>0</v>
          </cell>
          <cell r="BE585">
            <v>-394.17100000008941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-3.7069999999366701</v>
          </cell>
          <cell r="BL585">
            <v>-128.56400000024587</v>
          </cell>
          <cell r="BM585">
            <v>-94.300000000046566</v>
          </cell>
          <cell r="BN585">
            <v>-155.10000000009313</v>
          </cell>
          <cell r="BO585">
            <v>-8.5</v>
          </cell>
          <cell r="BP585">
            <v>-4</v>
          </cell>
          <cell r="BQ585">
            <v>0</v>
          </cell>
          <cell r="BR585">
            <v>-70.599999999627471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-4.4699999999720603</v>
          </cell>
          <cell r="BY585">
            <v>40.180000000167638</v>
          </cell>
          <cell r="BZ585">
            <v>-28</v>
          </cell>
          <cell r="CA585">
            <v>-74.949999999953434</v>
          </cell>
          <cell r="CB585">
            <v>-2.3600000001024455</v>
          </cell>
          <cell r="CC585">
            <v>-1</v>
          </cell>
          <cell r="CD585">
            <v>0</v>
          </cell>
          <cell r="CE585">
            <v>-101.33200000040233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-0.60000000009313226</v>
          </cell>
          <cell r="CL585">
            <v>-1.6859999999869615</v>
          </cell>
          <cell r="CM585">
            <v>-76.330000000074506</v>
          </cell>
          <cell r="CN585">
            <v>-20.156000000191852</v>
          </cell>
          <cell r="CO585">
            <v>-1.1599999999743886</v>
          </cell>
          <cell r="CP585">
            <v>-1.3999999999068677</v>
          </cell>
          <cell r="CQ585">
            <v>0</v>
          </cell>
          <cell r="CR585">
            <v>-43.595000000670552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7.6000000000931323</v>
          </cell>
          <cell r="CY585">
            <v>7.2600000002421439</v>
          </cell>
          <cell r="CZ585">
            <v>-14.100000000093132</v>
          </cell>
          <cell r="DA585">
            <v>-43.744999999878928</v>
          </cell>
          <cell r="DB585">
            <v>-0.31000000005587935</v>
          </cell>
          <cell r="DC585">
            <v>-0.30000000004656613</v>
          </cell>
          <cell r="DD585">
            <v>0</v>
          </cell>
          <cell r="DE585">
            <v>-0.22100000083446503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7.1000000000931323</v>
          </cell>
          <cell r="DL585">
            <v>13.915000000037253</v>
          </cell>
          <cell r="DM585">
            <v>-3.2999999998137355</v>
          </cell>
          <cell r="DN585">
            <v>-17.675999999977648</v>
          </cell>
          <cell r="DO585">
            <v>3.9999999920837581E-2</v>
          </cell>
          <cell r="DP585">
            <v>-0.30000000004656613</v>
          </cell>
          <cell r="DQ585">
            <v>0</v>
          </cell>
          <cell r="DR585">
            <v>-62.349999999627471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6.5999999998603016</v>
          </cell>
          <cell r="DY585">
            <v>-4</v>
          </cell>
          <cell r="DZ585">
            <v>-16.600000000093132</v>
          </cell>
          <cell r="EA585">
            <v>-48</v>
          </cell>
          <cell r="EB585">
            <v>5.0000000046566129E-2</v>
          </cell>
          <cell r="EC585">
            <v>-0.39999999990686774</v>
          </cell>
          <cell r="ED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-30.049999999813735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-0.38000000000465661</v>
          </cell>
          <cell r="Z587">
            <v>-0.49000000004889444</v>
          </cell>
          <cell r="AA587">
            <v>-29.179999999993015</v>
          </cell>
          <cell r="AB587">
            <v>0</v>
          </cell>
          <cell r="AC587">
            <v>0</v>
          </cell>
          <cell r="AD587">
            <v>0</v>
          </cell>
          <cell r="AE587">
            <v>322.40999999991618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-0.125</v>
          </cell>
          <cell r="AM587">
            <v>-0.34000000002561137</v>
          </cell>
          <cell r="AN587">
            <v>0</v>
          </cell>
          <cell r="AO587">
            <v>0</v>
          </cell>
          <cell r="AP587">
            <v>0</v>
          </cell>
          <cell r="AQ587">
            <v>322.875</v>
          </cell>
          <cell r="AR587">
            <v>481.66799999959767</v>
          </cell>
          <cell r="AS587">
            <v>484.31299999999464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-0.51500000001396984</v>
          </cell>
          <cell r="AZ587">
            <v>-2.1300000000046566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-0.85499999998137355</v>
          </cell>
          <cell r="BF587">
            <v>5.0000000046566129E-3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161.43700000000536</v>
          </cell>
          <cell r="BL587">
            <v>-0.11999999999534339</v>
          </cell>
          <cell r="BM587">
            <v>-0.73999999993247911</v>
          </cell>
          <cell r="BN587">
            <v>0</v>
          </cell>
          <cell r="BO587">
            <v>0</v>
          </cell>
          <cell r="BP587">
            <v>-161.43700000000536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-18.15500000002794</v>
          </cell>
          <cell r="G588">
            <v>0</v>
          </cell>
          <cell r="H588">
            <v>-1.7999999999883585</v>
          </cell>
          <cell r="I588">
            <v>0</v>
          </cell>
          <cell r="J588">
            <v>0</v>
          </cell>
          <cell r="K588">
            <v>-18.700000000011642</v>
          </cell>
          <cell r="L588">
            <v>-77.149999999906868</v>
          </cell>
          <cell r="M588">
            <v>-41.850000000093132</v>
          </cell>
          <cell r="N588">
            <v>0</v>
          </cell>
          <cell r="O588">
            <v>-21.950000000069849</v>
          </cell>
          <cell r="P588">
            <v>0</v>
          </cell>
          <cell r="Q588">
            <v>-28.5</v>
          </cell>
          <cell r="R588">
            <v>-188.74999999906868</v>
          </cell>
          <cell r="S588">
            <v>0</v>
          </cell>
          <cell r="T588">
            <v>-12.199999999953434</v>
          </cell>
          <cell r="U588">
            <v>0</v>
          </cell>
          <cell r="V588">
            <v>0</v>
          </cell>
          <cell r="W588">
            <v>0</v>
          </cell>
          <cell r="X588">
            <v>-2.5999999999767169</v>
          </cell>
          <cell r="Y588">
            <v>-38.800000000046566</v>
          </cell>
          <cell r="Z588">
            <v>-46</v>
          </cell>
          <cell r="AA588">
            <v>0</v>
          </cell>
          <cell r="AB588">
            <v>-69.649999999906868</v>
          </cell>
          <cell r="AC588">
            <v>0</v>
          </cell>
          <cell r="AD588">
            <v>-19.5</v>
          </cell>
          <cell r="AE588">
            <v>-80.53000000026077</v>
          </cell>
          <cell r="AF588">
            <v>0</v>
          </cell>
          <cell r="AG588">
            <v>-7.5</v>
          </cell>
          <cell r="AH588">
            <v>0</v>
          </cell>
          <cell r="AI588">
            <v>-11.230000000039581</v>
          </cell>
          <cell r="AJ588">
            <v>0</v>
          </cell>
          <cell r="AK588">
            <v>0</v>
          </cell>
          <cell r="AL588">
            <v>-41.100000000093132</v>
          </cell>
          <cell r="AM588">
            <v>0</v>
          </cell>
          <cell r="AN588">
            <v>-6.9000000000232831</v>
          </cell>
          <cell r="AO588">
            <v>-9.3499999999767169</v>
          </cell>
          <cell r="AP588">
            <v>-4.4499999999534339</v>
          </cell>
          <cell r="AQ588">
            <v>0</v>
          </cell>
          <cell r="AR588">
            <v>-220.06499999947846</v>
          </cell>
          <cell r="AS588">
            <v>0</v>
          </cell>
          <cell r="AT588">
            <v>-6.9699999999720603</v>
          </cell>
          <cell r="AU588">
            <v>-37.399999999906868</v>
          </cell>
          <cell r="AV588">
            <v>-0.34499999997206032</v>
          </cell>
          <cell r="AW588">
            <v>0</v>
          </cell>
          <cell r="AX588">
            <v>0</v>
          </cell>
          <cell r="AY588">
            <v>-143.05000000004657</v>
          </cell>
          <cell r="AZ588">
            <v>0</v>
          </cell>
          <cell r="BA588">
            <v>-6.3500000000931323</v>
          </cell>
          <cell r="BB588">
            <v>0</v>
          </cell>
          <cell r="BC588">
            <v>-25.949999999953434</v>
          </cell>
          <cell r="BD588">
            <v>0</v>
          </cell>
          <cell r="BE588">
            <v>-152.29500000085682</v>
          </cell>
          <cell r="BF588">
            <v>0</v>
          </cell>
          <cell r="BG588">
            <v>0</v>
          </cell>
          <cell r="BH588">
            <v>-37.619999999995343</v>
          </cell>
          <cell r="BI588">
            <v>-22.025000000023283</v>
          </cell>
          <cell r="BJ588">
            <v>0</v>
          </cell>
          <cell r="BK588">
            <v>0</v>
          </cell>
          <cell r="BL588">
            <v>-32.700000000069849</v>
          </cell>
          <cell r="BM588">
            <v>0</v>
          </cell>
          <cell r="BN588">
            <v>0</v>
          </cell>
          <cell r="BO588">
            <v>-54.599999999976717</v>
          </cell>
          <cell r="BP588">
            <v>-5.3499999999767169</v>
          </cell>
          <cell r="BQ588">
            <v>0</v>
          </cell>
          <cell r="BR588">
            <v>-203.54499999992549</v>
          </cell>
          <cell r="BS588">
            <v>0</v>
          </cell>
          <cell r="BT588">
            <v>-3.6749999999883585</v>
          </cell>
          <cell r="BU588">
            <v>-20.600000000093132</v>
          </cell>
          <cell r="BV588">
            <v>-19</v>
          </cell>
          <cell r="BW588">
            <v>0</v>
          </cell>
          <cell r="BX588">
            <v>-12.71999999997206</v>
          </cell>
          <cell r="BY588">
            <v>-34.949999999953434</v>
          </cell>
          <cell r="BZ588">
            <v>-25.949999999953434</v>
          </cell>
          <cell r="CA588">
            <v>-21</v>
          </cell>
          <cell r="CB588">
            <v>-65.649999999906868</v>
          </cell>
          <cell r="CC588">
            <v>0</v>
          </cell>
          <cell r="CD588">
            <v>0</v>
          </cell>
          <cell r="CE588">
            <v>-210.76999999955297</v>
          </cell>
          <cell r="CF588">
            <v>0</v>
          </cell>
          <cell r="CG588">
            <v>0</v>
          </cell>
          <cell r="CH588">
            <v>-71.950000000069849</v>
          </cell>
          <cell r="CI588">
            <v>-25.84499999997206</v>
          </cell>
          <cell r="CJ588">
            <v>0</v>
          </cell>
          <cell r="CK588">
            <v>-32.275000000023283</v>
          </cell>
          <cell r="CL588">
            <v>-34.050000000046566</v>
          </cell>
          <cell r="CM588">
            <v>-22.5</v>
          </cell>
          <cell r="CN588">
            <v>-24.150000000023283</v>
          </cell>
          <cell r="CO588">
            <v>0</v>
          </cell>
          <cell r="CP588">
            <v>0</v>
          </cell>
          <cell r="CQ588">
            <v>0</v>
          </cell>
          <cell r="CR588">
            <v>-91.875</v>
          </cell>
          <cell r="CS588">
            <v>0</v>
          </cell>
          <cell r="CT588">
            <v>0</v>
          </cell>
          <cell r="CU588">
            <v>-17.199999999953434</v>
          </cell>
          <cell r="CV588">
            <v>-8.6749999999883585</v>
          </cell>
          <cell r="CW588">
            <v>0</v>
          </cell>
          <cell r="CX588">
            <v>-36.75</v>
          </cell>
          <cell r="CY588">
            <v>0</v>
          </cell>
          <cell r="CZ588">
            <v>0</v>
          </cell>
          <cell r="DA588">
            <v>-19.25</v>
          </cell>
          <cell r="DB588">
            <v>-10</v>
          </cell>
          <cell r="DC588">
            <v>0</v>
          </cell>
          <cell r="DD588">
            <v>0</v>
          </cell>
          <cell r="DE588">
            <v>-35.204999999143183</v>
          </cell>
          <cell r="DF588">
            <v>0</v>
          </cell>
          <cell r="DG588">
            <v>0</v>
          </cell>
          <cell r="DH588">
            <v>0</v>
          </cell>
          <cell r="DI588">
            <v>-8.1800000000512227</v>
          </cell>
          <cell r="DJ588">
            <v>0</v>
          </cell>
          <cell r="DK588">
            <v>0</v>
          </cell>
          <cell r="DL588">
            <v>0</v>
          </cell>
          <cell r="DM588">
            <v>5.1500000000232831</v>
          </cell>
          <cell r="DN588">
            <v>-9.8499999999767169</v>
          </cell>
          <cell r="DO588">
            <v>-19.399999999906868</v>
          </cell>
          <cell r="DP588">
            <v>-2.9249999999883585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-669.70000000018626</v>
          </cell>
          <cell r="G589">
            <v>-622.89999999990687</v>
          </cell>
          <cell r="H589">
            <v>-91.899999999906868</v>
          </cell>
          <cell r="I589">
            <v>-266.10000000009313</v>
          </cell>
          <cell r="J589">
            <v>-595.5</v>
          </cell>
          <cell r="K589">
            <v>-411</v>
          </cell>
          <cell r="L589">
            <v>-841</v>
          </cell>
          <cell r="M589">
            <v>-968</v>
          </cell>
          <cell r="N589">
            <v>-668</v>
          </cell>
          <cell r="O589">
            <v>-76.050000000046566</v>
          </cell>
          <cell r="P589">
            <v>-696.40000000037253</v>
          </cell>
          <cell r="Q589">
            <v>-413.79999999981374</v>
          </cell>
          <cell r="R589">
            <v>-36455.04999999702</v>
          </cell>
          <cell r="S589">
            <v>-31444.5</v>
          </cell>
          <cell r="T589">
            <v>-637.29999999981374</v>
          </cell>
          <cell r="U589">
            <v>-137.69999999995343</v>
          </cell>
          <cell r="V589">
            <v>-64.5</v>
          </cell>
          <cell r="W589">
            <v>-97.699999999953434</v>
          </cell>
          <cell r="X589">
            <v>-6.3999999999068677</v>
          </cell>
          <cell r="Y589">
            <v>-1540.4000000003725</v>
          </cell>
          <cell r="Z589">
            <v>-988.59999999962747</v>
          </cell>
          <cell r="AA589">
            <v>-638.29999999981374</v>
          </cell>
          <cell r="AB589">
            <v>-102.94999999995343</v>
          </cell>
          <cell r="AC589">
            <v>-763.20000000018626</v>
          </cell>
          <cell r="AD589">
            <v>-33.5</v>
          </cell>
          <cell r="AE589">
            <v>-2957.160000000149</v>
          </cell>
          <cell r="AF589">
            <v>-125.59999999962747</v>
          </cell>
          <cell r="AG589">
            <v>-62.199999999953434</v>
          </cell>
          <cell r="AH589">
            <v>-8.6000000000931323</v>
          </cell>
          <cell r="AI589">
            <v>-9.9999999860301614E-2</v>
          </cell>
          <cell r="AJ589">
            <v>-0.30000000004656613</v>
          </cell>
          <cell r="AK589">
            <v>-115</v>
          </cell>
          <cell r="AL589">
            <v>-1127.2999999998137</v>
          </cell>
          <cell r="AM589">
            <v>-858.79999999981374</v>
          </cell>
          <cell r="AN589">
            <v>-375.60000000009313</v>
          </cell>
          <cell r="AO589">
            <v>-3.0600000000558794</v>
          </cell>
          <cell r="AP589">
            <v>-225.79999999981374</v>
          </cell>
          <cell r="AQ589">
            <v>-54.799999999813735</v>
          </cell>
          <cell r="AR589">
            <v>-2719.4899999983609</v>
          </cell>
          <cell r="AS589">
            <v>71.5</v>
          </cell>
          <cell r="AT589">
            <v>-54.099999999860302</v>
          </cell>
          <cell r="AU589">
            <v>-2.7000000001862645</v>
          </cell>
          <cell r="AV589">
            <v>-0.20000000018626451</v>
          </cell>
          <cell r="AW589">
            <v>-1.9000000001396984</v>
          </cell>
          <cell r="AX589">
            <v>-54.399999999906868</v>
          </cell>
          <cell r="AY589">
            <v>-1034.7999999998137</v>
          </cell>
          <cell r="AZ589">
            <v>-1107</v>
          </cell>
          <cell r="BA589">
            <v>-168.89999999990687</v>
          </cell>
          <cell r="BB589">
            <v>-4.1899999999441206</v>
          </cell>
          <cell r="BC589">
            <v>-287.29999999981374</v>
          </cell>
          <cell r="BD589">
            <v>-75.5</v>
          </cell>
          <cell r="BE589">
            <v>-589.89999999850988</v>
          </cell>
          <cell r="BF589">
            <v>-124.79999999981374</v>
          </cell>
          <cell r="BG589">
            <v>-36</v>
          </cell>
          <cell r="BH589">
            <v>-2.2000000001862645</v>
          </cell>
          <cell r="BI589">
            <v>-0.30000000004656613</v>
          </cell>
          <cell r="BJ589">
            <v>-7.1000000000931323</v>
          </cell>
          <cell r="BK589">
            <v>-328.60000000009313</v>
          </cell>
          <cell r="BL589">
            <v>1488.5999999996275</v>
          </cell>
          <cell r="BM589">
            <v>-958.70000000018626</v>
          </cell>
          <cell r="BN589">
            <v>-297.5</v>
          </cell>
          <cell r="BO589">
            <v>-3.1000000000931323</v>
          </cell>
          <cell r="BP589">
            <v>-282</v>
          </cell>
          <cell r="BQ589">
            <v>-38.200000000186265</v>
          </cell>
          <cell r="BR589">
            <v>-1452.1500000022352</v>
          </cell>
          <cell r="BS589">
            <v>-0.20000000018626451</v>
          </cell>
          <cell r="BT589">
            <v>-11.599999999860302</v>
          </cell>
          <cell r="BU589">
            <v>-1.7000000001862645</v>
          </cell>
          <cell r="BV589">
            <v>-0.5</v>
          </cell>
          <cell r="BW589">
            <v>-0.40000000013969839</v>
          </cell>
          <cell r="BX589">
            <v>-193.39999999990687</v>
          </cell>
          <cell r="BY589">
            <v>-486</v>
          </cell>
          <cell r="BZ589">
            <v>-307.79999999981374</v>
          </cell>
          <cell r="CA589">
            <v>-317.5</v>
          </cell>
          <cell r="CB589">
            <v>-1.0500000000465661</v>
          </cell>
          <cell r="CC589">
            <v>-123.29999999981374</v>
          </cell>
          <cell r="CD589">
            <v>-8.7000000001862645</v>
          </cell>
          <cell r="CE589">
            <v>-1803.6000000014901</v>
          </cell>
          <cell r="CF589">
            <v>-1.2000000001862645</v>
          </cell>
          <cell r="CG589">
            <v>-8.9000000001396984</v>
          </cell>
          <cell r="CH589">
            <v>-2.2999999998137355</v>
          </cell>
          <cell r="CI589">
            <v>-0.69999999995343387</v>
          </cell>
          <cell r="CJ589">
            <v>-0.80000000004656613</v>
          </cell>
          <cell r="CK589">
            <v>-348.10000000009313</v>
          </cell>
          <cell r="CL589">
            <v>-370.5</v>
          </cell>
          <cell r="CM589">
            <v>-384.79999999981374</v>
          </cell>
          <cell r="CN589">
            <v>-376.60000000009313</v>
          </cell>
          <cell r="CO589">
            <v>-24.099999999976717</v>
          </cell>
          <cell r="CP589">
            <v>-248.79999999981374</v>
          </cell>
          <cell r="CQ589">
            <v>-36.799999999813735</v>
          </cell>
          <cell r="CR589">
            <v>-350.23999999836087</v>
          </cell>
          <cell r="CS589">
            <v>-5</v>
          </cell>
          <cell r="CT589">
            <v>-5.6999999999534339</v>
          </cell>
          <cell r="CU589">
            <v>1.4000000001396984</v>
          </cell>
          <cell r="CV589">
            <v>1.8999999999068677</v>
          </cell>
          <cell r="CW589">
            <v>11.100000000093132</v>
          </cell>
          <cell r="CX589">
            <v>-5.5</v>
          </cell>
          <cell r="CY589">
            <v>-26.299999999813735</v>
          </cell>
          <cell r="CZ589">
            <v>-33.299999999813735</v>
          </cell>
          <cell r="DA589">
            <v>-181.5</v>
          </cell>
          <cell r="DB589">
            <v>-6.3399999999674037</v>
          </cell>
          <cell r="DC589">
            <v>-88</v>
          </cell>
          <cell r="DD589">
            <v>-13</v>
          </cell>
          <cell r="DE589">
            <v>-484.80000000447035</v>
          </cell>
          <cell r="DF589">
            <v>-0.20000000018626451</v>
          </cell>
          <cell r="DG589">
            <v>-0.89999999990686774</v>
          </cell>
          <cell r="DH589">
            <v>0.79999999981373549</v>
          </cell>
          <cell r="DI589">
            <v>0.60000000009313226</v>
          </cell>
          <cell r="DJ589">
            <v>5.6999999999534339</v>
          </cell>
          <cell r="DK589">
            <v>-20.299999999813735</v>
          </cell>
          <cell r="DL589">
            <v>-24.5</v>
          </cell>
          <cell r="DM589">
            <v>-57.799999999813735</v>
          </cell>
          <cell r="DN589">
            <v>-170</v>
          </cell>
          <cell r="DO589">
            <v>-10.400000000023283</v>
          </cell>
          <cell r="DP589">
            <v>-191.20000000018626</v>
          </cell>
          <cell r="DQ589">
            <v>-16.600000000093132</v>
          </cell>
          <cell r="DR589">
            <v>-225.63999999687076</v>
          </cell>
          <cell r="DS589">
            <v>-5.3999999999068677</v>
          </cell>
          <cell r="DT589">
            <v>-5.8000000000465661</v>
          </cell>
          <cell r="DU589">
            <v>1.5</v>
          </cell>
          <cell r="DV589">
            <v>2.3000000000465661</v>
          </cell>
          <cell r="DW589">
            <v>9.2000000001862645</v>
          </cell>
          <cell r="DX589">
            <v>-9.2000000001862645</v>
          </cell>
          <cell r="DY589">
            <v>-30.799999999813735</v>
          </cell>
          <cell r="DZ589">
            <v>-30.200000000186265</v>
          </cell>
          <cell r="EA589">
            <v>-37.5</v>
          </cell>
          <cell r="EB589">
            <v>-8.5399999999208376</v>
          </cell>
          <cell r="EC589">
            <v>-93</v>
          </cell>
          <cell r="ED589">
            <v>-18.199999999720603</v>
          </cell>
        </row>
        <row r="590">
          <cell r="F590">
            <v>-9.3999999999068677</v>
          </cell>
          <cell r="G590">
            <v>-12.600000000093132</v>
          </cell>
          <cell r="H590">
            <v>-4.9000000001396984</v>
          </cell>
          <cell r="I590">
            <v>1033</v>
          </cell>
          <cell r="J590">
            <v>-1.8999999999068677</v>
          </cell>
          <cell r="K590">
            <v>-85.5</v>
          </cell>
          <cell r="L590">
            <v>-368.10000000009313</v>
          </cell>
          <cell r="M590">
            <v>-481.5</v>
          </cell>
          <cell r="N590">
            <v>-63.699999999953434</v>
          </cell>
          <cell r="O590">
            <v>-8.7999999998137355</v>
          </cell>
          <cell r="P590">
            <v>-70.899999999906868</v>
          </cell>
          <cell r="Q590">
            <v>-7.5</v>
          </cell>
          <cell r="R590">
            <v>29425.60000000149</v>
          </cell>
          <cell r="S590">
            <v>488</v>
          </cell>
          <cell r="T590">
            <v>-11</v>
          </cell>
          <cell r="U590">
            <v>-5.5</v>
          </cell>
          <cell r="V590">
            <v>0</v>
          </cell>
          <cell r="W590">
            <v>-0.10000000009313226</v>
          </cell>
          <cell r="X590">
            <v>-4.0999999998603016</v>
          </cell>
          <cell r="Y590">
            <v>-388.80000000004657</v>
          </cell>
          <cell r="Z590">
            <v>-410.79999999981374</v>
          </cell>
          <cell r="AA590">
            <v>29775</v>
          </cell>
          <cell r="AB590">
            <v>-9.3999999999068677</v>
          </cell>
          <cell r="AC590">
            <v>-7.7000000001862645</v>
          </cell>
          <cell r="AD590">
            <v>0</v>
          </cell>
          <cell r="AE590">
            <v>-326.10000000149012</v>
          </cell>
          <cell r="AF590">
            <v>0</v>
          </cell>
          <cell r="AG590">
            <v>-9.9999999860301614E-2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-109.10000000009313</v>
          </cell>
          <cell r="AM590">
            <v>-206</v>
          </cell>
          <cell r="AN590">
            <v>-10.599999999860302</v>
          </cell>
          <cell r="AO590">
            <v>-0.30000000004656613</v>
          </cell>
          <cell r="AP590">
            <v>0</v>
          </cell>
          <cell r="AQ590">
            <v>0</v>
          </cell>
          <cell r="AR590">
            <v>-575.89999999850988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-200.89999999990687</v>
          </cell>
          <cell r="AZ590">
            <v>-347.5</v>
          </cell>
          <cell r="BA590">
            <v>-26.200000000186265</v>
          </cell>
          <cell r="BB590">
            <v>-0.30000000004656613</v>
          </cell>
          <cell r="BC590">
            <v>-1</v>
          </cell>
          <cell r="BD590">
            <v>0</v>
          </cell>
          <cell r="BE590">
            <v>-7840.1000000014901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-7667</v>
          </cell>
          <cell r="BM590">
            <v>-171</v>
          </cell>
          <cell r="BN590">
            <v>-2.1000000000931323</v>
          </cell>
          <cell r="BO590">
            <v>0</v>
          </cell>
          <cell r="BP590">
            <v>0</v>
          </cell>
          <cell r="BQ590">
            <v>0</v>
          </cell>
          <cell r="BR590">
            <v>-0.10000000149011612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-0.10000000009313226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3.1999999955296516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0.10000000009313226</v>
          </cell>
          <cell r="CY590">
            <v>1.3999999999068677</v>
          </cell>
          <cell r="CZ590">
            <v>0.80000000004656613</v>
          </cell>
          <cell r="DA590">
            <v>0.90000000013969839</v>
          </cell>
          <cell r="DB590">
            <v>0</v>
          </cell>
          <cell r="DC590">
            <v>0</v>
          </cell>
          <cell r="DD590">
            <v>0</v>
          </cell>
          <cell r="DE590">
            <v>0.60000000149011612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0.29999999981373549</v>
          </cell>
          <cell r="DM590">
            <v>0.10000000009313226</v>
          </cell>
          <cell r="DN590">
            <v>0.19999999995343387</v>
          </cell>
          <cell r="DO590">
            <v>0</v>
          </cell>
          <cell r="DP590">
            <v>0</v>
          </cell>
          <cell r="DQ590">
            <v>0</v>
          </cell>
          <cell r="DR590">
            <v>2.2000000029802322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1.2000000001862645</v>
          </cell>
          <cell r="DZ590">
            <v>0.60000000009313226</v>
          </cell>
          <cell r="EA590">
            <v>0.39999999990686774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-211.48899999994319</v>
          </cell>
          <cell r="S593">
            <v>-10.667999999997846</v>
          </cell>
          <cell r="T593">
            <v>-17.458000000002357</v>
          </cell>
          <cell r="U593">
            <v>-43.147000000000844</v>
          </cell>
          <cell r="V593">
            <v>-20.183000000000902</v>
          </cell>
          <cell r="W593">
            <v>-8.2809999999990396</v>
          </cell>
          <cell r="X593">
            <v>-8.9800000000032014</v>
          </cell>
          <cell r="Y593">
            <v>-6.3540000000029977</v>
          </cell>
          <cell r="Z593">
            <v>-8.2680000000036671</v>
          </cell>
          <cell r="AA593">
            <v>-65.952999999997701</v>
          </cell>
          <cell r="AB593">
            <v>-22.197000000003754</v>
          </cell>
          <cell r="AC593">
            <v>0</v>
          </cell>
          <cell r="AD593">
            <v>0</v>
          </cell>
          <cell r="AE593">
            <v>-101.86000000001513</v>
          </cell>
          <cell r="AF593">
            <v>0</v>
          </cell>
          <cell r="AG593">
            <v>-6.2540000000008149</v>
          </cell>
          <cell r="AH593">
            <v>0</v>
          </cell>
          <cell r="AI593">
            <v>-8.8099999999976717</v>
          </cell>
          <cell r="AJ593">
            <v>-23.580999999998312</v>
          </cell>
          <cell r="AK593">
            <v>-17.345000000004802</v>
          </cell>
          <cell r="AL593">
            <v>-8.4699999999975262</v>
          </cell>
          <cell r="AM593">
            <v>-2.0409999999974389</v>
          </cell>
          <cell r="AN593">
            <v>-23.29399999999805</v>
          </cell>
          <cell r="AO593">
            <v>-12.06499999999869</v>
          </cell>
          <cell r="AP593">
            <v>0</v>
          </cell>
          <cell r="AQ593">
            <v>0</v>
          </cell>
          <cell r="AR593">
            <v>-121.25100000001839</v>
          </cell>
          <cell r="AS593">
            <v>0</v>
          </cell>
          <cell r="AT593">
            <v>0</v>
          </cell>
          <cell r="AU593">
            <v>-27.881000000001222</v>
          </cell>
          <cell r="AV593">
            <v>-29.430000000000291</v>
          </cell>
          <cell r="AW593">
            <v>-15.333999999998923</v>
          </cell>
          <cell r="AX593">
            <v>-14.03099999999904</v>
          </cell>
          <cell r="AY593">
            <v>-6.5829999999987194</v>
          </cell>
          <cell r="AZ593">
            <v>0</v>
          </cell>
          <cell r="BA593">
            <v>-27.99199999999837</v>
          </cell>
          <cell r="BB593">
            <v>0</v>
          </cell>
          <cell r="BC593">
            <v>0</v>
          </cell>
          <cell r="BD593">
            <v>0</v>
          </cell>
          <cell r="BE593">
            <v>-94.845999999990454</v>
          </cell>
          <cell r="BF593">
            <v>0</v>
          </cell>
          <cell r="BG593">
            <v>0</v>
          </cell>
          <cell r="BH593">
            <v>-15.003000000004249</v>
          </cell>
          <cell r="BI593">
            <v>-20.680000000003929</v>
          </cell>
          <cell r="BJ593">
            <v>-25.423999999999069</v>
          </cell>
          <cell r="BK593">
            <v>-10.169000000001688</v>
          </cell>
          <cell r="BL593">
            <v>0</v>
          </cell>
          <cell r="BM593">
            <v>-7.6589999999996508</v>
          </cell>
          <cell r="BN593">
            <v>-0.29600000000209548</v>
          </cell>
          <cell r="BO593">
            <v>-15.614999999997963</v>
          </cell>
          <cell r="BP593">
            <v>0</v>
          </cell>
          <cell r="BQ593">
            <v>0</v>
          </cell>
          <cell r="BR593">
            <v>-57.343999999982771</v>
          </cell>
          <cell r="BS593">
            <v>0</v>
          </cell>
          <cell r="BT593">
            <v>-6.1499999999978172</v>
          </cell>
          <cell r="BU593">
            <v>-7.3889999999992142</v>
          </cell>
          <cell r="BV593">
            <v>-19.559999999997672</v>
          </cell>
          <cell r="BW593">
            <v>0</v>
          </cell>
          <cell r="BX593">
            <v>-6.6610000000000582</v>
          </cell>
          <cell r="BY593">
            <v>-1.6780000000035216</v>
          </cell>
          <cell r="BZ593">
            <v>0</v>
          </cell>
          <cell r="CA593">
            <v>-13.11699999999837</v>
          </cell>
          <cell r="CB593">
            <v>-2.7889999999970314</v>
          </cell>
          <cell r="CC593">
            <v>0</v>
          </cell>
          <cell r="CD593">
            <v>0</v>
          </cell>
          <cell r="CE593">
            <v>-14.258000000030734</v>
          </cell>
          <cell r="CF593">
            <v>0</v>
          </cell>
          <cell r="CG593">
            <v>0</v>
          </cell>
          <cell r="CH593">
            <v>0</v>
          </cell>
          <cell r="CI593">
            <v>-14.257999999997992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1E-3</v>
          </cell>
          <cell r="H604">
            <v>1E-3</v>
          </cell>
          <cell r="I604">
            <v>1E-3</v>
          </cell>
          <cell r="J604">
            <v>4.0000000000000001E-3</v>
          </cell>
          <cell r="K604">
            <v>3.0000000000000001E-3</v>
          </cell>
          <cell r="L604">
            <v>0</v>
          </cell>
          <cell r="M604">
            <v>1E-3</v>
          </cell>
          <cell r="N604">
            <v>2E-3</v>
          </cell>
          <cell r="O604">
            <v>2E-3</v>
          </cell>
          <cell r="P604">
            <v>0</v>
          </cell>
          <cell r="Q604">
            <v>0</v>
          </cell>
          <cell r="R604">
            <v>1E-3</v>
          </cell>
          <cell r="S604">
            <v>0</v>
          </cell>
          <cell r="T604">
            <v>1E-3</v>
          </cell>
          <cell r="U604">
            <v>1E-3</v>
          </cell>
          <cell r="V604">
            <v>1E-3</v>
          </cell>
          <cell r="W604">
            <v>2E-3</v>
          </cell>
          <cell r="X604">
            <v>2E-3</v>
          </cell>
          <cell r="Y604">
            <v>1E-3</v>
          </cell>
          <cell r="Z604">
            <v>0</v>
          </cell>
          <cell r="AA604">
            <v>4.0000000000000001E-3</v>
          </cell>
          <cell r="AB604">
            <v>1E-3</v>
          </cell>
          <cell r="AC604">
            <v>1E-3</v>
          </cell>
          <cell r="AD604">
            <v>0</v>
          </cell>
          <cell r="AE604">
            <v>1E-3</v>
          </cell>
          <cell r="AF604">
            <v>0</v>
          </cell>
          <cell r="AG604">
            <v>1E-3</v>
          </cell>
          <cell r="AH604">
            <v>1E-3</v>
          </cell>
          <cell r="AI604">
            <v>3.0000000000000001E-3</v>
          </cell>
          <cell r="AJ604">
            <v>1E-3</v>
          </cell>
          <cell r="AK604">
            <v>3.0000000000000001E-3</v>
          </cell>
          <cell r="AL604">
            <v>0</v>
          </cell>
          <cell r="AM604">
            <v>1E-3</v>
          </cell>
          <cell r="AN604">
            <v>1E-3</v>
          </cell>
          <cell r="AO604">
            <v>1E-3</v>
          </cell>
          <cell r="AP604">
            <v>0</v>
          </cell>
          <cell r="AQ604">
            <v>0</v>
          </cell>
          <cell r="AR604">
            <v>1E-3</v>
          </cell>
          <cell r="AS604">
            <v>0</v>
          </cell>
          <cell r="AT604">
            <v>0</v>
          </cell>
          <cell r="AU604">
            <v>1E-3</v>
          </cell>
          <cell r="AV604">
            <v>2E-3</v>
          </cell>
          <cell r="AW604">
            <v>2E-3</v>
          </cell>
          <cell r="AX604">
            <v>2E-3</v>
          </cell>
          <cell r="AY604">
            <v>0</v>
          </cell>
          <cell r="AZ604">
            <v>0</v>
          </cell>
          <cell r="BA604">
            <v>2E-3</v>
          </cell>
          <cell r="BB604">
            <v>0</v>
          </cell>
          <cell r="BC604">
            <v>0</v>
          </cell>
          <cell r="BD604">
            <v>0</v>
          </cell>
          <cell r="BE604">
            <v>1E-3</v>
          </cell>
          <cell r="BF604">
            <v>0</v>
          </cell>
          <cell r="BG604">
            <v>0</v>
          </cell>
          <cell r="BH604">
            <v>2E-3</v>
          </cell>
          <cell r="BI604">
            <v>2E-3</v>
          </cell>
          <cell r="BJ604">
            <v>1E-3</v>
          </cell>
          <cell r="BK604">
            <v>1E-3</v>
          </cell>
          <cell r="BL604">
            <v>0</v>
          </cell>
          <cell r="BM604">
            <v>0</v>
          </cell>
          <cell r="BN604">
            <v>2E-3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1E-3</v>
          </cell>
          <cell r="BV604">
            <v>2E-3</v>
          </cell>
          <cell r="BW604">
            <v>0</v>
          </cell>
          <cell r="BX604">
            <v>1E-3</v>
          </cell>
          <cell r="BY604">
            <v>0</v>
          </cell>
          <cell r="BZ604">
            <v>0</v>
          </cell>
          <cell r="CA604">
            <v>1E-3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1E-3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1E-3</v>
          </cell>
          <cell r="K605">
            <v>0</v>
          </cell>
          <cell r="L605">
            <v>1E-3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1E-3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1E-3</v>
          </cell>
          <cell r="X605">
            <v>1E-3</v>
          </cell>
          <cell r="Y605">
            <v>0</v>
          </cell>
          <cell r="Z605">
            <v>1E-3</v>
          </cell>
          <cell r="AA605">
            <v>1E-3</v>
          </cell>
          <cell r="AB605">
            <v>0</v>
          </cell>
          <cell r="AC605">
            <v>1E-3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1E-3</v>
          </cell>
          <cell r="AI605">
            <v>0</v>
          </cell>
          <cell r="AJ605">
            <v>1E-3</v>
          </cell>
          <cell r="AK605">
            <v>1E-3</v>
          </cell>
          <cell r="AL605">
            <v>0</v>
          </cell>
          <cell r="AM605">
            <v>0</v>
          </cell>
          <cell r="AN605">
            <v>0</v>
          </cell>
          <cell r="AO605">
            <v>1E-3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1E-3</v>
          </cell>
          <cell r="AW605">
            <v>0</v>
          </cell>
          <cell r="AX605">
            <v>0</v>
          </cell>
          <cell r="AY605">
            <v>1E-3</v>
          </cell>
          <cell r="AZ605">
            <v>1E-3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1E-3</v>
          </cell>
          <cell r="BJ605">
            <v>1E-3</v>
          </cell>
          <cell r="BK605">
            <v>1E-3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1E-3</v>
          </cell>
          <cell r="BV605">
            <v>1E-3</v>
          </cell>
          <cell r="BW605">
            <v>1E-3</v>
          </cell>
          <cell r="BX605">
            <v>1E-3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1E-3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-1E-3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2E-3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1E-3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1E-3</v>
          </cell>
          <cell r="Z608">
            <v>0</v>
          </cell>
          <cell r="AA608">
            <v>1E-3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1E-3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1E-3</v>
          </cell>
          <cell r="BJ608">
            <v>1E-3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1E-3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1E-3</v>
          </cell>
          <cell r="H609">
            <v>1E-3</v>
          </cell>
          <cell r="I609">
            <v>1E-3</v>
          </cell>
          <cell r="J609">
            <v>2E-3</v>
          </cell>
          <cell r="K609">
            <v>2E-3</v>
          </cell>
          <cell r="L609">
            <v>0</v>
          </cell>
          <cell r="M609">
            <v>1E-3</v>
          </cell>
          <cell r="N609">
            <v>1E-3</v>
          </cell>
          <cell r="O609">
            <v>1E-3</v>
          </cell>
          <cell r="P609">
            <v>1E-3</v>
          </cell>
          <cell r="Q609">
            <v>0</v>
          </cell>
          <cell r="R609">
            <v>1E-3</v>
          </cell>
          <cell r="S609">
            <v>0</v>
          </cell>
          <cell r="T609">
            <v>1E-3</v>
          </cell>
          <cell r="U609">
            <v>1E-3</v>
          </cell>
          <cell r="V609">
            <v>1E-3</v>
          </cell>
          <cell r="W609">
            <v>1E-3</v>
          </cell>
          <cell r="X609">
            <v>1E-3</v>
          </cell>
          <cell r="Y609">
            <v>0</v>
          </cell>
          <cell r="Z609">
            <v>1E-3</v>
          </cell>
          <cell r="AA609">
            <v>1E-3</v>
          </cell>
          <cell r="AB609">
            <v>1E-3</v>
          </cell>
          <cell r="AC609">
            <v>0</v>
          </cell>
          <cell r="AD609">
            <v>0</v>
          </cell>
          <cell r="AE609">
            <v>1E-3</v>
          </cell>
          <cell r="AF609">
            <v>0</v>
          </cell>
          <cell r="AG609">
            <v>0</v>
          </cell>
          <cell r="AH609">
            <v>1E-3</v>
          </cell>
          <cell r="AI609">
            <v>1E-3</v>
          </cell>
          <cell r="AJ609">
            <v>1E-3</v>
          </cell>
          <cell r="AK609">
            <v>1E-3</v>
          </cell>
          <cell r="AL609">
            <v>0</v>
          </cell>
          <cell r="AM609">
            <v>1E-3</v>
          </cell>
          <cell r="AN609">
            <v>1E-3</v>
          </cell>
          <cell r="AO609">
            <v>1E-3</v>
          </cell>
          <cell r="AP609">
            <v>1E-3</v>
          </cell>
          <cell r="AQ609">
            <v>0</v>
          </cell>
          <cell r="AR609">
            <v>1E-3</v>
          </cell>
          <cell r="AS609">
            <v>0</v>
          </cell>
          <cell r="AT609">
            <v>0</v>
          </cell>
          <cell r="AU609">
            <v>1E-3</v>
          </cell>
          <cell r="AV609">
            <v>1E-3</v>
          </cell>
          <cell r="AW609">
            <v>1E-3</v>
          </cell>
          <cell r="AX609">
            <v>1E-3</v>
          </cell>
          <cell r="AY609">
            <v>0</v>
          </cell>
          <cell r="AZ609">
            <v>1E-3</v>
          </cell>
          <cell r="BA609">
            <v>1E-3</v>
          </cell>
          <cell r="BB609">
            <v>1E-3</v>
          </cell>
          <cell r="BC609">
            <v>0</v>
          </cell>
          <cell r="BD609">
            <v>0</v>
          </cell>
          <cell r="BE609">
            <v>1E-3</v>
          </cell>
          <cell r="BF609">
            <v>0</v>
          </cell>
          <cell r="BG609">
            <v>0</v>
          </cell>
          <cell r="BH609">
            <v>1E-3</v>
          </cell>
          <cell r="BI609">
            <v>1E-3</v>
          </cell>
          <cell r="BJ609">
            <v>1E-3</v>
          </cell>
          <cell r="BK609">
            <v>1E-3</v>
          </cell>
          <cell r="BL609">
            <v>0</v>
          </cell>
          <cell r="BM609">
            <v>0</v>
          </cell>
          <cell r="BN609">
            <v>1E-3</v>
          </cell>
          <cell r="BO609">
            <v>1E-3</v>
          </cell>
          <cell r="BP609">
            <v>0</v>
          </cell>
          <cell r="BQ609">
            <v>0</v>
          </cell>
          <cell r="BR609">
            <v>1E-3</v>
          </cell>
          <cell r="BS609">
            <v>0</v>
          </cell>
          <cell r="BT609">
            <v>0</v>
          </cell>
          <cell r="BU609">
            <v>1E-3</v>
          </cell>
          <cell r="BV609">
            <v>1E-3</v>
          </cell>
          <cell r="BW609">
            <v>1E-3</v>
          </cell>
          <cell r="BX609">
            <v>1E-3</v>
          </cell>
          <cell r="BY609">
            <v>0</v>
          </cell>
          <cell r="BZ609">
            <v>0</v>
          </cell>
          <cell r="CA609">
            <v>1E-3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1E-3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1E-3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1E-3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1E-3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1E-3</v>
          </cell>
          <cell r="BK610">
            <v>1E-3</v>
          </cell>
          <cell r="BL610">
            <v>0</v>
          </cell>
          <cell r="BM610">
            <v>0</v>
          </cell>
          <cell r="BN610">
            <v>0</v>
          </cell>
          <cell r="BO610">
            <v>1E-3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1E-3</v>
          </cell>
          <cell r="G611">
            <v>1E-3</v>
          </cell>
          <cell r="H611">
            <v>0</v>
          </cell>
          <cell r="I611">
            <v>0</v>
          </cell>
          <cell r="J611">
            <v>2E-3</v>
          </cell>
          <cell r="K611">
            <v>1E-3</v>
          </cell>
          <cell r="L611">
            <v>2E-3</v>
          </cell>
          <cell r="M611">
            <v>1E-3</v>
          </cell>
          <cell r="N611">
            <v>0</v>
          </cell>
          <cell r="O611">
            <v>1E-3</v>
          </cell>
          <cell r="P611">
            <v>1E-3</v>
          </cell>
          <cell r="Q611">
            <v>1E-3</v>
          </cell>
          <cell r="R611">
            <v>1E-3</v>
          </cell>
          <cell r="S611">
            <v>1E-3</v>
          </cell>
          <cell r="T611">
            <v>1E-3</v>
          </cell>
          <cell r="U611">
            <v>0</v>
          </cell>
          <cell r="V611">
            <v>0</v>
          </cell>
          <cell r="W611">
            <v>2E-3</v>
          </cell>
          <cell r="X611">
            <v>1E-3</v>
          </cell>
          <cell r="Y611">
            <v>2E-3</v>
          </cell>
          <cell r="Z611">
            <v>1E-3</v>
          </cell>
          <cell r="AA611">
            <v>1E-3</v>
          </cell>
          <cell r="AB611">
            <v>1E-3</v>
          </cell>
          <cell r="AC611">
            <v>1E-3</v>
          </cell>
          <cell r="AD611">
            <v>1E-3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1E-3</v>
          </cell>
          <cell r="J612">
            <v>1E-3</v>
          </cell>
          <cell r="K612">
            <v>1E-3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1E-3</v>
          </cell>
          <cell r="W612">
            <v>1E-3</v>
          </cell>
          <cell r="X612">
            <v>1E-3</v>
          </cell>
          <cell r="Y612">
            <v>0</v>
          </cell>
          <cell r="Z612">
            <v>0</v>
          </cell>
          <cell r="AA612">
            <v>2E-3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1E-3</v>
          </cell>
          <cell r="AI612">
            <v>1E-3</v>
          </cell>
          <cell r="AJ612">
            <v>0</v>
          </cell>
          <cell r="AK612">
            <v>1E-3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1E-3</v>
          </cell>
          <cell r="AW612">
            <v>1E-3</v>
          </cell>
          <cell r="AX612">
            <v>1E-3</v>
          </cell>
          <cell r="AY612">
            <v>0</v>
          </cell>
          <cell r="AZ612">
            <v>0</v>
          </cell>
          <cell r="BA612">
            <v>1E-3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1E-3</v>
          </cell>
          <cell r="BJ612">
            <v>0</v>
          </cell>
          <cell r="BK612">
            <v>1E-3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1E-3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1E-3</v>
          </cell>
          <cell r="M614">
            <v>1E-3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-1E-3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1E-3</v>
          </cell>
          <cell r="Z614">
            <v>1E-3</v>
          </cell>
          <cell r="AA614">
            <v>0</v>
          </cell>
          <cell r="AB614">
            <v>1E-3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1E-3</v>
          </cell>
          <cell r="AM614">
            <v>1E-3</v>
          </cell>
          <cell r="AN614">
            <v>0</v>
          </cell>
          <cell r="AO614">
            <v>1E-3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1E-3</v>
          </cell>
          <cell r="AY614">
            <v>1E-3</v>
          </cell>
          <cell r="AZ614">
            <v>0</v>
          </cell>
          <cell r="BA614">
            <v>0</v>
          </cell>
          <cell r="BB614">
            <v>1E-3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1E-3</v>
          </cell>
          <cell r="BL614">
            <v>-1E-3</v>
          </cell>
          <cell r="BM614">
            <v>1E-3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1E-3</v>
          </cell>
          <cell r="BV614">
            <v>1E-3</v>
          </cell>
          <cell r="BW614">
            <v>1E-3</v>
          </cell>
          <cell r="BX614">
            <v>1E-3</v>
          </cell>
          <cell r="BY614">
            <v>0</v>
          </cell>
          <cell r="BZ614">
            <v>1E-3</v>
          </cell>
          <cell r="CA614">
            <v>0</v>
          </cell>
          <cell r="CB614">
            <v>1E-3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1E-3</v>
          </cell>
          <cell r="CJ614">
            <v>0</v>
          </cell>
          <cell r="CK614">
            <v>1E-3</v>
          </cell>
          <cell r="CL614">
            <v>0</v>
          </cell>
          <cell r="CM614">
            <v>1E-3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1E-3</v>
          </cell>
          <cell r="L616">
            <v>0</v>
          </cell>
          <cell r="M616">
            <v>0</v>
          </cell>
          <cell r="N616">
            <v>1E-3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-1E-3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2E-3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1E-3</v>
          </cell>
          <cell r="M620">
            <v>1E-3</v>
          </cell>
          <cell r="N620">
            <v>1E-3</v>
          </cell>
          <cell r="O620">
            <v>0</v>
          </cell>
          <cell r="P620">
            <v>1E-3</v>
          </cell>
          <cell r="Q620">
            <v>0</v>
          </cell>
          <cell r="R620">
            <v>1E-3</v>
          </cell>
          <cell r="S620">
            <v>2E-3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1E-3</v>
          </cell>
          <cell r="Z620">
            <v>1E-3</v>
          </cell>
          <cell r="AA620">
            <v>1E-3</v>
          </cell>
          <cell r="AB620">
            <v>0</v>
          </cell>
          <cell r="AC620">
            <v>1E-3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1E-3</v>
          </cell>
          <cell r="AM620">
            <v>1E-3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1E-3</v>
          </cell>
          <cell r="AZ620">
            <v>1E-3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-1E-3</v>
          </cell>
          <cell r="BM620">
            <v>1E-3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-1E-3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-1E-3</v>
          </cell>
          <cell r="I709">
            <v>0</v>
          </cell>
          <cell r="J709">
            <v>-1E-3</v>
          </cell>
          <cell r="K709">
            <v>-1E-3</v>
          </cell>
          <cell r="L709">
            <v>0</v>
          </cell>
          <cell r="M709">
            <v>-1E-3</v>
          </cell>
          <cell r="N709">
            <v>-1E-3</v>
          </cell>
          <cell r="O709">
            <v>-1E-3</v>
          </cell>
          <cell r="P709">
            <v>0</v>
          </cell>
          <cell r="Q709">
            <v>0</v>
          </cell>
          <cell r="R709">
            <v>-1E-3</v>
          </cell>
          <cell r="S709">
            <v>0</v>
          </cell>
          <cell r="T709">
            <v>-1E-3</v>
          </cell>
          <cell r="U709">
            <v>-1E-3</v>
          </cell>
          <cell r="V709">
            <v>0</v>
          </cell>
          <cell r="W709">
            <v>-1E-3</v>
          </cell>
          <cell r="X709">
            <v>-1E-3</v>
          </cell>
          <cell r="Y709">
            <v>-1E-3</v>
          </cell>
          <cell r="Z709">
            <v>0</v>
          </cell>
          <cell r="AA709">
            <v>-2E-3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-1E-3</v>
          </cell>
          <cell r="AH709">
            <v>-1E-3</v>
          </cell>
          <cell r="AI709">
            <v>-1E-3</v>
          </cell>
          <cell r="AJ709">
            <v>0</v>
          </cell>
          <cell r="AK709">
            <v>-1E-3</v>
          </cell>
          <cell r="AL709">
            <v>0</v>
          </cell>
          <cell r="AM709">
            <v>-1E-3</v>
          </cell>
          <cell r="AN709">
            <v>-1E-3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-1E-3</v>
          </cell>
          <cell r="AV709">
            <v>-1E-3</v>
          </cell>
          <cell r="AW709">
            <v>-1E-3</v>
          </cell>
          <cell r="AX709">
            <v>-1E-3</v>
          </cell>
          <cell r="AY709">
            <v>0</v>
          </cell>
          <cell r="AZ709">
            <v>0</v>
          </cell>
          <cell r="BA709">
            <v>-1E-3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-1E-3</v>
          </cell>
          <cell r="BI709">
            <v>-1E-3</v>
          </cell>
          <cell r="BJ709">
            <v>0</v>
          </cell>
          <cell r="BK709">
            <v>-1E-3</v>
          </cell>
          <cell r="BL709">
            <v>0</v>
          </cell>
          <cell r="BM709">
            <v>0</v>
          </cell>
          <cell r="BN709">
            <v>-1E-3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-1E-3</v>
          </cell>
          <cell r="BV709">
            <v>0</v>
          </cell>
          <cell r="BW709">
            <v>0</v>
          </cell>
          <cell r="BX709">
            <v>-1E-3</v>
          </cell>
          <cell r="BY709">
            <v>0</v>
          </cell>
          <cell r="BZ709">
            <v>0</v>
          </cell>
          <cell r="CA709">
            <v>-1E-3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-1E-3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-1E-3</v>
          </cell>
          <cell r="M710">
            <v>0</v>
          </cell>
          <cell r="N710">
            <v>0</v>
          </cell>
          <cell r="O710">
            <v>-1E-3</v>
          </cell>
          <cell r="P710">
            <v>-1E-3</v>
          </cell>
          <cell r="Q710">
            <v>0</v>
          </cell>
          <cell r="R710">
            <v>-1E-3</v>
          </cell>
          <cell r="S710">
            <v>-1E-3</v>
          </cell>
          <cell r="T710">
            <v>0</v>
          </cell>
          <cell r="U710">
            <v>0</v>
          </cell>
          <cell r="V710">
            <v>0</v>
          </cell>
          <cell r="W710">
            <v>-1E-3</v>
          </cell>
          <cell r="X710">
            <v>-1E-3</v>
          </cell>
          <cell r="Y710">
            <v>-1E-3</v>
          </cell>
          <cell r="Z710">
            <v>-1E-3</v>
          </cell>
          <cell r="AA710">
            <v>-1E-3</v>
          </cell>
          <cell r="AB710">
            <v>0</v>
          </cell>
          <cell r="AC710">
            <v>-1E-3</v>
          </cell>
          <cell r="AD710">
            <v>-1E-3</v>
          </cell>
          <cell r="AE710">
            <v>-1E-3</v>
          </cell>
          <cell r="AF710">
            <v>0</v>
          </cell>
          <cell r="AG710">
            <v>-1E-3</v>
          </cell>
          <cell r="AH710">
            <v>-1E-3</v>
          </cell>
          <cell r="AI710">
            <v>0</v>
          </cell>
          <cell r="AJ710">
            <v>-1E-3</v>
          </cell>
          <cell r="AK710">
            <v>-1E-3</v>
          </cell>
          <cell r="AL710">
            <v>-1E-3</v>
          </cell>
          <cell r="AM710">
            <v>-1E-3</v>
          </cell>
          <cell r="AN710">
            <v>-1E-3</v>
          </cell>
          <cell r="AO710">
            <v>-1E-3</v>
          </cell>
          <cell r="AP710">
            <v>0</v>
          </cell>
          <cell r="AQ710">
            <v>0</v>
          </cell>
          <cell r="AR710">
            <v>-1E-3</v>
          </cell>
          <cell r="AS710">
            <v>0</v>
          </cell>
          <cell r="AT710">
            <v>-1E-3</v>
          </cell>
          <cell r="AU710">
            <v>-1E-3</v>
          </cell>
          <cell r="AV710">
            <v>-1E-3</v>
          </cell>
          <cell r="AW710">
            <v>0</v>
          </cell>
          <cell r="AX710">
            <v>0</v>
          </cell>
          <cell r="AY710">
            <v>-1E-3</v>
          </cell>
          <cell r="AZ710">
            <v>-1E-3</v>
          </cell>
          <cell r="BA710">
            <v>-1E-3</v>
          </cell>
          <cell r="BB710">
            <v>-1E-3</v>
          </cell>
          <cell r="BC710">
            <v>-1E-3</v>
          </cell>
          <cell r="BD710">
            <v>0</v>
          </cell>
          <cell r="BE710">
            <v>-1E-3</v>
          </cell>
          <cell r="BF710">
            <v>0</v>
          </cell>
          <cell r="BG710">
            <v>-1E-3</v>
          </cell>
          <cell r="BH710">
            <v>-1E-3</v>
          </cell>
          <cell r="BI710">
            <v>-1E-3</v>
          </cell>
          <cell r="BJ710">
            <v>0</v>
          </cell>
          <cell r="BK710">
            <v>-1E-3</v>
          </cell>
          <cell r="BL710">
            <v>-1E-3</v>
          </cell>
          <cell r="BM710">
            <v>0</v>
          </cell>
          <cell r="BN710">
            <v>-1E-3</v>
          </cell>
          <cell r="BO710">
            <v>-1E-3</v>
          </cell>
          <cell r="BP710">
            <v>-1E-3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-1E-3</v>
          </cell>
          <cell r="BV710">
            <v>-1E-3</v>
          </cell>
          <cell r="BW710">
            <v>0</v>
          </cell>
          <cell r="BX710">
            <v>-1E-3</v>
          </cell>
          <cell r="BY710">
            <v>0</v>
          </cell>
          <cell r="BZ710">
            <v>-1E-3</v>
          </cell>
          <cell r="CA710">
            <v>-1E-3</v>
          </cell>
          <cell r="CB710">
            <v>-1E-3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-1E-3</v>
          </cell>
          <cell r="CJ710">
            <v>0</v>
          </cell>
          <cell r="CK710">
            <v>-1E-3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-1E-3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-1E-3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-1E-3</v>
          </cell>
          <cell r="M713">
            <v>-1E-3</v>
          </cell>
          <cell r="N713">
            <v>0</v>
          </cell>
          <cell r="O713">
            <v>-1E-3</v>
          </cell>
          <cell r="P713">
            <v>-1E-3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-1E-3</v>
          </cell>
          <cell r="Z713">
            <v>-1E-3</v>
          </cell>
          <cell r="AA713">
            <v>-1E-3</v>
          </cell>
          <cell r="AB713">
            <v>-1E-3</v>
          </cell>
          <cell r="AC713">
            <v>-1E-3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-1E-3</v>
          </cell>
          <cell r="AK713">
            <v>0</v>
          </cell>
          <cell r="AL713">
            <v>-1E-3</v>
          </cell>
          <cell r="AM713">
            <v>-1E-3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-1E-3</v>
          </cell>
          <cell r="AX713">
            <v>0</v>
          </cell>
          <cell r="AY713">
            <v>-1E-3</v>
          </cell>
          <cell r="AZ713">
            <v>-1E-3</v>
          </cell>
          <cell r="BA713">
            <v>-1E-3</v>
          </cell>
          <cell r="BB713">
            <v>-1E-3</v>
          </cell>
          <cell r="BC713">
            <v>-1E-3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-1E-3</v>
          </cell>
          <cell r="BK713">
            <v>0</v>
          </cell>
          <cell r="BL713">
            <v>0</v>
          </cell>
          <cell r="BM713">
            <v>-1E-3</v>
          </cell>
          <cell r="BN713">
            <v>-1E-3</v>
          </cell>
          <cell r="BO713">
            <v>0</v>
          </cell>
          <cell r="BP713">
            <v>-1E-3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-1E-3</v>
          </cell>
          <cell r="BW713">
            <v>-1E-3</v>
          </cell>
          <cell r="BX713">
            <v>-1E-3</v>
          </cell>
          <cell r="BY713">
            <v>0</v>
          </cell>
          <cell r="BZ713">
            <v>0</v>
          </cell>
          <cell r="CA713">
            <v>-1E-3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-1E-3</v>
          </cell>
          <cell r="CK713">
            <v>-1E-3</v>
          </cell>
          <cell r="CL713">
            <v>0</v>
          </cell>
          <cell r="CM713">
            <v>0</v>
          </cell>
          <cell r="CN713">
            <v>-1E-3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-1E-3</v>
          </cell>
          <cell r="G714">
            <v>-1E-3</v>
          </cell>
          <cell r="H714">
            <v>-1E-3</v>
          </cell>
          <cell r="I714">
            <v>-1E-3</v>
          </cell>
          <cell r="J714">
            <v>-1E-3</v>
          </cell>
          <cell r="K714">
            <v>-1E-3</v>
          </cell>
          <cell r="L714">
            <v>-1E-3</v>
          </cell>
          <cell r="M714">
            <v>-1E-3</v>
          </cell>
          <cell r="N714">
            <v>-1E-3</v>
          </cell>
          <cell r="O714">
            <v>-1E-3</v>
          </cell>
          <cell r="P714">
            <v>-1E-3</v>
          </cell>
          <cell r="Q714">
            <v>-1E-3</v>
          </cell>
          <cell r="R714">
            <v>-1E-3</v>
          </cell>
          <cell r="S714">
            <v>0</v>
          </cell>
          <cell r="T714">
            <v>-1E-3</v>
          </cell>
          <cell r="U714">
            <v>-1E-3</v>
          </cell>
          <cell r="V714">
            <v>-1E-3</v>
          </cell>
          <cell r="W714">
            <v>-1E-3</v>
          </cell>
          <cell r="X714">
            <v>-1E-3</v>
          </cell>
          <cell r="Y714">
            <v>0</v>
          </cell>
          <cell r="Z714">
            <v>-1E-3</v>
          </cell>
          <cell r="AA714">
            <v>-1E-3</v>
          </cell>
          <cell r="AB714">
            <v>-1E-3</v>
          </cell>
          <cell r="AC714">
            <v>0</v>
          </cell>
          <cell r="AD714">
            <v>0</v>
          </cell>
          <cell r="AE714">
            <v>-1E-3</v>
          </cell>
          <cell r="AF714">
            <v>0</v>
          </cell>
          <cell r="AG714">
            <v>-1E-3</v>
          </cell>
          <cell r="AH714">
            <v>-1E-3</v>
          </cell>
          <cell r="AI714">
            <v>-1E-3</v>
          </cell>
          <cell r="AJ714">
            <v>-1E-3</v>
          </cell>
          <cell r="AK714">
            <v>-1E-3</v>
          </cell>
          <cell r="AL714">
            <v>-1E-3</v>
          </cell>
          <cell r="AM714">
            <v>-1E-3</v>
          </cell>
          <cell r="AN714">
            <v>-1E-3</v>
          </cell>
          <cell r="AO714">
            <v>-1E-3</v>
          </cell>
          <cell r="AP714">
            <v>-1E-3</v>
          </cell>
          <cell r="AQ714">
            <v>0</v>
          </cell>
          <cell r="AR714">
            <v>-1E-3</v>
          </cell>
          <cell r="AS714">
            <v>0</v>
          </cell>
          <cell r="AT714">
            <v>0</v>
          </cell>
          <cell r="AU714">
            <v>-1E-3</v>
          </cell>
          <cell r="AV714">
            <v>-1E-3</v>
          </cell>
          <cell r="AW714">
            <v>-1E-3</v>
          </cell>
          <cell r="AX714">
            <v>-1E-3</v>
          </cell>
          <cell r="AY714">
            <v>-1E-3</v>
          </cell>
          <cell r="AZ714">
            <v>-1E-3</v>
          </cell>
          <cell r="BA714">
            <v>-1E-3</v>
          </cell>
          <cell r="BB714">
            <v>-1E-3</v>
          </cell>
          <cell r="BC714">
            <v>-1E-3</v>
          </cell>
          <cell r="BD714">
            <v>0</v>
          </cell>
          <cell r="BE714">
            <v>-1E-3</v>
          </cell>
          <cell r="BF714">
            <v>0</v>
          </cell>
          <cell r="BG714">
            <v>0</v>
          </cell>
          <cell r="BH714">
            <v>-1E-3</v>
          </cell>
          <cell r="BI714">
            <v>-1E-3</v>
          </cell>
          <cell r="BJ714">
            <v>-1E-3</v>
          </cell>
          <cell r="BK714">
            <v>-1E-3</v>
          </cell>
          <cell r="BL714">
            <v>-1E-3</v>
          </cell>
          <cell r="BM714">
            <v>-1E-3</v>
          </cell>
          <cell r="BN714">
            <v>-1E-3</v>
          </cell>
          <cell r="BO714">
            <v>-1E-3</v>
          </cell>
          <cell r="BP714">
            <v>0</v>
          </cell>
          <cell r="BQ714">
            <v>0</v>
          </cell>
          <cell r="BR714">
            <v>-1E-3</v>
          </cell>
          <cell r="BS714">
            <v>0</v>
          </cell>
          <cell r="BT714">
            <v>0</v>
          </cell>
          <cell r="BU714">
            <v>-1E-3</v>
          </cell>
          <cell r="BV714">
            <v>-1E-3</v>
          </cell>
          <cell r="BW714">
            <v>-1E-3</v>
          </cell>
          <cell r="BX714">
            <v>-1E-3</v>
          </cell>
          <cell r="BY714">
            <v>0</v>
          </cell>
          <cell r="BZ714">
            <v>0</v>
          </cell>
          <cell r="CA714">
            <v>-1E-3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-1E-3</v>
          </cell>
          <cell r="CJ714">
            <v>0</v>
          </cell>
          <cell r="CK714">
            <v>-1E-3</v>
          </cell>
          <cell r="CL714">
            <v>0</v>
          </cell>
          <cell r="CM714">
            <v>0</v>
          </cell>
          <cell r="CN714">
            <v>-1E-3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-1E-3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-1E-3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-1E-3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-1E-3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-1E-3</v>
          </cell>
          <cell r="BN715">
            <v>0</v>
          </cell>
          <cell r="BO715">
            <v>-1E-3</v>
          </cell>
          <cell r="BP715">
            <v>0</v>
          </cell>
          <cell r="BQ715">
            <v>0</v>
          </cell>
          <cell r="BR715">
            <v>0</v>
          </cell>
          <cell r="BS715">
            <v>-1E-3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-1E-3</v>
          </cell>
          <cell r="CA715">
            <v>0</v>
          </cell>
          <cell r="CB715">
            <v>-1E-3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-1E-3</v>
          </cell>
          <cell r="CL715">
            <v>0</v>
          </cell>
          <cell r="CM715">
            <v>-1E-3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-1E-3</v>
          </cell>
          <cell r="K717">
            <v>-1E-3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-1E-3</v>
          </cell>
          <cell r="W717">
            <v>-1E-3</v>
          </cell>
          <cell r="X717">
            <v>-1E-3</v>
          </cell>
          <cell r="Y717">
            <v>0</v>
          </cell>
          <cell r="Z717">
            <v>0</v>
          </cell>
          <cell r="AA717">
            <v>-2E-3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-1E-3</v>
          </cell>
          <cell r="AL717">
            <v>0</v>
          </cell>
          <cell r="AM717">
            <v>0</v>
          </cell>
          <cell r="AN717">
            <v>-1E-3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-1E-3</v>
          </cell>
          <cell r="AW717">
            <v>0</v>
          </cell>
          <cell r="AX717">
            <v>-1E-3</v>
          </cell>
          <cell r="AY717">
            <v>0</v>
          </cell>
          <cell r="AZ717">
            <v>0</v>
          </cell>
          <cell r="BA717">
            <v>-1E-3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-1E-3</v>
          </cell>
          <cell r="BJ717">
            <v>0</v>
          </cell>
          <cell r="BK717">
            <v>-1E-3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-1E-3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1E-3</v>
          </cell>
          <cell r="BM719">
            <v>-1E-3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-1E-3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-1E-3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-1E-3</v>
          </cell>
          <cell r="S725">
            <v>-1.0999999999999999E-2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-1E-3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1E-3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1E-3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8.9999999999999993E-3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-2E-3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-15741.629000000656</v>
          </cell>
          <cell r="CS810">
            <v>-761.79399999999441</v>
          </cell>
          <cell r="CT810">
            <v>-852.57199999992736</v>
          </cell>
          <cell r="CU810">
            <v>-1327.8229999999749</v>
          </cell>
          <cell r="CV810">
            <v>-1533.6899999999441</v>
          </cell>
          <cell r="CW810">
            <v>-1775.2770000000019</v>
          </cell>
          <cell r="CX810">
            <v>-1886.0699999999488</v>
          </cell>
          <cell r="CY810">
            <v>-1707.2630000000354</v>
          </cell>
          <cell r="CZ810">
            <v>-1709.8670000000857</v>
          </cell>
          <cell r="DA810">
            <v>-1507.2600000000093</v>
          </cell>
          <cell r="DB810">
            <v>-1222.0200000000186</v>
          </cell>
          <cell r="DC810">
            <v>-823.02000000001863</v>
          </cell>
          <cell r="DD810">
            <v>-634.97299999999814</v>
          </cell>
          <cell r="DE810">
            <v>-15696.648000000045</v>
          </cell>
          <cell r="DF810">
            <v>-758.07400000002235</v>
          </cell>
          <cell r="DG810">
            <v>-878.9320000000298</v>
          </cell>
          <cell r="DH810">
            <v>-1321.5300000000279</v>
          </cell>
          <cell r="DI810">
            <v>-1526.3100000000559</v>
          </cell>
          <cell r="DJ810">
            <v>-1766.8759999999311</v>
          </cell>
          <cell r="DK810">
            <v>-1876.9799999999814</v>
          </cell>
          <cell r="DL810">
            <v>-1699.0169999999925</v>
          </cell>
          <cell r="DM810">
            <v>-1701.7139999999199</v>
          </cell>
          <cell r="DN810">
            <v>-1500.0899999999674</v>
          </cell>
          <cell r="DO810">
            <v>-1216.1300000000047</v>
          </cell>
          <cell r="DP810">
            <v>-819.05999999982305</v>
          </cell>
          <cell r="DQ810">
            <v>-631.93500000005588</v>
          </cell>
          <cell r="DR810">
            <v>-15588.109999999404</v>
          </cell>
          <cell r="DS810">
            <v>-754.29199999989942</v>
          </cell>
          <cell r="DT810">
            <v>-844.31199999991804</v>
          </cell>
          <cell r="DU810">
            <v>-1314.9269999999087</v>
          </cell>
          <cell r="DV810">
            <v>-1518.75</v>
          </cell>
          <cell r="DW810">
            <v>-1758.0410000000848</v>
          </cell>
          <cell r="DX810">
            <v>-1867.6799999999348</v>
          </cell>
          <cell r="DY810">
            <v>-1690.4610000000102</v>
          </cell>
          <cell r="DZ810">
            <v>-1693.2510000000475</v>
          </cell>
          <cell r="EA810">
            <v>-1492.5899999999674</v>
          </cell>
          <cell r="EB810">
            <v>-1210.0230000000447</v>
          </cell>
          <cell r="EC810">
            <v>-815.01000000000931</v>
          </cell>
          <cell r="ED810">
            <v>-628.7730000000447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-3463.1583799999207</v>
          </cell>
          <cell r="CS812">
            <v>-167.59468000000925</v>
          </cell>
          <cell r="CT812">
            <v>-187.56583999999566</v>
          </cell>
          <cell r="CU812">
            <v>-292.12105999997584</v>
          </cell>
          <cell r="CV812">
            <v>-337.41180000000168</v>
          </cell>
          <cell r="CW812">
            <v>-390.56093999999575</v>
          </cell>
          <cell r="CX812">
            <v>-414.93539999998757</v>
          </cell>
          <cell r="CY812">
            <v>-375.59786000000895</v>
          </cell>
          <cell r="CZ812">
            <v>-376.17074000003049</v>
          </cell>
          <cell r="DA812">
            <v>-331.59720000001835</v>
          </cell>
          <cell r="DB812">
            <v>-268.84440000000177</v>
          </cell>
          <cell r="DC812">
            <v>-181.06440000000293</v>
          </cell>
          <cell r="DD812">
            <v>-139.6940600000089</v>
          </cell>
          <cell r="DE812">
            <v>-3610.229040000122</v>
          </cell>
          <cell r="DF812">
            <v>-174.35701999999583</v>
          </cell>
          <cell r="DG812">
            <v>-202.154360000015</v>
          </cell>
          <cell r="DH812">
            <v>-303.95190000004368</v>
          </cell>
          <cell r="DI812">
            <v>-351.0512999999919</v>
          </cell>
          <cell r="DJ812">
            <v>-406.38147999998182</v>
          </cell>
          <cell r="DK812">
            <v>-431.70540000000619</v>
          </cell>
          <cell r="DL812">
            <v>-390.77390999998897</v>
          </cell>
          <cell r="DM812">
            <v>-391.3942199999583</v>
          </cell>
          <cell r="DN812">
            <v>-345.02069999999367</v>
          </cell>
          <cell r="DO812">
            <v>-279.70990000001621</v>
          </cell>
          <cell r="DP812">
            <v>-188.38379999995232</v>
          </cell>
          <cell r="DQ812">
            <v>-145.34505000000354</v>
          </cell>
          <cell r="DR812">
            <v>-3585.2652999996208</v>
          </cell>
          <cell r="DS812">
            <v>-173.48715999998967</v>
          </cell>
          <cell r="DT812">
            <v>-194.19175999998697</v>
          </cell>
          <cell r="DU812">
            <v>-302.43320999998832</v>
          </cell>
          <cell r="DV812">
            <v>-349.3125</v>
          </cell>
          <cell r="DW812">
            <v>-404.34943000003113</v>
          </cell>
          <cell r="DX812">
            <v>-429.56639999998151</v>
          </cell>
          <cell r="DY812">
            <v>-388.80603000000701</v>
          </cell>
          <cell r="DZ812">
            <v>-389.44773000001442</v>
          </cell>
          <cell r="EA812">
            <v>-343.29569999998785</v>
          </cell>
          <cell r="EB812">
            <v>-278.30529000001843</v>
          </cell>
          <cell r="EC812">
            <v>-187.45230000000447</v>
          </cell>
          <cell r="ED812">
            <v>-144.61778999998933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9">
          <cell r="F839">
            <v>1466.8889999999999</v>
          </cell>
          <cell r="G839">
            <v>1487.0619999999999</v>
          </cell>
          <cell r="H839">
            <v>1945.002</v>
          </cell>
          <cell r="I839">
            <v>2009.79</v>
          </cell>
          <cell r="J839">
            <v>2160.1109999999999</v>
          </cell>
          <cell r="K839">
            <v>2157.87</v>
          </cell>
          <cell r="L839">
            <v>2034.0650000000001</v>
          </cell>
          <cell r="M839">
            <v>2146.8429999999998</v>
          </cell>
          <cell r="N839">
            <v>2089.3200000000002</v>
          </cell>
          <cell r="O839">
            <v>1993.4549999999999</v>
          </cell>
          <cell r="P839">
            <v>1585.8</v>
          </cell>
          <cell r="Q839">
            <v>1339.634</v>
          </cell>
          <cell r="R839">
            <v>22252.868999999999</v>
          </cell>
          <cell r="S839">
            <v>1459.48</v>
          </cell>
          <cell r="T839">
            <v>1428.588</v>
          </cell>
          <cell r="U839">
            <v>1935.3610000000001</v>
          </cell>
          <cell r="V839">
            <v>1999.77</v>
          </cell>
          <cell r="W839">
            <v>2149.3850000000002</v>
          </cell>
          <cell r="X839">
            <v>2147.04</v>
          </cell>
          <cell r="Y839">
            <v>2023.9280000000001</v>
          </cell>
          <cell r="Z839">
            <v>2136.1170000000002</v>
          </cell>
          <cell r="AA839">
            <v>2078.94</v>
          </cell>
          <cell r="AB839">
            <v>1983.442</v>
          </cell>
          <cell r="AC839">
            <v>1577.88</v>
          </cell>
          <cell r="AD839">
            <v>1332.9380000000001</v>
          </cell>
          <cell r="AE839">
            <v>22141.691999999995</v>
          </cell>
          <cell r="AF839">
            <v>1452.2260000000001</v>
          </cell>
          <cell r="AG839">
            <v>1421.4480000000001</v>
          </cell>
          <cell r="AH839">
            <v>1925.6890000000001</v>
          </cell>
          <cell r="AI839">
            <v>1989.75</v>
          </cell>
          <cell r="AJ839">
            <v>2138.6280000000002</v>
          </cell>
          <cell r="AK839">
            <v>2136.39</v>
          </cell>
          <cell r="AL839">
            <v>2013.8219999999999</v>
          </cell>
          <cell r="AM839">
            <v>2125.4839999999999</v>
          </cell>
          <cell r="AN839">
            <v>2068.5</v>
          </cell>
          <cell r="AO839">
            <v>1973.5530000000001</v>
          </cell>
          <cell r="AP839">
            <v>1569.96</v>
          </cell>
          <cell r="AQ839">
            <v>1326.242</v>
          </cell>
          <cell r="AR839">
            <v>22030.878999999997</v>
          </cell>
          <cell r="AS839">
            <v>1444.972</v>
          </cell>
          <cell r="AT839">
            <v>1414.308</v>
          </cell>
          <cell r="AU839">
            <v>1915.9860000000001</v>
          </cell>
          <cell r="AV839">
            <v>1979.82</v>
          </cell>
          <cell r="AW839">
            <v>2127.933</v>
          </cell>
          <cell r="AX839">
            <v>2125.71</v>
          </cell>
          <cell r="AY839">
            <v>2003.7159999999999</v>
          </cell>
          <cell r="AZ839">
            <v>2114.8510000000001</v>
          </cell>
          <cell r="BA839">
            <v>2058.1799999999998</v>
          </cell>
          <cell r="BB839">
            <v>1963.664</v>
          </cell>
          <cell r="BC839">
            <v>1562.1</v>
          </cell>
          <cell r="BD839">
            <v>1319.6389999999999</v>
          </cell>
          <cell r="BE839">
            <v>21970.996999999999</v>
          </cell>
          <cell r="BF839">
            <v>1437.7180000000001</v>
          </cell>
          <cell r="BG839">
            <v>1457.482</v>
          </cell>
          <cell r="BH839">
            <v>1906.4690000000001</v>
          </cell>
          <cell r="BI839">
            <v>1969.86</v>
          </cell>
          <cell r="BJ839">
            <v>2117.3310000000001</v>
          </cell>
          <cell r="BK839">
            <v>2115.09</v>
          </cell>
          <cell r="BL839">
            <v>1993.703</v>
          </cell>
          <cell r="BM839">
            <v>2104.2489999999998</v>
          </cell>
          <cell r="BN839">
            <v>2047.86</v>
          </cell>
          <cell r="BO839">
            <v>1953.8989999999999</v>
          </cell>
          <cell r="BP839">
            <v>1554.3</v>
          </cell>
          <cell r="BQ839">
            <v>1313.0360000000001</v>
          </cell>
          <cell r="BR839">
            <v>21811.194000000003</v>
          </cell>
          <cell r="BS839">
            <v>1430.5260000000001</v>
          </cell>
          <cell r="BT839">
            <v>1400.2239999999999</v>
          </cell>
          <cell r="BU839">
            <v>1896.921</v>
          </cell>
          <cell r="BV839">
            <v>1960.08</v>
          </cell>
          <cell r="BW839">
            <v>2106.6979999999999</v>
          </cell>
          <cell r="BX839">
            <v>2104.56</v>
          </cell>
          <cell r="BY839">
            <v>1983.69</v>
          </cell>
          <cell r="BZ839">
            <v>2093.7399999999998</v>
          </cell>
          <cell r="CA839">
            <v>2037.69</v>
          </cell>
          <cell r="CB839">
            <v>1944.0719999999999</v>
          </cell>
          <cell r="CC839">
            <v>1546.56</v>
          </cell>
          <cell r="CD839">
            <v>1306.433</v>
          </cell>
          <cell r="CE839">
            <v>21702.052000000003</v>
          </cell>
          <cell r="CF839">
            <v>1423.4580000000001</v>
          </cell>
          <cell r="CG839">
            <v>1393.28</v>
          </cell>
          <cell r="CH839">
            <v>1887.3420000000001</v>
          </cell>
          <cell r="CI839">
            <v>1950.24</v>
          </cell>
          <cell r="CJ839">
            <v>2096.1579999999999</v>
          </cell>
          <cell r="CK839">
            <v>2094.0300000000002</v>
          </cell>
          <cell r="CL839">
            <v>1973.8009999999999</v>
          </cell>
          <cell r="CM839">
            <v>2083.2620000000002</v>
          </cell>
          <cell r="CN839">
            <v>2027.43</v>
          </cell>
          <cell r="CO839">
            <v>1934.307</v>
          </cell>
          <cell r="CP839">
            <v>1538.79</v>
          </cell>
          <cell r="CQ839">
            <v>1299.954</v>
          </cell>
          <cell r="CR839">
            <v>21593.618000000002</v>
          </cell>
          <cell r="CS839">
            <v>1416.2660000000001</v>
          </cell>
          <cell r="CT839">
            <v>1386.252</v>
          </cell>
          <cell r="CU839">
            <v>1877.9490000000001</v>
          </cell>
          <cell r="CV839">
            <v>1940.52</v>
          </cell>
          <cell r="CW839">
            <v>2085.7109999999998</v>
          </cell>
          <cell r="CX839">
            <v>2083.5300000000002</v>
          </cell>
          <cell r="CY839">
            <v>1963.943</v>
          </cell>
          <cell r="CZ839">
            <v>2072.9079999999999</v>
          </cell>
          <cell r="DA839">
            <v>2017.32</v>
          </cell>
          <cell r="DB839">
            <v>1924.6659999999999</v>
          </cell>
          <cell r="DC839">
            <v>1531.14</v>
          </cell>
          <cell r="DD839">
            <v>1293.413</v>
          </cell>
          <cell r="DE839">
            <v>21534.654000000002</v>
          </cell>
          <cell r="DF839">
            <v>1409.1980000000001</v>
          </cell>
          <cell r="DG839">
            <v>1428.569</v>
          </cell>
          <cell r="DH839">
            <v>1868.556</v>
          </cell>
          <cell r="DI839">
            <v>1930.77</v>
          </cell>
          <cell r="DJ839">
            <v>2075.1709999999998</v>
          </cell>
          <cell r="DK839">
            <v>2073.12</v>
          </cell>
          <cell r="DL839">
            <v>1954.085</v>
          </cell>
          <cell r="DM839">
            <v>2062.5230000000001</v>
          </cell>
          <cell r="DN839">
            <v>2007.21</v>
          </cell>
          <cell r="DO839">
            <v>1915.1179999999999</v>
          </cell>
          <cell r="DP839">
            <v>1523.4</v>
          </cell>
          <cell r="DQ839">
            <v>1286.934</v>
          </cell>
          <cell r="DR839">
            <v>21378.170999999998</v>
          </cell>
          <cell r="DS839">
            <v>1402.1610000000001</v>
          </cell>
          <cell r="DT839">
            <v>1372.42</v>
          </cell>
          <cell r="DU839">
            <v>1859.2249999999999</v>
          </cell>
          <cell r="DV839">
            <v>1921.17</v>
          </cell>
          <cell r="DW839">
            <v>2064.848</v>
          </cell>
          <cell r="DX839">
            <v>2062.7399999999998</v>
          </cell>
          <cell r="DY839">
            <v>1944.413</v>
          </cell>
          <cell r="DZ839">
            <v>2052.1689999999999</v>
          </cell>
          <cell r="EA839">
            <v>1997.19</v>
          </cell>
          <cell r="EB839">
            <v>1905.4770000000001</v>
          </cell>
          <cell r="EC839">
            <v>1515.81</v>
          </cell>
          <cell r="ED839">
            <v>1280.548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1158.84231</v>
          </cell>
          <cell r="G841">
            <v>1174.77898</v>
          </cell>
          <cell r="H841">
            <v>1536.5515800000001</v>
          </cell>
          <cell r="I841">
            <v>1587.7341000000001</v>
          </cell>
          <cell r="J841">
            <v>1706.4876899999999</v>
          </cell>
          <cell r="K841">
            <v>1704.7173</v>
          </cell>
          <cell r="L841">
            <v>1606.9113500000001</v>
          </cell>
          <cell r="M841">
            <v>1696.0059699999999</v>
          </cell>
          <cell r="N841">
            <v>1650.5628000000002</v>
          </cell>
          <cell r="O841">
            <v>1574.82945</v>
          </cell>
          <cell r="P841">
            <v>1252.7819999999999</v>
          </cell>
          <cell r="Q841">
            <v>1058.31086</v>
          </cell>
          <cell r="R841">
            <v>17802.2952</v>
          </cell>
          <cell r="S841">
            <v>1167.5840000000001</v>
          </cell>
          <cell r="T841">
            <v>1142.8704</v>
          </cell>
          <cell r="U841">
            <v>1548.2888000000003</v>
          </cell>
          <cell r="V841">
            <v>1599.816</v>
          </cell>
          <cell r="W841">
            <v>1719.5080000000003</v>
          </cell>
          <cell r="X841">
            <v>1717.6320000000001</v>
          </cell>
          <cell r="Y841">
            <v>1619.1424000000002</v>
          </cell>
          <cell r="Z841">
            <v>1708.8936000000003</v>
          </cell>
          <cell r="AA841">
            <v>1663.152</v>
          </cell>
          <cell r="AB841">
            <v>1586.7536</v>
          </cell>
          <cell r="AC841">
            <v>1262.3040000000001</v>
          </cell>
          <cell r="AD841">
            <v>1066.3504</v>
          </cell>
          <cell r="AE841">
            <v>18377.604359999998</v>
          </cell>
          <cell r="AF841">
            <v>1205.3475800000001</v>
          </cell>
          <cell r="AG841">
            <v>1179.8018400000001</v>
          </cell>
          <cell r="AH841">
            <v>1598.3218700000002</v>
          </cell>
          <cell r="AI841">
            <v>1651.4925000000001</v>
          </cell>
          <cell r="AJ841">
            <v>1775.0612400000002</v>
          </cell>
          <cell r="AK841">
            <v>1773.2037</v>
          </cell>
          <cell r="AL841">
            <v>1671.47226</v>
          </cell>
          <cell r="AM841">
            <v>1764.1517200000001</v>
          </cell>
          <cell r="AN841">
            <v>1716.8550000000002</v>
          </cell>
          <cell r="AO841">
            <v>1638.0489900000002</v>
          </cell>
          <cell r="AP841">
            <v>1303.0668000000001</v>
          </cell>
          <cell r="AQ841">
            <v>1100.7808600000001</v>
          </cell>
          <cell r="AR841">
            <v>18505.93836</v>
          </cell>
          <cell r="AS841">
            <v>1213.77648</v>
          </cell>
          <cell r="AT841">
            <v>1188.01872</v>
          </cell>
          <cell r="AU841">
            <v>1609.4282400000002</v>
          </cell>
          <cell r="AV841">
            <v>1663.0488</v>
          </cell>
          <cell r="AW841">
            <v>1787.4637200000002</v>
          </cell>
          <cell r="AX841">
            <v>1785.5964000000001</v>
          </cell>
          <cell r="AY841">
            <v>1683.1214400000001</v>
          </cell>
          <cell r="AZ841">
            <v>1776.4748400000003</v>
          </cell>
          <cell r="BA841">
            <v>1728.8712</v>
          </cell>
          <cell r="BB841">
            <v>1649.4777600000002</v>
          </cell>
          <cell r="BC841">
            <v>1312.164</v>
          </cell>
          <cell r="BD841">
            <v>1108.49676</v>
          </cell>
          <cell r="BE841">
            <v>19114.767390000001</v>
          </cell>
          <cell r="BF841">
            <v>1250.81466</v>
          </cell>
          <cell r="BG841">
            <v>1268.0093400000001</v>
          </cell>
          <cell r="BH841">
            <v>1658.6280300000001</v>
          </cell>
          <cell r="BI841">
            <v>1713.7782</v>
          </cell>
          <cell r="BJ841">
            <v>1842.0779700000001</v>
          </cell>
          <cell r="BK841">
            <v>1840.1283000000001</v>
          </cell>
          <cell r="BL841">
            <v>1734.52161</v>
          </cell>
          <cell r="BM841">
            <v>1830.6966299999999</v>
          </cell>
          <cell r="BN841">
            <v>1781.6381999999999</v>
          </cell>
          <cell r="BO841">
            <v>1699.89213</v>
          </cell>
          <cell r="BP841">
            <v>1352.241</v>
          </cell>
          <cell r="BQ841">
            <v>1142.34132</v>
          </cell>
          <cell r="BR841">
            <v>19193.850720000002</v>
          </cell>
          <cell r="BS841">
            <v>1258.8628800000001</v>
          </cell>
          <cell r="BT841">
            <v>1232.19712</v>
          </cell>
          <cell r="BU841">
            <v>1669.2904800000001</v>
          </cell>
          <cell r="BV841">
            <v>1724.8704</v>
          </cell>
          <cell r="BW841">
            <v>1853.8942399999999</v>
          </cell>
          <cell r="BX841">
            <v>1852.0128</v>
          </cell>
          <cell r="BY841">
            <v>1745.6472000000001</v>
          </cell>
          <cell r="BZ841">
            <v>1842.4911999999997</v>
          </cell>
          <cell r="CA841">
            <v>1793.1672000000001</v>
          </cell>
          <cell r="CB841">
            <v>1710.7833599999999</v>
          </cell>
          <cell r="CC841">
            <v>1360.9728</v>
          </cell>
          <cell r="CD841">
            <v>1149.66104</v>
          </cell>
          <cell r="CE841">
            <v>19748.867320000001</v>
          </cell>
          <cell r="CF841">
            <v>1295.3467799999999</v>
          </cell>
          <cell r="CG841">
            <v>1267.8847999999998</v>
          </cell>
          <cell r="CH841">
            <v>1717.4812199999999</v>
          </cell>
          <cell r="CI841">
            <v>1774.7183999999997</v>
          </cell>
          <cell r="CJ841">
            <v>1907.5037799999998</v>
          </cell>
          <cell r="CK841">
            <v>1905.5672999999999</v>
          </cell>
          <cell r="CL841">
            <v>1796.1589099999999</v>
          </cell>
          <cell r="CM841">
            <v>1895.7684199999999</v>
          </cell>
          <cell r="CN841">
            <v>1844.9612999999999</v>
          </cell>
          <cell r="CO841">
            <v>1760.2193699999998</v>
          </cell>
          <cell r="CP841">
            <v>1400.2988999999998</v>
          </cell>
          <cell r="CQ841">
            <v>1182.95814</v>
          </cell>
          <cell r="CR841">
            <v>20082.064740000002</v>
          </cell>
          <cell r="CS841">
            <v>1317.1273799999999</v>
          </cell>
          <cell r="CT841">
            <v>1289.2143599999999</v>
          </cell>
          <cell r="CU841">
            <v>1746.4925699999999</v>
          </cell>
          <cell r="CV841">
            <v>1804.6835999999998</v>
          </cell>
          <cell r="CW841">
            <v>1939.7112299999997</v>
          </cell>
          <cell r="CX841">
            <v>1937.6829</v>
          </cell>
          <cell r="CY841">
            <v>1826.4669899999999</v>
          </cell>
          <cell r="CZ841">
            <v>1927.8044399999999</v>
          </cell>
          <cell r="DA841">
            <v>1876.1075999999998</v>
          </cell>
          <cell r="DB841">
            <v>1789.9393799999998</v>
          </cell>
          <cell r="DC841">
            <v>1423.9602</v>
          </cell>
          <cell r="DD841">
            <v>1202.87409</v>
          </cell>
          <cell r="DE841">
            <v>20457.921300000002</v>
          </cell>
          <cell r="DF841">
            <v>1338.7381</v>
          </cell>
          <cell r="DG841">
            <v>1357.1405499999998</v>
          </cell>
          <cell r="DH841">
            <v>1775.1281999999999</v>
          </cell>
          <cell r="DI841">
            <v>1834.2314999999999</v>
          </cell>
          <cell r="DJ841">
            <v>1971.4124499999998</v>
          </cell>
          <cell r="DK841">
            <v>1969.4639999999997</v>
          </cell>
          <cell r="DL841">
            <v>1856.38075</v>
          </cell>
          <cell r="DM841">
            <v>1959.3968500000001</v>
          </cell>
          <cell r="DN841">
            <v>1906.8495</v>
          </cell>
          <cell r="DO841">
            <v>1819.3620999999998</v>
          </cell>
          <cell r="DP841">
            <v>1447.23</v>
          </cell>
          <cell r="DQ841">
            <v>1222.5872999999999</v>
          </cell>
          <cell r="DR841">
            <v>20736.825869999997</v>
          </cell>
          <cell r="DS841">
            <v>1360.09617</v>
          </cell>
          <cell r="DT841">
            <v>1331.2474</v>
          </cell>
          <cell r="DU841">
            <v>1803.4482499999999</v>
          </cell>
          <cell r="DV841">
            <v>1863.5349000000001</v>
          </cell>
          <cell r="DW841">
            <v>2002.90256</v>
          </cell>
          <cell r="DX841">
            <v>2000.8577999999998</v>
          </cell>
          <cell r="DY841">
            <v>1886.08061</v>
          </cell>
          <cell r="DZ841">
            <v>1990.6039299999998</v>
          </cell>
          <cell r="EA841">
            <v>1937.2743</v>
          </cell>
          <cell r="EB841">
            <v>1848.31269</v>
          </cell>
          <cell r="EC841">
            <v>1470.3356999999999</v>
          </cell>
          <cell r="ED841">
            <v>1242.13156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3.7603761999998824</v>
          </cell>
          <cell r="AF844">
            <v>0</v>
          </cell>
          <cell r="AG844">
            <v>0</v>
          </cell>
          <cell r="AH844">
            <v>1.1944479999999658</v>
          </cell>
          <cell r="AI844">
            <v>0.35582499999998163</v>
          </cell>
          <cell r="AJ844">
            <v>0.6899180000000058</v>
          </cell>
          <cell r="AK844">
            <v>1.5201852000000144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1.2476493000000346</v>
          </cell>
          <cell r="AS844">
            <v>0</v>
          </cell>
          <cell r="AT844">
            <v>0</v>
          </cell>
          <cell r="AU844">
            <v>0.43875799999999998</v>
          </cell>
          <cell r="AV844">
            <v>0.80889130000002751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0.42251540000000887</v>
          </cell>
          <cell r="BF844">
            <v>0</v>
          </cell>
          <cell r="BG844">
            <v>0</v>
          </cell>
          <cell r="BH844">
            <v>0</v>
          </cell>
          <cell r="BI844">
            <v>6.1759000000002118E-2</v>
          </cell>
          <cell r="BJ844">
            <v>0.36075639999999964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2.5805426999999668</v>
          </cell>
          <cell r="BS844">
            <v>0</v>
          </cell>
          <cell r="BT844">
            <v>0</v>
          </cell>
          <cell r="BU844">
            <v>1.6582156999999995</v>
          </cell>
          <cell r="BV844">
            <v>6.1493000000000464E-2</v>
          </cell>
          <cell r="BW844">
            <v>0.8608340000000112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1.2068414000000303</v>
          </cell>
          <cell r="CF844">
            <v>0</v>
          </cell>
          <cell r="CG844">
            <v>0</v>
          </cell>
          <cell r="CH844">
            <v>0.46551940000000513</v>
          </cell>
          <cell r="CI844">
            <v>0.28586500000000115</v>
          </cell>
          <cell r="CJ844">
            <v>0.21862500000000296</v>
          </cell>
          <cell r="CK844">
            <v>0.23683199999999971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3.6836999999991349E-2</v>
          </cell>
          <cell r="CS844">
            <v>0</v>
          </cell>
          <cell r="CT844">
            <v>0</v>
          </cell>
          <cell r="CU844">
            <v>9.2537000000000091E-2</v>
          </cell>
          <cell r="CV844">
            <v>-5.5700000000001637E-2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0.30501549999999611</v>
          </cell>
          <cell r="DF844">
            <v>0</v>
          </cell>
          <cell r="DG844">
            <v>0</v>
          </cell>
          <cell r="DH844">
            <v>4.4464099999999895E-2</v>
          </cell>
          <cell r="DI844">
            <v>0.26055140000000065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3.8367906399998901</v>
          </cell>
          <cell r="DS844">
            <v>0</v>
          </cell>
          <cell r="DT844">
            <v>0</v>
          </cell>
          <cell r="DU844">
            <v>3.5376156399997853</v>
          </cell>
          <cell r="DV844">
            <v>5.5181999999945219E-2</v>
          </cell>
          <cell r="DW844">
            <v>0.29066579999999931</v>
          </cell>
          <cell r="DX844">
            <v>0</v>
          </cell>
          <cell r="DY844">
            <v>0</v>
          </cell>
          <cell r="DZ844">
            <v>0</v>
          </cell>
          <cell r="EA844">
            <v>-4.6672799999996073E-2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7.0182841395194373E-4</v>
          </cell>
          <cell r="G845">
            <v>-7.0735274961819528E-4</v>
          </cell>
          <cell r="H845">
            <v>-1.7137916812544063E-3</v>
          </cell>
          <cell r="I845">
            <v>5.4288161376092603E-4</v>
          </cell>
          <cell r="J845">
            <v>-7.5741849335031475E-4</v>
          </cell>
          <cell r="K845">
            <v>-5.7696719669309005E-4</v>
          </cell>
          <cell r="L845">
            <v>-9.0563599704793774E-3</v>
          </cell>
          <cell r="M845">
            <v>-1.7088883821365641E-3</v>
          </cell>
          <cell r="N845">
            <v>-2.2777324865188575E-3</v>
          </cell>
          <cell r="O845">
            <v>-1.5089637875078665E-3</v>
          </cell>
          <cell r="P845">
            <v>-1.4047799027991914E-3</v>
          </cell>
          <cell r="Q845">
            <v>6.0869241507788274E-4</v>
          </cell>
          <cell r="R845">
            <v>-1.257903707390895E-2</v>
          </cell>
          <cell r="S845">
            <v>-4.9514781267699703E-2</v>
          </cell>
          <cell r="T845">
            <v>-7.4799639585876321E-4</v>
          </cell>
          <cell r="U845">
            <v>-1.2445423229543451E-3</v>
          </cell>
          <cell r="V845">
            <v>-6.4310298291303525E-4</v>
          </cell>
          <cell r="W845">
            <v>-1.3069472445295105E-3</v>
          </cell>
          <cell r="X845">
            <v>-1.4274213434113392E-3</v>
          </cell>
          <cell r="Y845">
            <v>-9.9010118182683016E-3</v>
          </cell>
          <cell r="Z845">
            <v>-1.2003413679231301E-3</v>
          </cell>
          <cell r="AA845">
            <v>-8.8050731193224152E-2</v>
          </cell>
          <cell r="AB845">
            <v>-1.8510059442675697E-3</v>
          </cell>
          <cell r="AC845">
            <v>1.3044216302269263E-3</v>
          </cell>
          <cell r="AD845">
            <v>3.6350153639190808E-3</v>
          </cell>
          <cell r="AE845">
            <v>-1.8400526895732128E-3</v>
          </cell>
          <cell r="AF845">
            <v>7.3449378459464754E-3</v>
          </cell>
          <cell r="AG845">
            <v>4.0106375439314945E-3</v>
          </cell>
          <cell r="AH845">
            <v>-1.4083070162236311E-3</v>
          </cell>
          <cell r="AI845">
            <v>-1.1393493923819165E-3</v>
          </cell>
          <cell r="AJ845">
            <v>-5.8629851178793047E-4</v>
          </cell>
          <cell r="AK845">
            <v>-5.820664790192609E-4</v>
          </cell>
          <cell r="AL845">
            <v>-4.7424547030772146E-3</v>
          </cell>
          <cell r="AM845">
            <v>-9.6852202774044827E-4</v>
          </cell>
          <cell r="AN845">
            <v>-1.9079630521261493E-3</v>
          </cell>
          <cell r="AO845">
            <v>-1.782957088927617E-3</v>
          </cell>
          <cell r="AP845">
            <v>1.3668992426580928E-3</v>
          </cell>
          <cell r="AQ845">
            <v>1.4968403486648185E-3</v>
          </cell>
          <cell r="AR845">
            <v>3.5389511453089995E-3</v>
          </cell>
          <cell r="AS845">
            <v>3.0516213947215931E-3</v>
          </cell>
          <cell r="AT845">
            <v>2.0471591397175359E-3</v>
          </cell>
          <cell r="AU845">
            <v>-1.5725520064790999E-3</v>
          </cell>
          <cell r="AV845">
            <v>-1.2658830590623893E-3</v>
          </cell>
          <cell r="AW845">
            <v>-9.2951900594329118E-4</v>
          </cell>
          <cell r="AX845">
            <v>-1.7348558230523281E-3</v>
          </cell>
          <cell r="AY845">
            <v>-1.2038284675632838E-3</v>
          </cell>
          <cell r="AZ845">
            <v>-1.9209809781450815E-3</v>
          </cell>
          <cell r="BA845">
            <v>-3.9496925389670423E-3</v>
          </cell>
          <cell r="BB845">
            <v>-2.1399323742947729E-3</v>
          </cell>
          <cell r="BC845">
            <v>2.5317018458359541E-3</v>
          </cell>
          <cell r="BD845">
            <v>-2.766582391505068E-3</v>
          </cell>
          <cell r="BE845">
            <v>4.8801965309266393E-3</v>
          </cell>
          <cell r="BF845">
            <v>1.2601271671957903E-2</v>
          </cell>
          <cell r="BG845">
            <v>8.1096603589436711E-3</v>
          </cell>
          <cell r="BH845">
            <v>-1.4091463769787538E-3</v>
          </cell>
          <cell r="BI845">
            <v>-2.0188682341668596E-3</v>
          </cell>
          <cell r="BJ845">
            <v>-4.7777123950609734E-4</v>
          </cell>
          <cell r="BK845">
            <v>-5.842897392014379E-4</v>
          </cell>
          <cell r="BL845">
            <v>-3.7572075998539844E-3</v>
          </cell>
          <cell r="BM845">
            <v>-1.1898992575396505E-3</v>
          </cell>
          <cell r="BN845">
            <v>3.5866395525729899E-3</v>
          </cell>
          <cell r="BO845">
            <v>-2.0409091981541394E-3</v>
          </cell>
          <cell r="BP845">
            <v>-3.7170278277649516E-3</v>
          </cell>
          <cell r="BQ845">
            <v>1.398748107720138E-2</v>
          </cell>
          <cell r="BR845">
            <v>8.6397637468387245E-3</v>
          </cell>
          <cell r="BS845">
            <v>7.7220529622685774E-3</v>
          </cell>
          <cell r="BT845">
            <v>3.3692904791280398E-3</v>
          </cell>
          <cell r="BU845">
            <v>1.7378229775673049E-3</v>
          </cell>
          <cell r="BV845">
            <v>-8.8849390268919137E-4</v>
          </cell>
          <cell r="BW845">
            <v>1.2259254305888589E-3</v>
          </cell>
          <cell r="BX845">
            <v>-2.6426388651152877E-3</v>
          </cell>
          <cell r="BY845">
            <v>3.2965591833985286E-2</v>
          </cell>
          <cell r="BZ845">
            <v>-3.5202859356999738E-3</v>
          </cell>
          <cell r="CA845">
            <v>-4.051750188978076E-3</v>
          </cell>
          <cell r="CB845">
            <v>-1.8109796879173246E-4</v>
          </cell>
          <cell r="CC845">
            <v>5.9044552284959195E-4</v>
          </cell>
          <cell r="CD845">
            <v>5.9985424089177286E-3</v>
          </cell>
          <cell r="CE845">
            <v>7.9385782058238874E-4</v>
          </cell>
          <cell r="CF845">
            <v>5.9467212442925188E-3</v>
          </cell>
          <cell r="CG845">
            <v>1.1481028810941041E-2</v>
          </cell>
          <cell r="CH845">
            <v>2.7087921441228957E-3</v>
          </cell>
          <cell r="CI845">
            <v>3.3494975756553913E-4</v>
          </cell>
          <cell r="CJ845">
            <v>6.0184934556524183E-3</v>
          </cell>
          <cell r="CK845">
            <v>5.0004241744971978E-4</v>
          </cell>
          <cell r="CL845">
            <v>7.512932782134385E-4</v>
          </cell>
          <cell r="CM845">
            <v>-5.1252142243569665E-3</v>
          </cell>
          <cell r="CN845">
            <v>-7.4872715631606468E-3</v>
          </cell>
          <cell r="CO845">
            <v>1.5332492557043054E-3</v>
          </cell>
          <cell r="CP845">
            <v>1.5406423122890089E-2</v>
          </cell>
          <cell r="CQ845">
            <v>1.0609500458755861E-3</v>
          </cell>
          <cell r="CR845">
            <v>5.3404900430464863E-3</v>
          </cell>
          <cell r="CS845">
            <v>2.1415250759240223E-3</v>
          </cell>
          <cell r="CT845">
            <v>2.9647581675398271E-3</v>
          </cell>
          <cell r="CU845">
            <v>2.2549654803825092E-3</v>
          </cell>
          <cell r="CV845">
            <v>1.3047472944371918E-3</v>
          </cell>
          <cell r="CW845">
            <v>1.1293541982162481E-3</v>
          </cell>
          <cell r="CX845">
            <v>1.7870964240067622E-3</v>
          </cell>
          <cell r="CY845">
            <v>3.6181287332937018E-4</v>
          </cell>
          <cell r="CZ845">
            <v>9.5773316262182107E-4</v>
          </cell>
          <cell r="DA845">
            <v>9.8341986193517528E-4</v>
          </cell>
          <cell r="DB845">
            <v>5.0025759505700762E-4</v>
          </cell>
          <cell r="DC845">
            <v>5.7571935945546215E-3</v>
          </cell>
          <cell r="DD845">
            <v>2.6854603662123111E-3</v>
          </cell>
          <cell r="DE845">
            <v>2.9866030073790739E-3</v>
          </cell>
          <cell r="DF845">
            <v>2.79864107074701E-3</v>
          </cell>
          <cell r="DG845">
            <v>2.5939508861796412E-3</v>
          </cell>
          <cell r="DH845">
            <v>2.6432966758243026E-3</v>
          </cell>
          <cell r="DI845">
            <v>1.5467172824088493E-3</v>
          </cell>
          <cell r="DJ845">
            <v>8.3868058147018587E-4</v>
          </cell>
          <cell r="DK845">
            <v>1.5600551177854527E-3</v>
          </cell>
          <cell r="DL845">
            <v>-1.205265339514483E-3</v>
          </cell>
          <cell r="DM845">
            <v>4.0251755217184382E-3</v>
          </cell>
          <cell r="DN845">
            <v>-7.1553920778910651E-4</v>
          </cell>
          <cell r="DO845">
            <v>9.8450297517516105E-4</v>
          </cell>
          <cell r="DP845">
            <v>3.3636195502992905E-3</v>
          </cell>
          <cell r="DQ845">
            <v>-4.1875734692808919E-4</v>
          </cell>
          <cell r="DR845">
            <v>1.0632000440864431E-3</v>
          </cell>
          <cell r="DS845">
            <v>9.82621185556809E-5</v>
          </cell>
          <cell r="DT845">
            <v>3.3849628984228275E-4</v>
          </cell>
          <cell r="DU845">
            <v>4.3073428879125686E-4</v>
          </cell>
          <cell r="DV845">
            <v>3.486166284503156E-4</v>
          </cell>
          <cell r="DW845">
            <v>1.8116962074543608E-4</v>
          </cell>
          <cell r="DX845">
            <v>-1.0432243167315391E-3</v>
          </cell>
          <cell r="DY845">
            <v>-5.8177573777840053E-4</v>
          </cell>
          <cell r="DZ845">
            <v>-8.6637789273424914E-4</v>
          </cell>
          <cell r="EA845">
            <v>-3.3480471204683226E-4</v>
          </cell>
          <cell r="EB845">
            <v>4.7031534946739839E-4</v>
          </cell>
          <cell r="EC845">
            <v>7.6611949407379143E-4</v>
          </cell>
          <cell r="ED845">
            <v>2.7964585562756383E-5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44.309120601516042</v>
          </cell>
          <cell r="AF846">
            <v>0</v>
          </cell>
          <cell r="AG846">
            <v>0</v>
          </cell>
          <cell r="AH846">
            <v>20.577971147456083</v>
          </cell>
          <cell r="AI846">
            <v>2.6810401912966881</v>
          </cell>
          <cell r="AJ846">
            <v>7.2816129844513853</v>
          </cell>
          <cell r="AK846">
            <v>13.76849627831416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16.845826346807371</v>
          </cell>
          <cell r="AS846">
            <v>0</v>
          </cell>
          <cell r="AT846">
            <v>0</v>
          </cell>
          <cell r="AU846">
            <v>8.1849799140020423</v>
          </cell>
          <cell r="AV846">
            <v>8.6608464328055561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5.402904458555156</v>
          </cell>
          <cell r="BF846">
            <v>0</v>
          </cell>
          <cell r="BG846">
            <v>0</v>
          </cell>
          <cell r="BH846">
            <v>0</v>
          </cell>
          <cell r="BI846">
            <v>0.69608965987396232</v>
          </cell>
          <cell r="BJ846">
            <v>4.7068147986811653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51.311335811518802</v>
          </cell>
          <cell r="BS846">
            <v>0</v>
          </cell>
          <cell r="BT846">
            <v>0</v>
          </cell>
          <cell r="BU846">
            <v>36.158870818078867</v>
          </cell>
          <cell r="BV846">
            <v>0.87765869048320155</v>
          </cell>
          <cell r="BW846">
            <v>14.274806302956677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26.559239118349069</v>
          </cell>
          <cell r="CF846">
            <v>0</v>
          </cell>
          <cell r="CG846">
            <v>0</v>
          </cell>
          <cell r="CH846">
            <v>12.085366054393489</v>
          </cell>
          <cell r="CI846">
            <v>5.0510543737429998</v>
          </cell>
          <cell r="CJ846">
            <v>4.6916837035328172</v>
          </cell>
          <cell r="CK846">
            <v>4.7311349866797627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1.4863595289984914</v>
          </cell>
          <cell r="CS846">
            <v>0</v>
          </cell>
          <cell r="CT846">
            <v>0</v>
          </cell>
          <cell r="CU846">
            <v>2.2961322057201983</v>
          </cell>
          <cell r="CV846">
            <v>-0.80977267672187736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6.6791401839581113</v>
          </cell>
          <cell r="DF846">
            <v>0</v>
          </cell>
          <cell r="DG846">
            <v>0</v>
          </cell>
          <cell r="DH846">
            <v>1.2147287031213807</v>
          </cell>
          <cell r="DI846">
            <v>5.4644114808368158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108.98608606305788</v>
          </cell>
          <cell r="DS846">
            <v>0</v>
          </cell>
          <cell r="DT846">
            <v>0</v>
          </cell>
          <cell r="DU846">
            <v>102.19078806656762</v>
          </cell>
          <cell r="DV846">
            <v>1.4876756608755386</v>
          </cell>
          <cell r="DW846">
            <v>6.9366965742246975</v>
          </cell>
          <cell r="DX846">
            <v>0</v>
          </cell>
          <cell r="DY846">
            <v>0</v>
          </cell>
          <cell r="DZ846">
            <v>0</v>
          </cell>
          <cell r="EA846">
            <v>-1.6290742386079273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-1.7572674116905773E-3</v>
          </cell>
          <cell r="G849">
            <v>2.2412095195747384E-3</v>
          </cell>
          <cell r="H849">
            <v>-1.4138221518038563E-3</v>
          </cell>
          <cell r="I849">
            <v>0</v>
          </cell>
          <cell r="J849">
            <v>0</v>
          </cell>
          <cell r="K849">
            <v>0</v>
          </cell>
          <cell r="L849">
            <v>-2.4369923686577977E-3</v>
          </cell>
          <cell r="M849">
            <v>-2.6879164844615389E-3</v>
          </cell>
          <cell r="N849">
            <v>-1.6185652209799173E-3</v>
          </cell>
          <cell r="O849">
            <v>-2.2624307252030462E-3</v>
          </cell>
          <cell r="P849">
            <v>-8.0823042324595917E-4</v>
          </cell>
          <cell r="Q849">
            <v>-1.9871969988116689E-3</v>
          </cell>
          <cell r="R849">
            <v>4.8805870524297745E-3</v>
          </cell>
          <cell r="S849">
            <v>6.5074466780401963E-2</v>
          </cell>
          <cell r="T849">
            <v>-6.3075606426110653E-4</v>
          </cell>
          <cell r="U849">
            <v>-8.8749902138118841E-4</v>
          </cell>
          <cell r="V849">
            <v>0</v>
          </cell>
          <cell r="W849">
            <v>0</v>
          </cell>
          <cell r="X849">
            <v>0</v>
          </cell>
          <cell r="Y849">
            <v>-3.0882808902177317E-3</v>
          </cell>
          <cell r="Z849">
            <v>-2.3793244258740742E-3</v>
          </cell>
          <cell r="AA849">
            <v>-6.6747346163964494E-4</v>
          </cell>
          <cell r="AB849">
            <v>-7.7420356689117398E-4</v>
          </cell>
          <cell r="AC849">
            <v>2.8511722803870043E-4</v>
          </cell>
          <cell r="AD849">
            <v>1.6349980510383944E-3</v>
          </cell>
          <cell r="AE849">
            <v>-8.0264426145504331E-6</v>
          </cell>
          <cell r="AF849">
            <v>4.9472648655068951E-5</v>
          </cell>
          <cell r="AG849">
            <v>-4.1586101409762932E-4</v>
          </cell>
          <cell r="AH849">
            <v>-2.0332379313856563E-3</v>
          </cell>
          <cell r="AI849">
            <v>0</v>
          </cell>
          <cell r="AJ849">
            <v>0</v>
          </cell>
          <cell r="AK849">
            <v>0</v>
          </cell>
          <cell r="AL849">
            <v>7.2903683496150506E-3</v>
          </cell>
          <cell r="AM849">
            <v>-4.9274424759246926E-3</v>
          </cell>
          <cell r="AN849">
            <v>-6.6441237063941117E-4</v>
          </cell>
          <cell r="AO849">
            <v>-9.0620629627835569E-4</v>
          </cell>
          <cell r="AP849">
            <v>5.816389533919164E-5</v>
          </cell>
          <cell r="AQ849">
            <v>1.4528378833915667E-3</v>
          </cell>
          <cell r="AR849">
            <v>-3.0021508476707481E-4</v>
          </cell>
          <cell r="AS849">
            <v>-5.3199342969634245E-4</v>
          </cell>
          <cell r="AT849">
            <v>-1.0438657456575129E-3</v>
          </cell>
          <cell r="AU849">
            <v>-1.8242523343232619E-3</v>
          </cell>
          <cell r="AV849">
            <v>0</v>
          </cell>
          <cell r="AW849">
            <v>0</v>
          </cell>
          <cell r="AX849">
            <v>0</v>
          </cell>
          <cell r="AY849">
            <v>4.1525272386664369E-3</v>
          </cell>
          <cell r="AZ849">
            <v>-5.5870616382733829E-3</v>
          </cell>
          <cell r="BA849">
            <v>-4.1875029150162391E-4</v>
          </cell>
          <cell r="BB849">
            <v>-4.9686306485341447E-4</v>
          </cell>
          <cell r="BC849">
            <v>3.2307423417421433E-5</v>
          </cell>
          <cell r="BD849">
            <v>2.1153708250309933E-3</v>
          </cell>
          <cell r="BE849">
            <v>0</v>
          </cell>
          <cell r="BF849">
            <v>-4.9051813422806845E-4</v>
          </cell>
          <cell r="BG849">
            <v>-1.2730449125584187E-3</v>
          </cell>
          <cell r="BH849">
            <v>-1.9256024957314821E-3</v>
          </cell>
          <cell r="BI849">
            <v>0</v>
          </cell>
          <cell r="BJ849">
            <v>0</v>
          </cell>
          <cell r="BK849">
            <v>0</v>
          </cell>
          <cell r="BL849">
            <v>2.2664181466680589E-3</v>
          </cell>
          <cell r="BM849">
            <v>-6.6792569268940838E-3</v>
          </cell>
          <cell r="BN849">
            <v>-1.0267360317044449E-3</v>
          </cell>
          <cell r="BO849">
            <v>-2.7049908679188661E-3</v>
          </cell>
          <cell r="BP849">
            <v>-7.2601090491986042E-4</v>
          </cell>
          <cell r="BQ849">
            <v>7.5338723656415141E-4</v>
          </cell>
          <cell r="BR849">
            <v>1.9771039092884024E-3</v>
          </cell>
          <cell r="BS849">
            <v>2.7193122632240829E-4</v>
          </cell>
          <cell r="BT849">
            <v>-5.4003528568813408E-4</v>
          </cell>
          <cell r="BU849">
            <v>-2.6065202977605395E-3</v>
          </cell>
          <cell r="BV849">
            <v>-7.1563807993868522E-4</v>
          </cell>
          <cell r="BW849">
            <v>0</v>
          </cell>
          <cell r="BX849">
            <v>-8.6066007951757229E-4</v>
          </cell>
          <cell r="BY849">
            <v>-9.0900502084778623E-3</v>
          </cell>
          <cell r="BZ849">
            <v>-1.1306023070140725E-2</v>
          </cell>
          <cell r="CA849">
            <v>-7.5984026216957545E-4</v>
          </cell>
          <cell r="CB849">
            <v>-8.3597733392792861E-4</v>
          </cell>
          <cell r="CC849">
            <v>-6.0936339819051E-4</v>
          </cell>
          <cell r="CD849">
            <v>4.8539978111179494E-3</v>
          </cell>
          <cell r="CE849">
            <v>-1.441688876827385E-3</v>
          </cell>
          <cell r="CF849">
            <v>1.2517489813745897E-3</v>
          </cell>
          <cell r="CG849">
            <v>1.1786837266853922E-3</v>
          </cell>
          <cell r="CH849">
            <v>-3.4722246101210885E-3</v>
          </cell>
          <cell r="CI849">
            <v>-1.9323570946383484E-3</v>
          </cell>
          <cell r="CJ849">
            <v>-3.3641062586085013E-3</v>
          </cell>
          <cell r="CK849">
            <v>-4.5268306321659679E-3</v>
          </cell>
          <cell r="CL849">
            <v>-9.4432750012032329E-3</v>
          </cell>
          <cell r="CM849">
            <v>-9.9877328051078962E-3</v>
          </cell>
          <cell r="CN849">
            <v>-4.275454664863787E-4</v>
          </cell>
          <cell r="CO849">
            <v>-9.8889885521202814E-4</v>
          </cell>
          <cell r="CP849">
            <v>-1.1056988711004578E-3</v>
          </cell>
          <cell r="CQ849">
            <v>7.1985871190491935E-3</v>
          </cell>
          <cell r="CR849">
            <v>-2.046176970219804E-3</v>
          </cell>
          <cell r="CS849">
            <v>1.5728607839875508E-3</v>
          </cell>
          <cell r="CT849">
            <v>1.7184661334113116E-3</v>
          </cell>
          <cell r="CU849">
            <v>-4.1504004295944696E-4</v>
          </cell>
          <cell r="CV849">
            <v>-1.8734246609852789E-4</v>
          </cell>
          <cell r="CW849">
            <v>-4.3411275841194197E-3</v>
          </cell>
          <cell r="CX849">
            <v>-5.7878280547214445E-3</v>
          </cell>
          <cell r="CY849">
            <v>-1.029675408555164E-2</v>
          </cell>
          <cell r="CZ849">
            <v>-1.3918775136545491E-3</v>
          </cell>
          <cell r="DA849">
            <v>-1.7391903030201661E-3</v>
          </cell>
          <cell r="DB849">
            <v>-1.9434001322409244E-3</v>
          </cell>
          <cell r="DC849">
            <v>5.17583764562346E-4</v>
          </cell>
          <cell r="DD849">
            <v>1.2483102504603494E-3</v>
          </cell>
          <cell r="DE849">
            <v>-8.3580951201867038E-4</v>
          </cell>
          <cell r="DF849">
            <v>1.5391009148189028E-3</v>
          </cell>
          <cell r="DG849">
            <v>1.844605720606296E-3</v>
          </cell>
          <cell r="DH849">
            <v>-1.5208925954013353E-3</v>
          </cell>
          <cell r="DI849">
            <v>-3.423497989345492E-4</v>
          </cell>
          <cell r="DJ849">
            <v>-3.8523626861746152E-3</v>
          </cell>
          <cell r="DK849">
            <v>-2.850300670758088E-3</v>
          </cell>
          <cell r="DL849">
            <v>-3.7030334213241645E-3</v>
          </cell>
          <cell r="DM849">
            <v>-1.2504691209898056E-3</v>
          </cell>
          <cell r="DN849">
            <v>-7.25191480370313E-4</v>
          </cell>
          <cell r="DO849">
            <v>-1.902709119171675E-3</v>
          </cell>
          <cell r="DP849">
            <v>5.2462384981311061E-4</v>
          </cell>
          <cell r="DQ849">
            <v>1.2345073095900716E-3</v>
          </cell>
          <cell r="DR849">
            <v>5.683437942067826E-4</v>
          </cell>
          <cell r="DS849">
            <v>6.4508079020697551E-4</v>
          </cell>
          <cell r="DT849">
            <v>1.2082559189678932E-3</v>
          </cell>
          <cell r="DU849">
            <v>-4.1696971863558474E-4</v>
          </cell>
          <cell r="DV849">
            <v>-2.0471868367977208E-3</v>
          </cell>
          <cell r="DW849">
            <v>-1.5418158596389731E-3</v>
          </cell>
          <cell r="DX849">
            <v>-1.2774988685393396E-3</v>
          </cell>
          <cell r="DY849">
            <v>-2.7960066412902052E-4</v>
          </cell>
          <cell r="DZ849">
            <v>-2.8463492824926107E-4</v>
          </cell>
          <cell r="EA849">
            <v>-1.6604466626404246E-3</v>
          </cell>
          <cell r="EB849">
            <v>-1.0954914943681615E-3</v>
          </cell>
          <cell r="EC849">
            <v>7.5408776510244024E-4</v>
          </cell>
          <cell r="ED849">
            <v>1.0466213137334535E-3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3.244952760553133</v>
          </cell>
          <cell r="BS850">
            <v>0</v>
          </cell>
          <cell r="BT850">
            <v>-6.9419381342413544E-2</v>
          </cell>
          <cell r="BU850">
            <v>0</v>
          </cell>
          <cell r="BV850">
            <v>-0.1285694656695</v>
          </cell>
          <cell r="BW850">
            <v>0</v>
          </cell>
          <cell r="BX850">
            <v>-1.2958224674248342E-2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-7.7494574143656791E-2</v>
          </cell>
          <cell r="CD850">
            <v>3.5333944063822855</v>
          </cell>
          <cell r="CE850">
            <v>-2.2978112700493512</v>
          </cell>
          <cell r="CF850">
            <v>0.32558228837842762</v>
          </cell>
          <cell r="CG850">
            <v>0.1437532579902836</v>
          </cell>
          <cell r="CH850">
            <v>0</v>
          </cell>
          <cell r="CI850">
            <v>-1.4346852495168605</v>
          </cell>
          <cell r="CJ850">
            <v>-1.0136505668987184</v>
          </cell>
          <cell r="CK850">
            <v>-0.17605129745165016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-0.14275970254811909</v>
          </cell>
          <cell r="CQ850">
            <v>0</v>
          </cell>
          <cell r="CR850">
            <v>-1.4051261651102323</v>
          </cell>
          <cell r="CS850">
            <v>0</v>
          </cell>
          <cell r="CT850">
            <v>0.12877323908537619</v>
          </cell>
          <cell r="CU850">
            <v>0</v>
          </cell>
          <cell r="CV850">
            <v>-4.3900521246541757E-2</v>
          </cell>
          <cell r="CW850">
            <v>-1.5231676409905504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3.3168758041711044E-2</v>
          </cell>
          <cell r="DE850">
            <v>-0.50898032835902995</v>
          </cell>
          <cell r="DF850">
            <v>0</v>
          </cell>
          <cell r="DG850">
            <v>0.11747110151054585</v>
          </cell>
          <cell r="DH850">
            <v>0</v>
          </cell>
          <cell r="DI850">
            <v>0</v>
          </cell>
          <cell r="DJ850">
            <v>-0.9842123163045926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0.35776088643433468</v>
          </cell>
          <cell r="DR850">
            <v>0.23259189741838782</v>
          </cell>
          <cell r="DS850">
            <v>9.4810685922766424E-2</v>
          </cell>
          <cell r="DT850">
            <v>0.23819749178437633</v>
          </cell>
          <cell r="DU850">
            <v>0</v>
          </cell>
          <cell r="DV850">
            <v>0</v>
          </cell>
          <cell r="DW850">
            <v>-0.10041628028886862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44.309120601516042</v>
          </cell>
          <cell r="AF851">
            <v>0</v>
          </cell>
          <cell r="AG851">
            <v>0</v>
          </cell>
          <cell r="AH851">
            <v>20.577971147456083</v>
          </cell>
          <cell r="AI851">
            <v>2.6810401912966881</v>
          </cell>
          <cell r="AJ851">
            <v>7.2816129844513853</v>
          </cell>
          <cell r="AK851">
            <v>13.76849627831416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16.845826346807371</v>
          </cell>
          <cell r="AS851">
            <v>0</v>
          </cell>
          <cell r="AT851">
            <v>0</v>
          </cell>
          <cell r="AU851">
            <v>8.1849799140020423</v>
          </cell>
          <cell r="AV851">
            <v>8.6608464328055561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5.402904458555156</v>
          </cell>
          <cell r="BF851">
            <v>0</v>
          </cell>
          <cell r="BG851">
            <v>0</v>
          </cell>
          <cell r="BH851">
            <v>0</v>
          </cell>
          <cell r="BI851">
            <v>0.69608965987396232</v>
          </cell>
          <cell r="BJ851">
            <v>4.7068147986811653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54.556288572071935</v>
          </cell>
          <cell r="BS851">
            <v>0</v>
          </cell>
          <cell r="BT851">
            <v>-6.9419381342413544E-2</v>
          </cell>
          <cell r="BU851">
            <v>36.158870818078867</v>
          </cell>
          <cell r="BV851">
            <v>0.74908922481370155</v>
          </cell>
          <cell r="BW851">
            <v>14.274806302956677</v>
          </cell>
          <cell r="BX851">
            <v>-1.2958224674248342E-2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-7.7494574143656791E-2</v>
          </cell>
          <cell r="CD851">
            <v>3.5333944063822855</v>
          </cell>
          <cell r="CE851">
            <v>24.261427848297899</v>
          </cell>
          <cell r="CF851">
            <v>0.32558228837842762</v>
          </cell>
          <cell r="CG851">
            <v>0.1437532579902836</v>
          </cell>
          <cell r="CH851">
            <v>12.085366054393489</v>
          </cell>
          <cell r="CI851">
            <v>3.6163691242263667</v>
          </cell>
          <cell r="CJ851">
            <v>3.6780331366344399</v>
          </cell>
          <cell r="CK851">
            <v>4.5550836892281268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-0.14275970254811909</v>
          </cell>
          <cell r="CQ851">
            <v>0</v>
          </cell>
          <cell r="CR851">
            <v>8.1233363887804444E-2</v>
          </cell>
          <cell r="CS851">
            <v>0</v>
          </cell>
          <cell r="CT851">
            <v>0.12877323908537619</v>
          </cell>
          <cell r="CU851">
            <v>2.2961322057201983</v>
          </cell>
          <cell r="CV851">
            <v>-0.85367319796841912</v>
          </cell>
          <cell r="CW851">
            <v>-1.5231676409905504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3.3168758041711044E-2</v>
          </cell>
          <cell r="DE851">
            <v>6.170159855597376</v>
          </cell>
          <cell r="DF851">
            <v>0</v>
          </cell>
          <cell r="DG851">
            <v>0.11747110151054585</v>
          </cell>
          <cell r="DH851">
            <v>1.2147287031213807</v>
          </cell>
          <cell r="DI851">
            <v>5.4644114808368158</v>
          </cell>
          <cell r="DJ851">
            <v>-0.9842123163045926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0.35776088643433468</v>
          </cell>
          <cell r="DR851">
            <v>109.21867796048173</v>
          </cell>
          <cell r="DS851">
            <v>9.4810685922766424E-2</v>
          </cell>
          <cell r="DT851">
            <v>0.23819749178437633</v>
          </cell>
          <cell r="DU851">
            <v>102.19078806656762</v>
          </cell>
          <cell r="DV851">
            <v>1.4876756608755386</v>
          </cell>
          <cell r="DW851">
            <v>6.8362802939354879</v>
          </cell>
          <cell r="DX851">
            <v>0</v>
          </cell>
          <cell r="DY851">
            <v>0</v>
          </cell>
          <cell r="DZ851">
            <v>0</v>
          </cell>
          <cell r="EA851">
            <v>-1.6290742386079273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1158.8423099999782</v>
          </cell>
          <cell r="G860">
            <v>1174.7789800000028</v>
          </cell>
          <cell r="H860">
            <v>1536.5515799999703</v>
          </cell>
          <cell r="I860">
            <v>1587.7341000000015</v>
          </cell>
          <cell r="J860">
            <v>1706.4876899999799</v>
          </cell>
          <cell r="K860">
            <v>1704.7173000000184</v>
          </cell>
          <cell r="L860">
            <v>1606.9113499999512</v>
          </cell>
          <cell r="M860">
            <v>1696.0059700000565</v>
          </cell>
          <cell r="N860">
            <v>1650.562799999956</v>
          </cell>
          <cell r="O860">
            <v>1574.8294499999611</v>
          </cell>
          <cell r="P860">
            <v>1252.7820000000065</v>
          </cell>
          <cell r="Q860">
            <v>1058.3108600000269</v>
          </cell>
          <cell r="R860">
            <v>17802.295199999586</v>
          </cell>
          <cell r="S860">
            <v>1167.5839999999735</v>
          </cell>
          <cell r="T860">
            <v>1142.8704000000143</v>
          </cell>
          <cell r="U860">
            <v>1548.2887999999803</v>
          </cell>
          <cell r="V860">
            <v>1599.8159999999916</v>
          </cell>
          <cell r="W860">
            <v>1719.5080000000307</v>
          </cell>
          <cell r="X860">
            <v>1717.6319999999832</v>
          </cell>
          <cell r="Y860">
            <v>1619.1424000000115</v>
          </cell>
          <cell r="Z860">
            <v>1708.8935999999521</v>
          </cell>
          <cell r="AA860">
            <v>1663.1520000000019</v>
          </cell>
          <cell r="AB860">
            <v>1586.7536000000546</v>
          </cell>
          <cell r="AC860">
            <v>1262.3040000000037</v>
          </cell>
          <cell r="AD860">
            <v>1066.3503999999957</v>
          </cell>
          <cell r="AE860">
            <v>18421.913480602205</v>
          </cell>
          <cell r="AF860">
            <v>1205.3475800000015</v>
          </cell>
          <cell r="AG860">
            <v>1179.801839999971</v>
          </cell>
          <cell r="AH860">
            <v>1618.8998411474749</v>
          </cell>
          <cell r="AI860">
            <v>1654.1735401913757</v>
          </cell>
          <cell r="AJ860">
            <v>1782.3428529844387</v>
          </cell>
          <cell r="AK860">
            <v>1786.9721962782787</v>
          </cell>
          <cell r="AL860">
            <v>1671.4722599999513</v>
          </cell>
          <cell r="AM860">
            <v>1764.1517199999653</v>
          </cell>
          <cell r="AN860">
            <v>1716.8549999999814</v>
          </cell>
          <cell r="AO860">
            <v>1638.0489900000393</v>
          </cell>
          <cell r="AP860">
            <v>1303.0667999999714</v>
          </cell>
          <cell r="AQ860">
            <v>1100.7808599999989</v>
          </cell>
          <cell r="AR860">
            <v>18522.784186347388</v>
          </cell>
          <cell r="AS860">
            <v>1213.7764800000004</v>
          </cell>
          <cell r="AT860">
            <v>1188.0187199999928</v>
          </cell>
          <cell r="AU860">
            <v>1617.6132199140266</v>
          </cell>
          <cell r="AV860">
            <v>1671.7096464327769</v>
          </cell>
          <cell r="AW860">
            <v>1787.4637199999997</v>
          </cell>
          <cell r="AX860">
            <v>1785.5964000000386</v>
          </cell>
          <cell r="AY860">
            <v>1683.1214400000172</v>
          </cell>
          <cell r="AZ860">
            <v>1776.474840000039</v>
          </cell>
          <cell r="BA860">
            <v>1728.8712000000523</v>
          </cell>
          <cell r="BB860">
            <v>1649.477760000038</v>
          </cell>
          <cell r="BC860">
            <v>1312.1639999999898</v>
          </cell>
          <cell r="BD860">
            <v>1108.4967600000091</v>
          </cell>
          <cell r="BE860">
            <v>19120.170294458047</v>
          </cell>
          <cell r="BF860">
            <v>1250.8146599999745</v>
          </cell>
          <cell r="BG860">
            <v>1268.0093399999896</v>
          </cell>
          <cell r="BH860">
            <v>1658.6280300000217</v>
          </cell>
          <cell r="BI860">
            <v>1714.47428965976</v>
          </cell>
          <cell r="BJ860">
            <v>1846.7847847986268</v>
          </cell>
          <cell r="BK860">
            <v>1840.1282999999821</v>
          </cell>
          <cell r="BL860">
            <v>1734.5216100000544</v>
          </cell>
          <cell r="BM860">
            <v>1830.6966300000204</v>
          </cell>
          <cell r="BN860">
            <v>1781.6382000000449</v>
          </cell>
          <cell r="BO860">
            <v>1699.8921300000511</v>
          </cell>
          <cell r="BP860">
            <v>1352.24099999998</v>
          </cell>
          <cell r="BQ860">
            <v>1142.3413200000068</v>
          </cell>
          <cell r="BR860">
            <v>19248.407008572482</v>
          </cell>
          <cell r="BS860">
            <v>1258.8628799999715</v>
          </cell>
          <cell r="BT860">
            <v>1232.1277006187011</v>
          </cell>
          <cell r="BU860">
            <v>1705.4493508179439</v>
          </cell>
          <cell r="BV860">
            <v>1725.6194892248604</v>
          </cell>
          <cell r="BW860">
            <v>1868.1690463030245</v>
          </cell>
          <cell r="BX860">
            <v>1851.9998417753959</v>
          </cell>
          <cell r="BY860">
            <v>1745.6472000000067</v>
          </cell>
          <cell r="BZ860">
            <v>1842.4912000000477</v>
          </cell>
          <cell r="CA860">
            <v>1793.1672000000253</v>
          </cell>
          <cell r="CB860">
            <v>1710.7833600000013</v>
          </cell>
          <cell r="CC860">
            <v>1360.89530542586</v>
          </cell>
          <cell r="CD860">
            <v>1153.1944344063522</v>
          </cell>
          <cell r="CE860">
            <v>19773.128747848794</v>
          </cell>
          <cell r="CF860">
            <v>1295.6723622884019</v>
          </cell>
          <cell r="CG860">
            <v>1268.0285532579874</v>
          </cell>
          <cell r="CH860">
            <v>1729.5665860543959</v>
          </cell>
          <cell r="CI860">
            <v>1778.3347691241652</v>
          </cell>
          <cell r="CJ860">
            <v>1911.1818131366745</v>
          </cell>
          <cell r="CK860">
            <v>1910.122383689275</v>
          </cell>
          <cell r="CL860">
            <v>1796.1589099999983</v>
          </cell>
          <cell r="CM860">
            <v>1895.7684199999785</v>
          </cell>
          <cell r="CN860">
            <v>1844.9612999999663</v>
          </cell>
          <cell r="CO860">
            <v>1760.219369999948</v>
          </cell>
          <cell r="CP860">
            <v>1400.1561402974185</v>
          </cell>
          <cell r="CQ860">
            <v>1182.9581400000025</v>
          </cell>
          <cell r="CR860">
            <v>16618.987593363971</v>
          </cell>
          <cell r="CS860">
            <v>1149.5327000000398</v>
          </cell>
          <cell r="CT860">
            <v>1101.7772932391381</v>
          </cell>
          <cell r="CU860">
            <v>1456.6676422057208</v>
          </cell>
          <cell r="CV860">
            <v>1466.4181268020184</v>
          </cell>
          <cell r="CW860">
            <v>1547.6271223590011</v>
          </cell>
          <cell r="CX860">
            <v>1522.7475000000559</v>
          </cell>
          <cell r="CY860">
            <v>1450.8691299999482</v>
          </cell>
          <cell r="CZ860">
            <v>1551.6336999999476</v>
          </cell>
          <cell r="DA860">
            <v>1544.5103999999119</v>
          </cell>
          <cell r="DB860">
            <v>1521.0949799999944</v>
          </cell>
          <cell r="DC860">
            <v>1242.8957999999402</v>
          </cell>
          <cell r="DD860">
            <v>1063.2131987580215</v>
          </cell>
          <cell r="DE860">
            <v>16853.86241985485</v>
          </cell>
          <cell r="DF860">
            <v>1164.381080000021</v>
          </cell>
          <cell r="DG860">
            <v>1155.1036611015443</v>
          </cell>
          <cell r="DH860">
            <v>1472.391028703074</v>
          </cell>
          <cell r="DI860">
            <v>1488.6446114808787</v>
          </cell>
          <cell r="DJ860">
            <v>1564.0467576836818</v>
          </cell>
          <cell r="DK860">
            <v>1537.7585999999428</v>
          </cell>
          <cell r="DL860">
            <v>1465.6068400000222</v>
          </cell>
          <cell r="DM860">
            <v>1568.0026300000609</v>
          </cell>
          <cell r="DN860">
            <v>1561.8288000000175</v>
          </cell>
          <cell r="DO860">
            <v>1539.6522000000114</v>
          </cell>
          <cell r="DP860">
            <v>1258.8462000000291</v>
          </cell>
          <cell r="DQ860">
            <v>1077.6000108864391</v>
          </cell>
          <cell r="DR860">
            <v>17260.779247961473</v>
          </cell>
          <cell r="DS860">
            <v>1186.703820685856</v>
          </cell>
          <cell r="DT860">
            <v>1137.2938374918303</v>
          </cell>
          <cell r="DU860">
            <v>1603.2058280666242</v>
          </cell>
          <cell r="DV860">
            <v>1515.710075660958</v>
          </cell>
          <cell r="DW860">
            <v>1605.3894102938939</v>
          </cell>
          <cell r="DX860">
            <v>1571.2913999999873</v>
          </cell>
          <cell r="DY860">
            <v>1497.2745799999684</v>
          </cell>
          <cell r="DZ860">
            <v>1601.1561999999685</v>
          </cell>
          <cell r="EA860">
            <v>1592.3495257614413</v>
          </cell>
          <cell r="EB860">
            <v>1570.0074000000022</v>
          </cell>
          <cell r="EC860">
            <v>1282.8833999999915</v>
          </cell>
          <cell r="ED860">
            <v>1097.5137700000196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0.01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0.01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0.01</v>
          </cell>
          <cell r="BM901">
            <v>0.01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0.02</v>
          </cell>
          <cell r="CA901">
            <v>0</v>
          </cell>
          <cell r="CB901">
            <v>0</v>
          </cell>
          <cell r="CC901">
            <v>0</v>
          </cell>
          <cell r="CD901">
            <v>-0.01</v>
          </cell>
          <cell r="CE901">
            <v>0</v>
          </cell>
          <cell r="CF901">
            <v>0</v>
          </cell>
          <cell r="CG901">
            <v>-0.01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0.01</v>
          </cell>
          <cell r="CN901">
            <v>0</v>
          </cell>
          <cell r="CO901">
            <v>0</v>
          </cell>
          <cell r="CP901">
            <v>0</v>
          </cell>
          <cell r="CQ901">
            <v>-0.01</v>
          </cell>
          <cell r="CR901">
            <v>0</v>
          </cell>
          <cell r="CS901">
            <v>0</v>
          </cell>
          <cell r="CT901">
            <v>-0.01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0.01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-0.01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0.01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0.02</v>
          </cell>
          <cell r="CL902">
            <v>0.01</v>
          </cell>
          <cell r="CM902">
            <v>0.01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0.06</v>
          </cell>
          <cell r="CZ902">
            <v>0.01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0.01</v>
          </cell>
          <cell r="DN902">
            <v>0</v>
          </cell>
          <cell r="DO902">
            <v>0</v>
          </cell>
          <cell r="DP902">
            <v>0</v>
          </cell>
          <cell r="DQ902">
            <v>-0.02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-0.02</v>
          </cell>
          <cell r="DX902">
            <v>0.01</v>
          </cell>
          <cell r="DY902">
            <v>0.11</v>
          </cell>
          <cell r="DZ902">
            <v>0.01</v>
          </cell>
          <cell r="EA902">
            <v>0</v>
          </cell>
          <cell r="EB902">
            <v>-0.02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-0.01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-0.01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-0.01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-0.02</v>
          </cell>
          <cell r="AK903">
            <v>0</v>
          </cell>
          <cell r="AL903">
            <v>-0.01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-0.01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-0.01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-0.01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-0.01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0.01</v>
          </cell>
          <cell r="BZ903">
            <v>0.01</v>
          </cell>
          <cell r="CA903">
            <v>0</v>
          </cell>
          <cell r="CB903">
            <v>0</v>
          </cell>
          <cell r="CC903">
            <v>0</v>
          </cell>
          <cell r="CD903">
            <v>-0.01</v>
          </cell>
          <cell r="CE903">
            <v>0.01</v>
          </cell>
          <cell r="CF903">
            <v>0.01</v>
          </cell>
          <cell r="CG903">
            <v>0</v>
          </cell>
          <cell r="CH903">
            <v>0</v>
          </cell>
          <cell r="CI903">
            <v>-0.01</v>
          </cell>
          <cell r="CJ903">
            <v>0</v>
          </cell>
          <cell r="CK903">
            <v>-0.01</v>
          </cell>
          <cell r="CL903">
            <v>0.02</v>
          </cell>
          <cell r="CM903">
            <v>0.02</v>
          </cell>
          <cell r="CN903">
            <v>0</v>
          </cell>
          <cell r="CO903">
            <v>0</v>
          </cell>
          <cell r="CP903">
            <v>0</v>
          </cell>
          <cell r="CQ903">
            <v>-0.01</v>
          </cell>
          <cell r="CR903">
            <v>0.01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-0.01</v>
          </cell>
          <cell r="CX903">
            <v>0</v>
          </cell>
          <cell r="CY903">
            <v>0.02</v>
          </cell>
          <cell r="CZ903">
            <v>0.01</v>
          </cell>
          <cell r="DA903">
            <v>0</v>
          </cell>
          <cell r="DB903">
            <v>0.01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-0.02</v>
          </cell>
          <cell r="DK903">
            <v>0</v>
          </cell>
          <cell r="DL903">
            <v>0.01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0.01</v>
          </cell>
          <cell r="DT903">
            <v>0</v>
          </cell>
          <cell r="DU903">
            <v>0.01</v>
          </cell>
          <cell r="DV903">
            <v>0</v>
          </cell>
          <cell r="DW903">
            <v>-7.0000000000000007E-2</v>
          </cell>
          <cell r="DX903">
            <v>-0.01</v>
          </cell>
          <cell r="DY903">
            <v>-0.02</v>
          </cell>
          <cell r="DZ903">
            <v>0</v>
          </cell>
          <cell r="EA903">
            <v>0.01</v>
          </cell>
          <cell r="EB903">
            <v>0.01</v>
          </cell>
          <cell r="EC903">
            <v>0.01</v>
          </cell>
          <cell r="ED903">
            <v>0.01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-0.01</v>
          </cell>
          <cell r="AR904">
            <v>0</v>
          </cell>
          <cell r="AS904">
            <v>-0.01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0.01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-0.02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-0.01</v>
          </cell>
          <cell r="BQ904">
            <v>0</v>
          </cell>
          <cell r="BR904">
            <v>0</v>
          </cell>
          <cell r="BS904">
            <v>-0.02</v>
          </cell>
          <cell r="BT904">
            <v>-0.01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-0.01</v>
          </cell>
          <cell r="CD904">
            <v>-0.02</v>
          </cell>
          <cell r="CE904">
            <v>-0.02</v>
          </cell>
          <cell r="CF904">
            <v>-0.01</v>
          </cell>
          <cell r="CG904">
            <v>-0.02</v>
          </cell>
          <cell r="CH904">
            <v>0</v>
          </cell>
          <cell r="CI904">
            <v>0</v>
          </cell>
          <cell r="CJ904">
            <v>0.01</v>
          </cell>
          <cell r="CK904">
            <v>0</v>
          </cell>
          <cell r="CL904">
            <v>-0.15</v>
          </cell>
          <cell r="CM904">
            <v>0</v>
          </cell>
          <cell r="CN904">
            <v>0</v>
          </cell>
          <cell r="CO904">
            <v>0</v>
          </cell>
          <cell r="CP904">
            <v>0.01</v>
          </cell>
          <cell r="CQ904">
            <v>-0.02</v>
          </cell>
          <cell r="CR904">
            <v>0</v>
          </cell>
          <cell r="CS904">
            <v>0</v>
          </cell>
          <cell r="CT904">
            <v>-0.01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-0.02</v>
          </cell>
          <cell r="CZ904">
            <v>0</v>
          </cell>
          <cell r="DA904">
            <v>0</v>
          </cell>
          <cell r="DB904">
            <v>0</v>
          </cell>
          <cell r="DC904">
            <v>0.01</v>
          </cell>
          <cell r="DD904">
            <v>-0.01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0.01</v>
          </cell>
          <cell r="DZ904">
            <v>0.02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0.01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-0.01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-0.01</v>
          </cell>
          <cell r="BR905">
            <v>0</v>
          </cell>
          <cell r="BS905">
            <v>-0.02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0.01</v>
          </cell>
          <cell r="CA905">
            <v>0</v>
          </cell>
          <cell r="CB905">
            <v>0</v>
          </cell>
          <cell r="CC905">
            <v>0</v>
          </cell>
          <cell r="CD905">
            <v>-0.02</v>
          </cell>
          <cell r="CE905">
            <v>0</v>
          </cell>
          <cell r="CF905">
            <v>-0.01</v>
          </cell>
          <cell r="CG905">
            <v>-0.01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0.05</v>
          </cell>
          <cell r="CN905">
            <v>0</v>
          </cell>
          <cell r="CO905">
            <v>-0.03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-0.01</v>
          </cell>
          <cell r="CU905">
            <v>0</v>
          </cell>
          <cell r="CV905">
            <v>0</v>
          </cell>
          <cell r="CW905">
            <v>0</v>
          </cell>
          <cell r="CX905">
            <v>-0.01</v>
          </cell>
          <cell r="CY905">
            <v>0.01</v>
          </cell>
          <cell r="CZ905">
            <v>0</v>
          </cell>
          <cell r="DA905">
            <v>-0.01</v>
          </cell>
          <cell r="DB905">
            <v>-0.01</v>
          </cell>
          <cell r="DC905">
            <v>-0.01</v>
          </cell>
          <cell r="DD905">
            <v>-0.01</v>
          </cell>
          <cell r="DE905">
            <v>0</v>
          </cell>
          <cell r="DF905">
            <v>0</v>
          </cell>
          <cell r="DG905">
            <v>-0.01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0.01</v>
          </cell>
          <cell r="DM905">
            <v>0.01</v>
          </cell>
          <cell r="DN905">
            <v>0</v>
          </cell>
          <cell r="DO905">
            <v>0</v>
          </cell>
          <cell r="DP905">
            <v>0</v>
          </cell>
          <cell r="DQ905">
            <v>-0.01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-0.01</v>
          </cell>
          <cell r="DX905">
            <v>0</v>
          </cell>
          <cell r="DY905">
            <v>0</v>
          </cell>
          <cell r="DZ905">
            <v>0</v>
          </cell>
          <cell r="EA905">
            <v>-0.02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0.59</v>
          </cell>
          <cell r="G907">
            <v>3.14</v>
          </cell>
          <cell r="H907">
            <v>5.64</v>
          </cell>
          <cell r="I907">
            <v>7.9</v>
          </cell>
          <cell r="J907">
            <v>3.62</v>
          </cell>
          <cell r="K907">
            <v>3.21</v>
          </cell>
          <cell r="L907">
            <v>2.48</v>
          </cell>
          <cell r="M907">
            <v>4.12</v>
          </cell>
          <cell r="N907">
            <v>7.4</v>
          </cell>
          <cell r="O907">
            <v>2.46</v>
          </cell>
          <cell r="P907">
            <v>3.47</v>
          </cell>
          <cell r="Q907">
            <v>0.96</v>
          </cell>
          <cell r="R907">
            <v>4.78</v>
          </cell>
          <cell r="S907">
            <v>0.42</v>
          </cell>
          <cell r="T907">
            <v>3.1</v>
          </cell>
          <cell r="U907">
            <v>5.67</v>
          </cell>
          <cell r="V907">
            <v>8.64</v>
          </cell>
          <cell r="W907">
            <v>3.07</v>
          </cell>
          <cell r="X907">
            <v>2.89</v>
          </cell>
          <cell r="Y907">
            <v>0.7</v>
          </cell>
          <cell r="Z907">
            <v>3.07</v>
          </cell>
          <cell r="AA907">
            <v>18.07</v>
          </cell>
          <cell r="AB907">
            <v>3.03</v>
          </cell>
          <cell r="AC907">
            <v>2.94</v>
          </cell>
          <cell r="AD907">
            <v>0</v>
          </cell>
          <cell r="AE907">
            <v>5.49</v>
          </cell>
          <cell r="AF907">
            <v>0</v>
          </cell>
          <cell r="AG907">
            <v>1.08</v>
          </cell>
          <cell r="AH907">
            <v>9.08</v>
          </cell>
          <cell r="AI907">
            <v>10.88</v>
          </cell>
          <cell r="AJ907">
            <v>3.1</v>
          </cell>
          <cell r="AK907">
            <v>2.72</v>
          </cell>
          <cell r="AL907">
            <v>0.55000000000000004</v>
          </cell>
          <cell r="AM907">
            <v>5.2</v>
          </cell>
          <cell r="AN907">
            <v>13.04</v>
          </cell>
          <cell r="AO907">
            <v>10.98</v>
          </cell>
          <cell r="AP907">
            <v>0</v>
          </cell>
          <cell r="AQ907">
            <v>0</v>
          </cell>
          <cell r="AR907">
            <v>6.2</v>
          </cell>
          <cell r="AS907">
            <v>0</v>
          </cell>
          <cell r="AT907">
            <v>0</v>
          </cell>
          <cell r="AU907">
            <v>15.42</v>
          </cell>
          <cell r="AV907">
            <v>11.43</v>
          </cell>
          <cell r="AW907">
            <v>2.42</v>
          </cell>
          <cell r="AX907">
            <v>4.33</v>
          </cell>
          <cell r="AY907">
            <v>0.46</v>
          </cell>
          <cell r="AZ907">
            <v>2.06</v>
          </cell>
          <cell r="BA907">
            <v>17.079999999999998</v>
          </cell>
          <cell r="BB907">
            <v>15.41</v>
          </cell>
          <cell r="BC907">
            <v>0</v>
          </cell>
          <cell r="BD907">
            <v>0</v>
          </cell>
          <cell r="BE907">
            <v>5.45</v>
          </cell>
          <cell r="BF907">
            <v>0</v>
          </cell>
          <cell r="BG907">
            <v>0</v>
          </cell>
          <cell r="BH907">
            <v>12.4</v>
          </cell>
          <cell r="BI907">
            <v>12.75</v>
          </cell>
          <cell r="BJ907">
            <v>2.0099999999999998</v>
          </cell>
          <cell r="BK907">
            <v>3.46</v>
          </cell>
          <cell r="BL907">
            <v>0</v>
          </cell>
          <cell r="BM907">
            <v>3.74</v>
          </cell>
          <cell r="BN907">
            <v>13.17</v>
          </cell>
          <cell r="BO907">
            <v>14.71</v>
          </cell>
          <cell r="BP907">
            <v>0</v>
          </cell>
          <cell r="BQ907">
            <v>0</v>
          </cell>
          <cell r="BR907">
            <v>3.08</v>
          </cell>
          <cell r="BS907">
            <v>0</v>
          </cell>
          <cell r="BT907">
            <v>0</v>
          </cell>
          <cell r="BU907">
            <v>9.6</v>
          </cell>
          <cell r="BV907">
            <v>9.1999999999999993</v>
          </cell>
          <cell r="BW907">
            <v>0.77</v>
          </cell>
          <cell r="BX907">
            <v>2.2400000000000002</v>
          </cell>
          <cell r="BY907">
            <v>1.3</v>
          </cell>
          <cell r="BZ907">
            <v>0</v>
          </cell>
          <cell r="CA907">
            <v>6.41</v>
          </cell>
          <cell r="CB907">
            <v>0</v>
          </cell>
          <cell r="CC907">
            <v>0</v>
          </cell>
          <cell r="CD907">
            <v>0</v>
          </cell>
          <cell r="CE907">
            <v>0.42</v>
          </cell>
          <cell r="CF907">
            <v>0</v>
          </cell>
          <cell r="CG907">
            <v>0</v>
          </cell>
          <cell r="CH907">
            <v>3.87</v>
          </cell>
          <cell r="CI907">
            <v>0.6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-0.01</v>
          </cell>
          <cell r="H909">
            <v>-0.02</v>
          </cell>
          <cell r="I909">
            <v>-0.02</v>
          </cell>
          <cell r="J909">
            <v>-0.03</v>
          </cell>
          <cell r="K909">
            <v>-0.02</v>
          </cell>
          <cell r="L909">
            <v>-0.01</v>
          </cell>
          <cell r="M909">
            <v>0</v>
          </cell>
          <cell r="N909">
            <v>-0.01</v>
          </cell>
          <cell r="O909">
            <v>-0.01</v>
          </cell>
          <cell r="P909">
            <v>-0.01</v>
          </cell>
          <cell r="Q909">
            <v>0</v>
          </cell>
          <cell r="R909">
            <v>-0.02</v>
          </cell>
          <cell r="S909">
            <v>0</v>
          </cell>
          <cell r="T909">
            <v>-0.01</v>
          </cell>
          <cell r="U909">
            <v>-0.02</v>
          </cell>
          <cell r="V909">
            <v>-0.03</v>
          </cell>
          <cell r="W909">
            <v>-0.03</v>
          </cell>
          <cell r="X909">
            <v>-0.04</v>
          </cell>
          <cell r="Y909">
            <v>0</v>
          </cell>
          <cell r="Z909">
            <v>0</v>
          </cell>
          <cell r="AA909">
            <v>-0.03</v>
          </cell>
          <cell r="AB909">
            <v>-0.01</v>
          </cell>
          <cell r="AC909">
            <v>-0.01</v>
          </cell>
          <cell r="AD909">
            <v>0</v>
          </cell>
          <cell r="AE909">
            <v>-0.02</v>
          </cell>
          <cell r="AF909">
            <v>0</v>
          </cell>
          <cell r="AG909">
            <v>0</v>
          </cell>
          <cell r="AH909">
            <v>-0.02</v>
          </cell>
          <cell r="AI909">
            <v>-0.03</v>
          </cell>
          <cell r="AJ909">
            <v>-0.03</v>
          </cell>
          <cell r="AK909">
            <v>-0.03</v>
          </cell>
          <cell r="AL909">
            <v>0</v>
          </cell>
          <cell r="AM909">
            <v>0</v>
          </cell>
          <cell r="AN909">
            <v>-0.01</v>
          </cell>
          <cell r="AO909">
            <v>-0.01</v>
          </cell>
          <cell r="AP909">
            <v>0</v>
          </cell>
          <cell r="AQ909">
            <v>-0.01</v>
          </cell>
          <cell r="AR909">
            <v>-0.02</v>
          </cell>
          <cell r="AS909">
            <v>-0.01</v>
          </cell>
          <cell r="AT909">
            <v>0</v>
          </cell>
          <cell r="AU909">
            <v>-0.02</v>
          </cell>
          <cell r="AV909">
            <v>-0.03</v>
          </cell>
          <cell r="AW909">
            <v>-0.03</v>
          </cell>
          <cell r="AX909">
            <v>-0.03</v>
          </cell>
          <cell r="AY909">
            <v>0</v>
          </cell>
          <cell r="AZ909">
            <v>0</v>
          </cell>
          <cell r="BA909">
            <v>-0.01</v>
          </cell>
          <cell r="BB909">
            <v>-0.01</v>
          </cell>
          <cell r="BC909">
            <v>0</v>
          </cell>
          <cell r="BD909">
            <v>-0.01</v>
          </cell>
          <cell r="BE909">
            <v>-0.01</v>
          </cell>
          <cell r="BF909">
            <v>0</v>
          </cell>
          <cell r="BG909">
            <v>0</v>
          </cell>
          <cell r="BH909">
            <v>-0.01</v>
          </cell>
          <cell r="BI909">
            <v>-0.03</v>
          </cell>
          <cell r="BJ909">
            <v>-0.02</v>
          </cell>
          <cell r="BK909">
            <v>-0.02</v>
          </cell>
          <cell r="BL909">
            <v>0</v>
          </cell>
          <cell r="BM909">
            <v>0</v>
          </cell>
          <cell r="BN909">
            <v>-0.01</v>
          </cell>
          <cell r="BO909">
            <v>-0.01</v>
          </cell>
          <cell r="BP909">
            <v>0</v>
          </cell>
          <cell r="BQ909">
            <v>0</v>
          </cell>
          <cell r="BR909">
            <v>-0.01</v>
          </cell>
          <cell r="BS909">
            <v>-0.01</v>
          </cell>
          <cell r="BT909">
            <v>-0.01</v>
          </cell>
          <cell r="BU909">
            <v>-0.01</v>
          </cell>
          <cell r="BV909">
            <v>-0.02</v>
          </cell>
          <cell r="BW909">
            <v>-0.01</v>
          </cell>
          <cell r="BX909">
            <v>-0.02</v>
          </cell>
          <cell r="BY909">
            <v>0</v>
          </cell>
          <cell r="BZ909">
            <v>0</v>
          </cell>
          <cell r="CA909">
            <v>-0.01</v>
          </cell>
          <cell r="CB909">
            <v>0</v>
          </cell>
          <cell r="CC909">
            <v>-0.01</v>
          </cell>
          <cell r="CD909">
            <v>-0.01</v>
          </cell>
          <cell r="CE909">
            <v>-0.01</v>
          </cell>
          <cell r="CF909">
            <v>-0.02</v>
          </cell>
          <cell r="CG909">
            <v>-0.01</v>
          </cell>
          <cell r="CH909">
            <v>-0.01</v>
          </cell>
          <cell r="CI909">
            <v>0</v>
          </cell>
          <cell r="CJ909">
            <v>0</v>
          </cell>
          <cell r="CK909">
            <v>-0.01</v>
          </cell>
          <cell r="CL909">
            <v>-0.01</v>
          </cell>
          <cell r="CM909">
            <v>0</v>
          </cell>
          <cell r="CN909">
            <v>0</v>
          </cell>
          <cell r="CO909">
            <v>-0.01</v>
          </cell>
          <cell r="CP909">
            <v>0</v>
          </cell>
          <cell r="CQ909">
            <v>-0.01</v>
          </cell>
          <cell r="CR909">
            <v>0</v>
          </cell>
          <cell r="CS909">
            <v>-0.01</v>
          </cell>
          <cell r="CT909">
            <v>-0.01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0.01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-0.01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-0.01</v>
          </cell>
          <cell r="DR909">
            <v>0</v>
          </cell>
          <cell r="DS909">
            <v>0</v>
          </cell>
          <cell r="DT909">
            <v>-0.01</v>
          </cell>
          <cell r="DU909">
            <v>0</v>
          </cell>
          <cell r="DV909">
            <v>0</v>
          </cell>
          <cell r="DW909">
            <v>0</v>
          </cell>
          <cell r="DX909">
            <v>0.01</v>
          </cell>
          <cell r="DY909">
            <v>0.01</v>
          </cell>
          <cell r="DZ909">
            <v>0</v>
          </cell>
          <cell r="EA909">
            <v>-0.01</v>
          </cell>
          <cell r="EB909">
            <v>0.02</v>
          </cell>
          <cell r="EC909">
            <v>0</v>
          </cell>
          <cell r="ED909">
            <v>0</v>
          </cell>
        </row>
        <row r="911">
          <cell r="F911">
            <v>0</v>
          </cell>
          <cell r="G911">
            <v>-0.01</v>
          </cell>
          <cell r="H911">
            <v>-0.02</v>
          </cell>
          <cell r="I911">
            <v>-0.02</v>
          </cell>
          <cell r="J911">
            <v>-0.03</v>
          </cell>
          <cell r="K911">
            <v>-0.02</v>
          </cell>
          <cell r="L911">
            <v>-0.01</v>
          </cell>
          <cell r="M911">
            <v>0</v>
          </cell>
          <cell r="N911">
            <v>-0.01</v>
          </cell>
          <cell r="O911">
            <v>-0.01</v>
          </cell>
          <cell r="P911">
            <v>-0.01</v>
          </cell>
          <cell r="Q911">
            <v>0</v>
          </cell>
          <cell r="R911">
            <v>-0.02</v>
          </cell>
          <cell r="S911">
            <v>0</v>
          </cell>
          <cell r="T911">
            <v>-0.01</v>
          </cell>
          <cell r="U911">
            <v>-0.02</v>
          </cell>
          <cell r="V911">
            <v>-0.03</v>
          </cell>
          <cell r="W911">
            <v>-0.03</v>
          </cell>
          <cell r="X911">
            <v>-0.04</v>
          </cell>
          <cell r="Y911">
            <v>0</v>
          </cell>
          <cell r="Z911">
            <v>0</v>
          </cell>
          <cell r="AA911">
            <v>-0.03</v>
          </cell>
          <cell r="AB911">
            <v>-0.01</v>
          </cell>
          <cell r="AC911">
            <v>-0.01</v>
          </cell>
          <cell r="AD911">
            <v>0</v>
          </cell>
          <cell r="AE911">
            <v>-0.02</v>
          </cell>
          <cell r="AF911">
            <v>0</v>
          </cell>
          <cell r="AG911">
            <v>0</v>
          </cell>
          <cell r="AH911">
            <v>-0.02</v>
          </cell>
          <cell r="AI911">
            <v>-0.03</v>
          </cell>
          <cell r="AJ911">
            <v>-0.03</v>
          </cell>
          <cell r="AK911">
            <v>-0.03</v>
          </cell>
          <cell r="AL911">
            <v>0</v>
          </cell>
          <cell r="AM911">
            <v>0</v>
          </cell>
          <cell r="AN911">
            <v>-0.01</v>
          </cell>
          <cell r="AO911">
            <v>-0.01</v>
          </cell>
          <cell r="AP911">
            <v>0</v>
          </cell>
          <cell r="AQ911">
            <v>-0.01</v>
          </cell>
          <cell r="AR911">
            <v>-0.02</v>
          </cell>
          <cell r="AS911">
            <v>-0.01</v>
          </cell>
          <cell r="AT911">
            <v>0</v>
          </cell>
          <cell r="AU911">
            <v>-0.02</v>
          </cell>
          <cell r="AV911">
            <v>-0.03</v>
          </cell>
          <cell r="AW911">
            <v>-0.03</v>
          </cell>
          <cell r="AX911">
            <v>-0.03</v>
          </cell>
          <cell r="AY911">
            <v>0</v>
          </cell>
          <cell r="AZ911">
            <v>0</v>
          </cell>
          <cell r="BA911">
            <v>-0.01</v>
          </cell>
          <cell r="BB911">
            <v>-0.01</v>
          </cell>
          <cell r="BC911">
            <v>0</v>
          </cell>
          <cell r="BD911">
            <v>-0.01</v>
          </cell>
          <cell r="BE911">
            <v>-0.01</v>
          </cell>
          <cell r="BF911">
            <v>0</v>
          </cell>
          <cell r="BG911">
            <v>0</v>
          </cell>
          <cell r="BH911">
            <v>-0.01</v>
          </cell>
          <cell r="BI911">
            <v>-0.03</v>
          </cell>
          <cell r="BJ911">
            <v>-0.02</v>
          </cell>
          <cell r="BK911">
            <v>-0.02</v>
          </cell>
          <cell r="BL911">
            <v>0</v>
          </cell>
          <cell r="BM911">
            <v>0</v>
          </cell>
          <cell r="BN911">
            <v>-0.01</v>
          </cell>
          <cell r="BO911">
            <v>-0.01</v>
          </cell>
          <cell r="BP911">
            <v>0</v>
          </cell>
          <cell r="BQ911">
            <v>0</v>
          </cell>
          <cell r="BR911">
            <v>-0.01</v>
          </cell>
          <cell r="BS911">
            <v>-0.01</v>
          </cell>
          <cell r="BT911">
            <v>-0.01</v>
          </cell>
          <cell r="BU911">
            <v>-0.01</v>
          </cell>
          <cell r="BV911">
            <v>-0.02</v>
          </cell>
          <cell r="BW911">
            <v>-0.01</v>
          </cell>
          <cell r="BX911">
            <v>-0.02</v>
          </cell>
          <cell r="BY911">
            <v>0</v>
          </cell>
          <cell r="BZ911">
            <v>0</v>
          </cell>
          <cell r="CA911">
            <v>-0.01</v>
          </cell>
          <cell r="CB911">
            <v>0</v>
          </cell>
          <cell r="CC911">
            <v>-0.01</v>
          </cell>
          <cell r="CD911">
            <v>-0.01</v>
          </cell>
          <cell r="CE911">
            <v>-0.01</v>
          </cell>
          <cell r="CF911">
            <v>-0.02</v>
          </cell>
          <cell r="CG911">
            <v>-0.01</v>
          </cell>
          <cell r="CH911">
            <v>-0.01</v>
          </cell>
          <cell r="CI911">
            <v>0</v>
          </cell>
          <cell r="CJ911">
            <v>0</v>
          </cell>
          <cell r="CK911">
            <v>-0.01</v>
          </cell>
          <cell r="CL911">
            <v>-0.01</v>
          </cell>
          <cell r="CM911">
            <v>0</v>
          </cell>
          <cell r="CN911">
            <v>0</v>
          </cell>
          <cell r="CO911">
            <v>-0.01</v>
          </cell>
          <cell r="CP911">
            <v>0</v>
          </cell>
          <cell r="CQ911">
            <v>-0.01</v>
          </cell>
          <cell r="CR911">
            <v>0</v>
          </cell>
          <cell r="CS911">
            <v>-0.01</v>
          </cell>
          <cell r="CT911">
            <v>-0.01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0.01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-0.01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-0.01</v>
          </cell>
          <cell r="DR911">
            <v>0</v>
          </cell>
          <cell r="DS911">
            <v>0</v>
          </cell>
          <cell r="DT911">
            <v>-0.01</v>
          </cell>
          <cell r="DU911">
            <v>0</v>
          </cell>
          <cell r="DV911">
            <v>0</v>
          </cell>
          <cell r="DW911">
            <v>0</v>
          </cell>
          <cell r="DX911">
            <v>0.01</v>
          </cell>
          <cell r="DY911">
            <v>0.01</v>
          </cell>
          <cell r="DZ911">
            <v>0</v>
          </cell>
          <cell r="EA911">
            <v>-0.01</v>
          </cell>
          <cell r="EB911">
            <v>0.02</v>
          </cell>
          <cell r="EC911">
            <v>0</v>
          </cell>
          <cell r="ED911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9">
          <cell r="F1009">
            <v>-0.01</v>
          </cell>
          <cell r="G1009">
            <v>0.01</v>
          </cell>
          <cell r="H1009">
            <v>-0.01</v>
          </cell>
          <cell r="I1009">
            <v>0.02</v>
          </cell>
          <cell r="J1009">
            <v>0</v>
          </cell>
          <cell r="K1009">
            <v>0</v>
          </cell>
          <cell r="L1009">
            <v>-0.01</v>
          </cell>
          <cell r="M1009">
            <v>-0.01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-0.05</v>
          </cell>
          <cell r="T1009">
            <v>0</v>
          </cell>
          <cell r="U1009">
            <v>-0.01</v>
          </cell>
          <cell r="V1009">
            <v>0</v>
          </cell>
          <cell r="W1009">
            <v>0</v>
          </cell>
          <cell r="X1009">
            <v>0</v>
          </cell>
          <cell r="Y1009">
            <v>-0.03</v>
          </cell>
          <cell r="Z1009">
            <v>-0.01</v>
          </cell>
          <cell r="AA1009">
            <v>-0.01</v>
          </cell>
          <cell r="AB1009">
            <v>0</v>
          </cell>
          <cell r="AC1009">
            <v>0</v>
          </cell>
          <cell r="AD1009">
            <v>0.01</v>
          </cell>
          <cell r="AE1009">
            <v>0</v>
          </cell>
          <cell r="AF1009">
            <v>0</v>
          </cell>
          <cell r="AG1009">
            <v>0</v>
          </cell>
          <cell r="AH1009">
            <v>-0.01</v>
          </cell>
          <cell r="AI1009">
            <v>0.01</v>
          </cell>
          <cell r="AJ1009">
            <v>0</v>
          </cell>
          <cell r="AK1009">
            <v>0</v>
          </cell>
          <cell r="AL1009">
            <v>-0.03</v>
          </cell>
          <cell r="AM1009">
            <v>-0.01</v>
          </cell>
          <cell r="AN1009">
            <v>0</v>
          </cell>
          <cell r="AO1009">
            <v>0</v>
          </cell>
          <cell r="AP1009">
            <v>0.01</v>
          </cell>
          <cell r="AQ1009">
            <v>0.02</v>
          </cell>
          <cell r="AR1009">
            <v>0</v>
          </cell>
          <cell r="AS1009">
            <v>0</v>
          </cell>
          <cell r="AT1009">
            <v>0</v>
          </cell>
          <cell r="AU1009">
            <v>-0.01</v>
          </cell>
          <cell r="AV1009">
            <v>0</v>
          </cell>
          <cell r="AW1009">
            <v>0</v>
          </cell>
          <cell r="AX1009">
            <v>0</v>
          </cell>
          <cell r="AY1009">
            <v>-0.04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0.03</v>
          </cell>
          <cell r="BE1009">
            <v>-0.01</v>
          </cell>
          <cell r="BF1009">
            <v>0</v>
          </cell>
          <cell r="BG1009">
            <v>0</v>
          </cell>
          <cell r="BH1009">
            <v>-0.01</v>
          </cell>
          <cell r="BI1009">
            <v>0</v>
          </cell>
          <cell r="BJ1009">
            <v>0</v>
          </cell>
          <cell r="BK1009">
            <v>0</v>
          </cell>
          <cell r="BL1009">
            <v>-0.03</v>
          </cell>
          <cell r="BM1009">
            <v>-0.02</v>
          </cell>
          <cell r="BN1009">
            <v>-0.02</v>
          </cell>
          <cell r="BO1009">
            <v>0</v>
          </cell>
          <cell r="BP1009">
            <v>0</v>
          </cell>
          <cell r="BQ1009">
            <v>0.02</v>
          </cell>
          <cell r="BR1009">
            <v>0</v>
          </cell>
          <cell r="BS1009">
            <v>0.01</v>
          </cell>
          <cell r="BT1009">
            <v>0.01</v>
          </cell>
          <cell r="BU1009">
            <v>-0.02</v>
          </cell>
          <cell r="BV1009">
            <v>0</v>
          </cell>
          <cell r="BW1009">
            <v>0</v>
          </cell>
          <cell r="BX1009">
            <v>0</v>
          </cell>
          <cell r="BY1009">
            <v>-0.01</v>
          </cell>
          <cell r="BZ1009">
            <v>0.01</v>
          </cell>
          <cell r="CA1009">
            <v>0</v>
          </cell>
          <cell r="CB1009">
            <v>0</v>
          </cell>
          <cell r="CC1009">
            <v>0.01</v>
          </cell>
          <cell r="CD1009">
            <v>0.01</v>
          </cell>
          <cell r="CE1009">
            <v>0</v>
          </cell>
          <cell r="CF1009">
            <v>0.01</v>
          </cell>
          <cell r="CG1009">
            <v>0.02</v>
          </cell>
          <cell r="CH1009">
            <v>-0.01</v>
          </cell>
          <cell r="CI1009">
            <v>0.01</v>
          </cell>
          <cell r="CJ1009">
            <v>0</v>
          </cell>
          <cell r="CK1009">
            <v>-0.01</v>
          </cell>
          <cell r="CL1009">
            <v>-0.01</v>
          </cell>
          <cell r="CM1009">
            <v>0.01</v>
          </cell>
          <cell r="CN1009">
            <v>0</v>
          </cell>
          <cell r="CO1009">
            <v>0</v>
          </cell>
          <cell r="CP1009">
            <v>0</v>
          </cell>
          <cell r="CQ1009">
            <v>0.03</v>
          </cell>
          <cell r="CR1009">
            <v>0</v>
          </cell>
          <cell r="CS1009">
            <v>0.01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-0.01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0.01</v>
          </cell>
          <cell r="DE1009">
            <v>0</v>
          </cell>
          <cell r="DF1009">
            <v>0.01</v>
          </cell>
          <cell r="DG1009">
            <v>0.01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0.01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-0.01</v>
          </cell>
          <cell r="S1010">
            <v>-0.16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-0.01</v>
          </cell>
          <cell r="Z1010">
            <v>0</v>
          </cell>
          <cell r="AA1010">
            <v>-0.08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0.01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0.01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0.01</v>
          </cell>
          <cell r="BE1010">
            <v>0</v>
          </cell>
          <cell r="BF1010">
            <v>0.01</v>
          </cell>
          <cell r="BG1010">
            <v>0.01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0.01</v>
          </cell>
          <cell r="BR1010">
            <v>0</v>
          </cell>
          <cell r="BS1010">
            <v>0.02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0.01</v>
          </cell>
          <cell r="CE1010">
            <v>0</v>
          </cell>
          <cell r="CF1010">
            <v>0.01</v>
          </cell>
          <cell r="CG1010">
            <v>0.02</v>
          </cell>
          <cell r="CH1010">
            <v>0</v>
          </cell>
          <cell r="CI1010">
            <v>0</v>
          </cell>
          <cell r="CJ1010">
            <v>0.01</v>
          </cell>
          <cell r="CK1010">
            <v>0</v>
          </cell>
          <cell r="CL1010">
            <v>-0.01</v>
          </cell>
          <cell r="CM1010">
            <v>0</v>
          </cell>
          <cell r="CN1010">
            <v>-0.01</v>
          </cell>
          <cell r="CO1010">
            <v>0</v>
          </cell>
          <cell r="CP1010">
            <v>0.01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0.02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-0.02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0.02</v>
          </cell>
          <cell r="S1011">
            <v>0.1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0.02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0.01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0.01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-0.01</v>
          </cell>
          <cell r="BZ1011">
            <v>-0.01</v>
          </cell>
          <cell r="CA1011">
            <v>0</v>
          </cell>
          <cell r="CB1011">
            <v>0</v>
          </cell>
          <cell r="CC1011">
            <v>0</v>
          </cell>
          <cell r="CD1011">
            <v>0.01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-0.01</v>
          </cell>
          <cell r="CM1011">
            <v>-0.01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-0.01</v>
          </cell>
          <cell r="CX1011">
            <v>-0.01</v>
          </cell>
          <cell r="CY1011">
            <v>-0.01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-0.01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-0.01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-0.01</v>
          </cell>
          <cell r="Z1012">
            <v>0</v>
          </cell>
          <cell r="AA1012">
            <v>-0.09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0.01</v>
          </cell>
          <cell r="AG1012">
            <v>0.01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-0.01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0.01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-0.01</v>
          </cell>
          <cell r="BE1012">
            <v>0</v>
          </cell>
          <cell r="BF1012">
            <v>0.01</v>
          </cell>
          <cell r="BG1012">
            <v>0.01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-0.01</v>
          </cell>
          <cell r="BM1012">
            <v>0</v>
          </cell>
          <cell r="BN1012">
            <v>0.02</v>
          </cell>
          <cell r="BO1012">
            <v>0</v>
          </cell>
          <cell r="BP1012">
            <v>-0.01</v>
          </cell>
          <cell r="BQ1012">
            <v>0.02</v>
          </cell>
          <cell r="BR1012">
            <v>0.01</v>
          </cell>
          <cell r="BS1012">
            <v>0</v>
          </cell>
          <cell r="BT1012">
            <v>0.01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0.25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0.01</v>
          </cell>
          <cell r="CF1012">
            <v>0</v>
          </cell>
          <cell r="CG1012">
            <v>0</v>
          </cell>
          <cell r="CH1012">
            <v>0.01</v>
          </cell>
          <cell r="CI1012">
            <v>0</v>
          </cell>
          <cell r="CJ1012">
            <v>0.01</v>
          </cell>
          <cell r="CK1012">
            <v>0</v>
          </cell>
          <cell r="CL1012">
            <v>0.05</v>
          </cell>
          <cell r="CM1012">
            <v>-0.01</v>
          </cell>
          <cell r="CN1012">
            <v>-0.01</v>
          </cell>
          <cell r="CO1012">
            <v>0</v>
          </cell>
          <cell r="CP1012">
            <v>0.02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0.01</v>
          </cell>
          <cell r="CZ1012">
            <v>0</v>
          </cell>
          <cell r="DA1012">
            <v>0</v>
          </cell>
          <cell r="DB1012">
            <v>0</v>
          </cell>
          <cell r="DC1012">
            <v>0.01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-0.01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-0.01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0.24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-0.05</v>
          </cell>
          <cell r="Q1013">
            <v>0</v>
          </cell>
          <cell r="R1013">
            <v>0</v>
          </cell>
          <cell r="S1013">
            <v>0.18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-0.01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0.03</v>
          </cell>
          <cell r="BD1013">
            <v>-0.01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-0.03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0.01</v>
          </cell>
          <cell r="BR1013">
            <v>0</v>
          </cell>
          <cell r="BS1013">
            <v>0</v>
          </cell>
          <cell r="BT1013">
            <v>0.01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0.01</v>
          </cell>
          <cell r="BZ1013">
            <v>-0.05</v>
          </cell>
          <cell r="CA1013">
            <v>0.03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0.01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0.01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0.01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0.02</v>
          </cell>
          <cell r="CY1013">
            <v>-0.01</v>
          </cell>
          <cell r="CZ1013">
            <v>0</v>
          </cell>
          <cell r="DA1013">
            <v>0.01</v>
          </cell>
          <cell r="DB1013">
            <v>0.01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-0.02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-0.02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0.01</v>
          </cell>
          <cell r="S1016">
            <v>0.03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-0.01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0.01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0.02</v>
          </cell>
          <cell r="BZ1016">
            <v>-0.01</v>
          </cell>
          <cell r="CA1016">
            <v>0</v>
          </cell>
          <cell r="CB1016">
            <v>0</v>
          </cell>
          <cell r="CC1016">
            <v>0</v>
          </cell>
          <cell r="CD1016">
            <v>0.01</v>
          </cell>
          <cell r="CE1016">
            <v>0</v>
          </cell>
          <cell r="CF1016">
            <v>0</v>
          </cell>
          <cell r="CG1016">
            <v>0.01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-0.01</v>
          </cell>
          <cell r="CN1016">
            <v>0</v>
          </cell>
          <cell r="CO1016">
            <v>0</v>
          </cell>
          <cell r="CP1016">
            <v>0.01</v>
          </cell>
          <cell r="CQ1016">
            <v>0.01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0.01</v>
          </cell>
          <cell r="K1022">
            <v>0.01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0.01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0.01</v>
          </cell>
          <cell r="AJ1022">
            <v>0</v>
          </cell>
          <cell r="AK1022">
            <v>0.01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0.01</v>
          </cell>
          <cell r="H1023">
            <v>0</v>
          </cell>
          <cell r="I1023">
            <v>0</v>
          </cell>
          <cell r="J1023">
            <v>0.01</v>
          </cell>
          <cell r="K1023">
            <v>0</v>
          </cell>
          <cell r="L1023">
            <v>0.01</v>
          </cell>
          <cell r="M1023">
            <v>0</v>
          </cell>
          <cell r="N1023">
            <v>0</v>
          </cell>
          <cell r="O1023">
            <v>0.01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0.01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0.01</v>
          </cell>
          <cell r="K1027">
            <v>0.01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0.01</v>
          </cell>
          <cell r="K1029">
            <v>0</v>
          </cell>
          <cell r="L1029">
            <v>0.01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0.01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0.01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0.01</v>
          </cell>
          <cell r="BL1034">
            <v>-0.01</v>
          </cell>
          <cell r="BM1034">
            <v>0.01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0.01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0.01</v>
          </cell>
          <cell r="CJ1034">
            <v>0</v>
          </cell>
          <cell r="CK1034">
            <v>0.01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0.01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0.01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-0.04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-0.04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0.03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-0.04</v>
          </cell>
          <cell r="DY1069">
            <v>0.05</v>
          </cell>
          <cell r="DZ1069">
            <v>0.02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0.02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0.02</v>
          </cell>
          <cell r="DZ1070">
            <v>0.02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0.06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0.09</v>
          </cell>
          <cell r="S1072">
            <v>0</v>
          </cell>
          <cell r="T1072">
            <v>0</v>
          </cell>
          <cell r="U1072">
            <v>5.0199999999999996</v>
          </cell>
          <cell r="V1072">
            <v>0</v>
          </cell>
          <cell r="W1072">
            <v>0.14000000000000001</v>
          </cell>
          <cell r="X1072">
            <v>0</v>
          </cell>
          <cell r="Y1072">
            <v>0</v>
          </cell>
          <cell r="Z1072">
            <v>0</v>
          </cell>
          <cell r="AA1072">
            <v>0.46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0.04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0.01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0.01</v>
          </cell>
          <cell r="CZ1072">
            <v>0.01</v>
          </cell>
          <cell r="DA1072">
            <v>0</v>
          </cell>
          <cell r="DB1072">
            <v>0</v>
          </cell>
          <cell r="DC1072">
            <v>0</v>
          </cell>
          <cell r="DD1072">
            <v>0.01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0.01</v>
          </cell>
          <cell r="DM1072">
            <v>0.01</v>
          </cell>
          <cell r="DN1072">
            <v>0</v>
          </cell>
          <cell r="DO1072">
            <v>0.01</v>
          </cell>
          <cell r="DP1072">
            <v>0</v>
          </cell>
          <cell r="DQ1072">
            <v>0.01</v>
          </cell>
          <cell r="DR1072">
            <v>0</v>
          </cell>
          <cell r="DS1072">
            <v>0.01</v>
          </cell>
          <cell r="DT1072">
            <v>0.01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0.01</v>
          </cell>
          <cell r="EA1072">
            <v>0</v>
          </cell>
          <cell r="EB1072">
            <v>0</v>
          </cell>
          <cell r="EC1072">
            <v>0.01</v>
          </cell>
          <cell r="ED1072">
            <v>0.01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7">
          <cell r="R1077">
            <v>2029</v>
          </cell>
          <cell r="AE1077">
            <v>2030</v>
          </cell>
          <cell r="AR1077">
            <v>2031</v>
          </cell>
          <cell r="BE1077">
            <v>2032</v>
          </cell>
          <cell r="BR1077">
            <v>2033</v>
          </cell>
          <cell r="CE1077">
            <v>2034</v>
          </cell>
          <cell r="CR1077">
            <v>2035</v>
          </cell>
          <cell r="DE1077">
            <v>2036</v>
          </cell>
          <cell r="DR1077">
            <v>2037</v>
          </cell>
        </row>
        <row r="1079"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-23.33</v>
          </cell>
          <cell r="G1084">
            <v>-47.45</v>
          </cell>
          <cell r="H1084">
            <v>-57.07</v>
          </cell>
          <cell r="I1084">
            <v>-34.869999999999997</v>
          </cell>
          <cell r="J1084">
            <v>-136.99</v>
          </cell>
          <cell r="K1084">
            <v>-148.57</v>
          </cell>
          <cell r="L1084">
            <v>-27.88</v>
          </cell>
          <cell r="M1084">
            <v>-75.08</v>
          </cell>
          <cell r="N1084">
            <v>-110.46</v>
          </cell>
          <cell r="O1084">
            <v>-75.8</v>
          </cell>
          <cell r="P1084">
            <v>-6.78</v>
          </cell>
          <cell r="Q1084">
            <v>-15.89</v>
          </cell>
          <cell r="R1084">
            <v>-769.71</v>
          </cell>
          <cell r="S1084">
            <v>-21.25</v>
          </cell>
          <cell r="T1084">
            <v>-90.51</v>
          </cell>
          <cell r="U1084">
            <v>-53.75</v>
          </cell>
          <cell r="V1084">
            <v>-34.33</v>
          </cell>
          <cell r="W1084">
            <v>-84.38</v>
          </cell>
          <cell r="X1084">
            <v>-109.66</v>
          </cell>
          <cell r="Y1084">
            <v>-58.29</v>
          </cell>
          <cell r="Z1084">
            <v>-16.690000000000001</v>
          </cell>
          <cell r="AA1084">
            <v>-237.57</v>
          </cell>
          <cell r="AB1084">
            <v>-32.229999999999997</v>
          </cell>
          <cell r="AC1084">
            <v>-23.52</v>
          </cell>
          <cell r="AD1084">
            <v>-7.53</v>
          </cell>
          <cell r="AE1084">
            <v>-569.37</v>
          </cell>
          <cell r="AF1084">
            <v>0</v>
          </cell>
          <cell r="AG1084">
            <v>-56.72</v>
          </cell>
          <cell r="AH1084">
            <v>-63.47</v>
          </cell>
          <cell r="AI1084">
            <v>-67.78</v>
          </cell>
          <cell r="AJ1084">
            <v>-35.380000000000003</v>
          </cell>
          <cell r="AK1084">
            <v>-143.62</v>
          </cell>
          <cell r="AL1084">
            <v>-24.38</v>
          </cell>
          <cell r="AM1084">
            <v>-66.38</v>
          </cell>
          <cell r="AN1084">
            <v>-60.58</v>
          </cell>
          <cell r="AO1084">
            <v>-32.44</v>
          </cell>
          <cell r="AP1084">
            <v>-18.62</v>
          </cell>
          <cell r="AQ1084">
            <v>0</v>
          </cell>
          <cell r="AR1084">
            <v>-511.95</v>
          </cell>
          <cell r="AS1084">
            <v>-23.54</v>
          </cell>
          <cell r="AT1084">
            <v>-9.82</v>
          </cell>
          <cell r="AU1084">
            <v>-61.79</v>
          </cell>
          <cell r="AV1084">
            <v>-53.25</v>
          </cell>
          <cell r="AW1084">
            <v>-77.7</v>
          </cell>
          <cell r="AX1084">
            <v>-118.51</v>
          </cell>
          <cell r="AY1084">
            <v>0</v>
          </cell>
          <cell r="AZ1084">
            <v>-19.07</v>
          </cell>
          <cell r="BA1084">
            <v>-110.46</v>
          </cell>
          <cell r="BB1084">
            <v>-24.53</v>
          </cell>
          <cell r="BC1084">
            <v>-13.26</v>
          </cell>
          <cell r="BD1084">
            <v>0</v>
          </cell>
          <cell r="BE1084">
            <v>-503.84</v>
          </cell>
          <cell r="BF1084">
            <v>-17.899999999999999</v>
          </cell>
          <cell r="BG1084">
            <v>0</v>
          </cell>
          <cell r="BH1084">
            <v>-121.01</v>
          </cell>
          <cell r="BI1084">
            <v>-60.35</v>
          </cell>
          <cell r="BJ1084">
            <v>-40.94</v>
          </cell>
          <cell r="BK1084">
            <v>-66.86</v>
          </cell>
          <cell r="BL1084">
            <v>-14.13</v>
          </cell>
          <cell r="BM1084">
            <v>-22.97</v>
          </cell>
          <cell r="BN1084">
            <v>-141.84</v>
          </cell>
          <cell r="BO1084">
            <v>-7.36</v>
          </cell>
          <cell r="BP1084">
            <v>-7.34</v>
          </cell>
          <cell r="BQ1084">
            <v>-3.15</v>
          </cell>
          <cell r="BR1084">
            <v>-299.10000000000002</v>
          </cell>
          <cell r="BS1084">
            <v>0</v>
          </cell>
          <cell r="BT1084">
            <v>0</v>
          </cell>
          <cell r="BU1084">
            <v>-90.69</v>
          </cell>
          <cell r="BV1084">
            <v>-46.27</v>
          </cell>
          <cell r="BW1084">
            <v>-24.35</v>
          </cell>
          <cell r="BX1084">
            <v>-52.18</v>
          </cell>
          <cell r="BY1084">
            <v>-0.6</v>
          </cell>
          <cell r="BZ1084">
            <v>0</v>
          </cell>
          <cell r="CA1084">
            <v>-65.42</v>
          </cell>
          <cell r="CB1084">
            <v>-19.579999999999998</v>
          </cell>
          <cell r="CC1084">
            <v>0</v>
          </cell>
          <cell r="CD1084">
            <v>0</v>
          </cell>
          <cell r="CE1084">
            <v>-97.42</v>
          </cell>
          <cell r="CF1084">
            <v>0</v>
          </cell>
          <cell r="CG1084">
            <v>0</v>
          </cell>
          <cell r="CH1084">
            <v>-6.84</v>
          </cell>
          <cell r="CI1084">
            <v>-28.05</v>
          </cell>
          <cell r="CJ1084">
            <v>-22.6</v>
          </cell>
          <cell r="CK1084">
            <v>-15.69</v>
          </cell>
          <cell r="CL1084">
            <v>0</v>
          </cell>
          <cell r="CM1084">
            <v>0</v>
          </cell>
          <cell r="CN1084">
            <v>-24.25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-26.09</v>
          </cell>
          <cell r="G1085">
            <v>-34.119999999999997</v>
          </cell>
          <cell r="H1085">
            <v>-13.52</v>
          </cell>
          <cell r="I1085">
            <v>-4.1399999999999997</v>
          </cell>
          <cell r="J1085">
            <v>-29.4</v>
          </cell>
          <cell r="K1085">
            <v>-0.47</v>
          </cell>
          <cell r="L1085">
            <v>-66.94</v>
          </cell>
          <cell r="M1085">
            <v>-10.45</v>
          </cell>
          <cell r="N1085">
            <v>-6.84</v>
          </cell>
          <cell r="O1085">
            <v>-37.93</v>
          </cell>
          <cell r="P1085">
            <v>-35.020000000000003</v>
          </cell>
          <cell r="Q1085">
            <v>-27.45</v>
          </cell>
          <cell r="R1085">
            <v>-463.98</v>
          </cell>
          <cell r="S1085">
            <v>-31.76</v>
          </cell>
          <cell r="T1085">
            <v>-19.95</v>
          </cell>
          <cell r="U1085">
            <v>-7.44</v>
          </cell>
          <cell r="V1085">
            <v>-15.52</v>
          </cell>
          <cell r="W1085">
            <v>-31.93</v>
          </cell>
          <cell r="X1085">
            <v>-46.77</v>
          </cell>
          <cell r="Y1085">
            <v>-36.21</v>
          </cell>
          <cell r="Z1085">
            <v>-52.13</v>
          </cell>
          <cell r="AA1085">
            <v>-81.75</v>
          </cell>
          <cell r="AB1085">
            <v>-26.72</v>
          </cell>
          <cell r="AC1085">
            <v>-54.71</v>
          </cell>
          <cell r="AD1085">
            <v>-59.08</v>
          </cell>
          <cell r="AE1085">
            <v>-448.88</v>
          </cell>
          <cell r="AF1085">
            <v>0</v>
          </cell>
          <cell r="AG1085">
            <v>-40.06</v>
          </cell>
          <cell r="AH1085">
            <v>-79.150000000000006</v>
          </cell>
          <cell r="AI1085">
            <v>-18.93</v>
          </cell>
          <cell r="AJ1085">
            <v>-37.39</v>
          </cell>
          <cell r="AK1085">
            <v>-68.87</v>
          </cell>
          <cell r="AL1085">
            <v>-40.090000000000003</v>
          </cell>
          <cell r="AM1085">
            <v>-41.51</v>
          </cell>
          <cell r="AN1085">
            <v>-46.34</v>
          </cell>
          <cell r="AO1085">
            <v>-44.81</v>
          </cell>
          <cell r="AP1085">
            <v>-24.99</v>
          </cell>
          <cell r="AQ1085">
            <v>-6.73</v>
          </cell>
          <cell r="AR1085">
            <v>-458.44</v>
          </cell>
          <cell r="AS1085">
            <v>-18.05</v>
          </cell>
          <cell r="AT1085">
            <v>-42.97</v>
          </cell>
          <cell r="AU1085">
            <v>-50.61</v>
          </cell>
          <cell r="AV1085">
            <v>-75.209999999999994</v>
          </cell>
          <cell r="AW1085">
            <v>-14.13</v>
          </cell>
          <cell r="AX1085">
            <v>-21</v>
          </cell>
          <cell r="AY1085">
            <v>-71.27</v>
          </cell>
          <cell r="AZ1085">
            <v>-48.16</v>
          </cell>
          <cell r="BA1085">
            <v>-29.18</v>
          </cell>
          <cell r="BB1085">
            <v>-38.51</v>
          </cell>
          <cell r="BC1085">
            <v>-49.35</v>
          </cell>
          <cell r="BD1085">
            <v>0</v>
          </cell>
          <cell r="BE1085">
            <v>-411.5</v>
          </cell>
          <cell r="BF1085">
            <v>-6.29</v>
          </cell>
          <cell r="BG1085">
            <v>-40.98</v>
          </cell>
          <cell r="BH1085">
            <v>-32</v>
          </cell>
          <cell r="BI1085">
            <v>-34.54</v>
          </cell>
          <cell r="BJ1085">
            <v>-27.3</v>
          </cell>
          <cell r="BK1085">
            <v>-81.69</v>
          </cell>
          <cell r="BL1085">
            <v>-38.08</v>
          </cell>
          <cell r="BM1085">
            <v>-26.69</v>
          </cell>
          <cell r="BN1085">
            <v>-32.619999999999997</v>
          </cell>
          <cell r="BO1085">
            <v>-51.84</v>
          </cell>
          <cell r="BP1085">
            <v>-39.47</v>
          </cell>
          <cell r="BQ1085">
            <v>0</v>
          </cell>
          <cell r="BR1085">
            <v>-355.12</v>
          </cell>
          <cell r="BS1085">
            <v>0</v>
          </cell>
          <cell r="BT1085">
            <v>-21.92</v>
          </cell>
          <cell r="BU1085">
            <v>-71.72</v>
          </cell>
          <cell r="BV1085">
            <v>-63.75</v>
          </cell>
          <cell r="BW1085">
            <v>-21.74</v>
          </cell>
          <cell r="BX1085">
            <v>-60.05</v>
          </cell>
          <cell r="BY1085">
            <v>-13.82</v>
          </cell>
          <cell r="BZ1085">
            <v>-35.17</v>
          </cell>
          <cell r="CA1085">
            <v>-35.19</v>
          </cell>
          <cell r="CB1085">
            <v>-31.74</v>
          </cell>
          <cell r="CC1085">
            <v>0</v>
          </cell>
          <cell r="CD1085">
            <v>0</v>
          </cell>
          <cell r="CE1085">
            <v>-195.96</v>
          </cell>
          <cell r="CF1085">
            <v>0</v>
          </cell>
          <cell r="CG1085">
            <v>-12</v>
          </cell>
          <cell r="CH1085">
            <v>-28.56</v>
          </cell>
          <cell r="CI1085">
            <v>-83.75</v>
          </cell>
          <cell r="CJ1085">
            <v>-6.98</v>
          </cell>
          <cell r="CK1085">
            <v>-35.06</v>
          </cell>
          <cell r="CL1085">
            <v>-0.94</v>
          </cell>
          <cell r="CM1085">
            <v>-5.81</v>
          </cell>
          <cell r="CN1085">
            <v>-19.52</v>
          </cell>
          <cell r="CO1085">
            <v>0</v>
          </cell>
          <cell r="CP1085">
            <v>-3.35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-0.14000000000000001</v>
          </cell>
          <cell r="J1087">
            <v>-2.58</v>
          </cell>
          <cell r="K1087">
            <v>0</v>
          </cell>
          <cell r="L1087">
            <v>-10.75</v>
          </cell>
          <cell r="M1087">
            <v>-0.21</v>
          </cell>
          <cell r="N1087">
            <v>-0.01</v>
          </cell>
          <cell r="O1087">
            <v>-0.41</v>
          </cell>
          <cell r="P1087">
            <v>-0.02</v>
          </cell>
          <cell r="Q1087">
            <v>-1.84</v>
          </cell>
          <cell r="R1087">
            <v>-71.14</v>
          </cell>
          <cell r="S1087">
            <v>13.43</v>
          </cell>
          <cell r="T1087">
            <v>0</v>
          </cell>
          <cell r="U1087">
            <v>-0.89</v>
          </cell>
          <cell r="V1087">
            <v>-1.28</v>
          </cell>
          <cell r="W1087">
            <v>-5.91</v>
          </cell>
          <cell r="X1087">
            <v>0</v>
          </cell>
          <cell r="Y1087">
            <v>0.08</v>
          </cell>
          <cell r="Z1087">
            <v>0</v>
          </cell>
          <cell r="AA1087">
            <v>-69.47</v>
          </cell>
          <cell r="AB1087">
            <v>-5.95</v>
          </cell>
          <cell r="AC1087">
            <v>0</v>
          </cell>
          <cell r="AD1087">
            <v>-1.1499999999999999</v>
          </cell>
          <cell r="AE1087">
            <v>-29.62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-19.04</v>
          </cell>
          <cell r="AK1087">
            <v>0</v>
          </cell>
          <cell r="AL1087">
            <v>-1.02</v>
          </cell>
          <cell r="AM1087">
            <v>-0.2</v>
          </cell>
          <cell r="AN1087">
            <v>-0.02</v>
          </cell>
          <cell r="AO1087">
            <v>0</v>
          </cell>
          <cell r="AP1087">
            <v>-9.34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-573.65</v>
          </cell>
          <cell r="G1088">
            <v>-292.69</v>
          </cell>
          <cell r="H1088">
            <v>-162.5</v>
          </cell>
          <cell r="I1088">
            <v>84.6</v>
          </cell>
          <cell r="J1088">
            <v>-135.87</v>
          </cell>
          <cell r="K1088">
            <v>-100.01</v>
          </cell>
          <cell r="L1088">
            <v>-625.57000000000005</v>
          </cell>
          <cell r="M1088">
            <v>-665.46</v>
          </cell>
          <cell r="N1088">
            <v>-286.58</v>
          </cell>
          <cell r="O1088">
            <v>-447.18</v>
          </cell>
          <cell r="P1088">
            <v>-542.52</v>
          </cell>
          <cell r="Q1088">
            <v>-363.98</v>
          </cell>
          <cell r="R1088">
            <v>-4792.7700000000004</v>
          </cell>
          <cell r="S1088">
            <v>-162.16</v>
          </cell>
          <cell r="T1088">
            <v>-268.16000000000003</v>
          </cell>
          <cell r="U1088">
            <v>-137.49</v>
          </cell>
          <cell r="V1088">
            <v>-121.3</v>
          </cell>
          <cell r="W1088">
            <v>-378.1</v>
          </cell>
          <cell r="X1088">
            <v>-332.82</v>
          </cell>
          <cell r="Y1088">
            <v>-639.1</v>
          </cell>
          <cell r="Z1088">
            <v>-654.24</v>
          </cell>
          <cell r="AA1088">
            <v>-776.5</v>
          </cell>
          <cell r="AB1088">
            <v>-483.27</v>
          </cell>
          <cell r="AC1088">
            <v>-565.63</v>
          </cell>
          <cell r="AD1088">
            <v>-274</v>
          </cell>
          <cell r="AE1088">
            <v>-4330.91</v>
          </cell>
          <cell r="AF1088">
            <v>-292.58</v>
          </cell>
          <cell r="AG1088">
            <v>-248.4</v>
          </cell>
          <cell r="AH1088">
            <v>-309.8</v>
          </cell>
          <cell r="AI1088">
            <v>-225.41</v>
          </cell>
          <cell r="AJ1088">
            <v>-475.07</v>
          </cell>
          <cell r="AK1088">
            <v>-364.79</v>
          </cell>
          <cell r="AL1088">
            <v>-537.30999999999995</v>
          </cell>
          <cell r="AM1088">
            <v>-499.97</v>
          </cell>
          <cell r="AN1088">
            <v>-396.98</v>
          </cell>
          <cell r="AO1088">
            <v>-414.09</v>
          </cell>
          <cell r="AP1088">
            <v>-412.69</v>
          </cell>
          <cell r="AQ1088">
            <v>-153.82</v>
          </cell>
          <cell r="AR1088">
            <v>-4683.22</v>
          </cell>
          <cell r="AS1088">
            <v>-172.26</v>
          </cell>
          <cell r="AT1088">
            <v>-316.64</v>
          </cell>
          <cell r="AU1088">
            <v>-287.70999999999998</v>
          </cell>
          <cell r="AV1088">
            <v>-309.58999999999997</v>
          </cell>
          <cell r="AW1088">
            <v>-579.02</v>
          </cell>
          <cell r="AX1088">
            <v>-321.23</v>
          </cell>
          <cell r="AY1088">
            <v>-490.38</v>
          </cell>
          <cell r="AZ1088">
            <v>-482.53</v>
          </cell>
          <cell r="BA1088">
            <v>-515.26</v>
          </cell>
          <cell r="BB1088">
            <v>-584.48</v>
          </cell>
          <cell r="BC1088">
            <v>-485.21</v>
          </cell>
          <cell r="BD1088">
            <v>-138.91999999999999</v>
          </cell>
          <cell r="BE1088">
            <v>-4435.24</v>
          </cell>
          <cell r="BF1088">
            <v>-194.27</v>
          </cell>
          <cell r="BG1088">
            <v>-358.53</v>
          </cell>
          <cell r="BH1088">
            <v>-340.42</v>
          </cell>
          <cell r="BI1088">
            <v>-312.12</v>
          </cell>
          <cell r="BJ1088">
            <v>-606.39</v>
          </cell>
          <cell r="BK1088">
            <v>-405.88</v>
          </cell>
          <cell r="BL1088">
            <v>-264.01</v>
          </cell>
          <cell r="BM1088">
            <v>-485.61</v>
          </cell>
          <cell r="BN1088">
            <v>-494.68</v>
          </cell>
          <cell r="BO1088">
            <v>-380.74</v>
          </cell>
          <cell r="BP1088">
            <v>-488.94</v>
          </cell>
          <cell r="BQ1088">
            <v>-103.65</v>
          </cell>
          <cell r="BR1088">
            <v>-3620.33</v>
          </cell>
          <cell r="BS1088">
            <v>-79.099999999999994</v>
          </cell>
          <cell r="BT1088">
            <v>-202.18</v>
          </cell>
          <cell r="BU1088">
            <v>-284.43</v>
          </cell>
          <cell r="BV1088">
            <v>-442.65</v>
          </cell>
          <cell r="BW1088">
            <v>-574.29999999999995</v>
          </cell>
          <cell r="BX1088">
            <v>-588.29</v>
          </cell>
          <cell r="BY1088">
            <v>-21.93</v>
          </cell>
          <cell r="BZ1088">
            <v>-350.52</v>
          </cell>
          <cell r="CA1088">
            <v>-476.49</v>
          </cell>
          <cell r="CB1088">
            <v>-308.95999999999998</v>
          </cell>
          <cell r="CC1088">
            <v>-254.74</v>
          </cell>
          <cell r="CD1088">
            <v>-36.75</v>
          </cell>
          <cell r="CE1088">
            <v>-3069.47</v>
          </cell>
          <cell r="CF1088">
            <v>-25.63</v>
          </cell>
          <cell r="CG1088">
            <v>-116.82</v>
          </cell>
          <cell r="CH1088">
            <v>-291.64999999999998</v>
          </cell>
          <cell r="CI1088">
            <v>-414.6</v>
          </cell>
          <cell r="CJ1088">
            <v>-548.4</v>
          </cell>
          <cell r="CK1088">
            <v>-421.94</v>
          </cell>
          <cell r="CL1088">
            <v>-153.69</v>
          </cell>
          <cell r="CM1088">
            <v>-149.06</v>
          </cell>
          <cell r="CN1088">
            <v>-490.13</v>
          </cell>
          <cell r="CO1088">
            <v>-187.34</v>
          </cell>
          <cell r="CP1088">
            <v>-245.17</v>
          </cell>
          <cell r="CQ1088">
            <v>-25.04</v>
          </cell>
          <cell r="CR1088">
            <v>-265.43</v>
          </cell>
          <cell r="CS1088">
            <v>-14.91</v>
          </cell>
          <cell r="CT1088">
            <v>-8.42</v>
          </cell>
          <cell r="CU1088">
            <v>-40.44</v>
          </cell>
          <cell r="CV1088">
            <v>-32.619999999999997</v>
          </cell>
          <cell r="CW1088">
            <v>-16.25</v>
          </cell>
          <cell r="CX1088">
            <v>-33.15</v>
          </cell>
          <cell r="CY1088">
            <v>-0.05</v>
          </cell>
          <cell r="CZ1088">
            <v>-0.88</v>
          </cell>
          <cell r="DA1088">
            <v>-57.68</v>
          </cell>
          <cell r="DB1088">
            <v>-22.53</v>
          </cell>
          <cell r="DC1088">
            <v>-21.12</v>
          </cell>
          <cell r="DD1088">
            <v>-17.38</v>
          </cell>
          <cell r="DE1088">
            <v>-249.99</v>
          </cell>
          <cell r="DF1088">
            <v>-12.85</v>
          </cell>
          <cell r="DG1088">
            <v>-24.08</v>
          </cell>
          <cell r="DH1088">
            <v>-40.130000000000003</v>
          </cell>
          <cell r="DI1088">
            <v>-52.97</v>
          </cell>
          <cell r="DJ1088">
            <v>-14.41</v>
          </cell>
          <cell r="DK1088">
            <v>-32.42</v>
          </cell>
          <cell r="DL1088">
            <v>-11.49</v>
          </cell>
          <cell r="DM1088">
            <v>-5.56</v>
          </cell>
          <cell r="DN1088">
            <v>-17.21</v>
          </cell>
          <cell r="DO1088">
            <v>-21.63</v>
          </cell>
          <cell r="DP1088">
            <v>-4.01</v>
          </cell>
          <cell r="DQ1088">
            <v>-13.24</v>
          </cell>
          <cell r="DR1088">
            <v>-110.5</v>
          </cell>
          <cell r="DS1088">
            <v>-15.54</v>
          </cell>
          <cell r="DT1088">
            <v>-12.05</v>
          </cell>
          <cell r="DU1088">
            <v>-12.9</v>
          </cell>
          <cell r="DV1088">
            <v>-12.31</v>
          </cell>
          <cell r="DW1088">
            <v>-11.15</v>
          </cell>
          <cell r="DX1088">
            <v>-4.6399999999999997</v>
          </cell>
          <cell r="DY1088">
            <v>-0.42</v>
          </cell>
          <cell r="DZ1088">
            <v>-0.9</v>
          </cell>
          <cell r="EA1088">
            <v>-2.83</v>
          </cell>
          <cell r="EB1088">
            <v>-19.43</v>
          </cell>
          <cell r="EC1088">
            <v>-4.08</v>
          </cell>
          <cell r="ED1088">
            <v>-14.26</v>
          </cell>
        </row>
        <row r="1089">
          <cell r="F1089">
            <v>-336.41</v>
          </cell>
          <cell r="G1089">
            <v>-430.89</v>
          </cell>
          <cell r="H1089">
            <v>-490.33</v>
          </cell>
          <cell r="I1089">
            <v>-341.07</v>
          </cell>
          <cell r="J1089">
            <v>-575.14</v>
          </cell>
          <cell r="K1089">
            <v>-825.93</v>
          </cell>
          <cell r="L1089">
            <v>-334.27</v>
          </cell>
          <cell r="M1089">
            <v>-505.62</v>
          </cell>
          <cell r="N1089">
            <v>-551.79</v>
          </cell>
          <cell r="O1089">
            <v>-549.38</v>
          </cell>
          <cell r="P1089">
            <v>-375.92</v>
          </cell>
          <cell r="Q1089">
            <v>-332.44</v>
          </cell>
          <cell r="R1089">
            <v>-5045.12</v>
          </cell>
          <cell r="S1089">
            <v>-285.79000000000002</v>
          </cell>
          <cell r="T1089">
            <v>-382.66</v>
          </cell>
          <cell r="U1089">
            <v>-504</v>
          </cell>
          <cell r="V1089">
            <v>-440.87</v>
          </cell>
          <cell r="W1089">
            <v>-459.9</v>
          </cell>
          <cell r="X1089">
            <v>-663.79</v>
          </cell>
          <cell r="Y1089">
            <v>-298.42</v>
          </cell>
          <cell r="Z1089">
            <v>-547.41</v>
          </cell>
          <cell r="AA1089">
            <v>-558.48</v>
          </cell>
          <cell r="AB1089">
            <v>-412.7</v>
          </cell>
          <cell r="AC1089">
            <v>-263.19</v>
          </cell>
          <cell r="AD1089">
            <v>-227.91</v>
          </cell>
          <cell r="AE1089">
            <v>-4895.12</v>
          </cell>
          <cell r="AF1089">
            <v>-258.81</v>
          </cell>
          <cell r="AG1089">
            <v>-302.68</v>
          </cell>
          <cell r="AH1089">
            <v>-341.94</v>
          </cell>
          <cell r="AI1089">
            <v>-455.66</v>
          </cell>
          <cell r="AJ1089">
            <v>-346.05</v>
          </cell>
          <cell r="AK1089">
            <v>-586.79</v>
          </cell>
          <cell r="AL1089">
            <v>-476.81</v>
          </cell>
          <cell r="AM1089">
            <v>-551.33000000000004</v>
          </cell>
          <cell r="AN1089">
            <v>-467.53</v>
          </cell>
          <cell r="AO1089">
            <v>-399.24</v>
          </cell>
          <cell r="AP1089">
            <v>-513.35</v>
          </cell>
          <cell r="AQ1089">
            <v>-194.92</v>
          </cell>
          <cell r="AR1089">
            <v>-4886.6099999999997</v>
          </cell>
          <cell r="AS1089">
            <v>-188.03</v>
          </cell>
          <cell r="AT1089">
            <v>-275.79000000000002</v>
          </cell>
          <cell r="AU1089">
            <v>-432.6</v>
          </cell>
          <cell r="AV1089">
            <v>-444.62</v>
          </cell>
          <cell r="AW1089">
            <v>-494.63</v>
          </cell>
          <cell r="AX1089">
            <v>-683.02</v>
          </cell>
          <cell r="AY1089">
            <v>-453.47</v>
          </cell>
          <cell r="AZ1089">
            <v>-513.61</v>
          </cell>
          <cell r="BA1089">
            <v>-481.51</v>
          </cell>
          <cell r="BB1089">
            <v>-385.43</v>
          </cell>
          <cell r="BC1089">
            <v>-385.8</v>
          </cell>
          <cell r="BD1089">
            <v>-148.09</v>
          </cell>
          <cell r="BE1089">
            <v>-4578.79</v>
          </cell>
          <cell r="BF1089">
            <v>-158.13</v>
          </cell>
          <cell r="BG1089">
            <v>-283.89999999999998</v>
          </cell>
          <cell r="BH1089">
            <v>-378.17</v>
          </cell>
          <cell r="BI1089">
            <v>-481.19</v>
          </cell>
          <cell r="BJ1089">
            <v>-443.57</v>
          </cell>
          <cell r="BK1089">
            <v>-683.4</v>
          </cell>
          <cell r="BL1089">
            <v>-365.34</v>
          </cell>
          <cell r="BM1089">
            <v>-423.87</v>
          </cell>
          <cell r="BN1089">
            <v>-551.21</v>
          </cell>
          <cell r="BO1089">
            <v>-339.24</v>
          </cell>
          <cell r="BP1089">
            <v>-287.74</v>
          </cell>
          <cell r="BQ1089">
            <v>-183.02</v>
          </cell>
          <cell r="BR1089">
            <v>-3941.56</v>
          </cell>
          <cell r="BS1089">
            <v>-101.5</v>
          </cell>
          <cell r="BT1089">
            <v>-184.09</v>
          </cell>
          <cell r="BU1089">
            <v>-417.78</v>
          </cell>
          <cell r="BV1089">
            <v>-478.21</v>
          </cell>
          <cell r="BW1089">
            <v>-542.54</v>
          </cell>
          <cell r="BX1089">
            <v>-595.61</v>
          </cell>
          <cell r="BY1089">
            <v>-141.46</v>
          </cell>
          <cell r="BZ1089">
            <v>-275.19</v>
          </cell>
          <cell r="CA1089">
            <v>-595.76</v>
          </cell>
          <cell r="CB1089">
            <v>-272.22000000000003</v>
          </cell>
          <cell r="CC1089">
            <v>-314.11</v>
          </cell>
          <cell r="CD1089">
            <v>-23.08</v>
          </cell>
          <cell r="CE1089">
            <v>-2628.8</v>
          </cell>
          <cell r="CF1089">
            <v>-11.17</v>
          </cell>
          <cell r="CG1089">
            <v>-102.1</v>
          </cell>
          <cell r="CH1089">
            <v>-313.63</v>
          </cell>
          <cell r="CI1089">
            <v>-480.87</v>
          </cell>
          <cell r="CJ1089">
            <v>-252.67</v>
          </cell>
          <cell r="CK1089">
            <v>-482.09</v>
          </cell>
          <cell r="CL1089">
            <v>-113.41</v>
          </cell>
          <cell r="CM1089">
            <v>-118.64</v>
          </cell>
          <cell r="CN1089">
            <v>-412.86</v>
          </cell>
          <cell r="CO1089">
            <v>-174.46</v>
          </cell>
          <cell r="CP1089">
            <v>-164.37</v>
          </cell>
          <cell r="CQ1089">
            <v>-2.5299999999999998</v>
          </cell>
          <cell r="CR1089">
            <v>-88.49</v>
          </cell>
          <cell r="CS1089">
            <v>-0.92</v>
          </cell>
          <cell r="CT1089">
            <v>-4.18</v>
          </cell>
          <cell r="CU1089">
            <v>-21.31</v>
          </cell>
          <cell r="CV1089">
            <v>-25.31</v>
          </cell>
          <cell r="CW1089">
            <v>-7.87</v>
          </cell>
          <cell r="CX1089">
            <v>-1.6</v>
          </cell>
          <cell r="CY1089">
            <v>-0.18</v>
          </cell>
          <cell r="CZ1089">
            <v>-0.17</v>
          </cell>
          <cell r="DA1089">
            <v>-11.3</v>
          </cell>
          <cell r="DB1089">
            <v>-5.91</v>
          </cell>
          <cell r="DC1089">
            <v>-8.64</v>
          </cell>
          <cell r="DD1089">
            <v>-1.0900000000000001</v>
          </cell>
          <cell r="DE1089">
            <v>-163.13999999999999</v>
          </cell>
          <cell r="DF1089">
            <v>-3.93</v>
          </cell>
          <cell r="DG1089">
            <v>-20.6</v>
          </cell>
          <cell r="DH1089">
            <v>-39.61</v>
          </cell>
          <cell r="DI1089">
            <v>-35.020000000000003</v>
          </cell>
          <cell r="DJ1089">
            <v>-24.15</v>
          </cell>
          <cell r="DK1089">
            <v>-10.81</v>
          </cell>
          <cell r="DL1089">
            <v>-2.08</v>
          </cell>
          <cell r="DM1089">
            <v>-12.38</v>
          </cell>
          <cell r="DN1089">
            <v>-0.35</v>
          </cell>
          <cell r="DO1089">
            <v>-13.16</v>
          </cell>
          <cell r="DP1089">
            <v>-0.12</v>
          </cell>
          <cell r="DQ1089">
            <v>-0.92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-118.03</v>
          </cell>
          <cell r="G1090">
            <v>-61.14</v>
          </cell>
          <cell r="H1090">
            <v>-52.53</v>
          </cell>
          <cell r="I1090">
            <v>-34.9</v>
          </cell>
          <cell r="J1090">
            <v>-95.83</v>
          </cell>
          <cell r="K1090">
            <v>-20.440000000000001</v>
          </cell>
          <cell r="L1090">
            <v>-213.57</v>
          </cell>
          <cell r="M1090">
            <v>-182.68</v>
          </cell>
          <cell r="N1090">
            <v>-116.64</v>
          </cell>
          <cell r="O1090">
            <v>-268.02</v>
          </cell>
          <cell r="P1090">
            <v>-85.47</v>
          </cell>
          <cell r="Q1090">
            <v>-239.4</v>
          </cell>
          <cell r="R1090">
            <v>-2251.5300000000002</v>
          </cell>
          <cell r="S1090">
            <v>-20.69</v>
          </cell>
          <cell r="T1090">
            <v>-106.25</v>
          </cell>
          <cell r="U1090">
            <v>-46.25</v>
          </cell>
          <cell r="V1090">
            <v>-32.19</v>
          </cell>
          <cell r="W1090">
            <v>-146.13</v>
          </cell>
          <cell r="X1090">
            <v>-170.45</v>
          </cell>
          <cell r="Y1090">
            <v>-238.7</v>
          </cell>
          <cell r="Z1090">
            <v>-146.53</v>
          </cell>
          <cell r="AA1090">
            <v>-745.23</v>
          </cell>
          <cell r="AB1090">
            <v>-235.91</v>
          </cell>
          <cell r="AC1090">
            <v>-101.96</v>
          </cell>
          <cell r="AD1090">
            <v>-261.25</v>
          </cell>
          <cell r="AE1090">
            <v>-3039.74</v>
          </cell>
          <cell r="AF1090">
            <v>-401.36</v>
          </cell>
          <cell r="AG1090">
            <v>-348.18</v>
          </cell>
          <cell r="AH1090">
            <v>-101.57</v>
          </cell>
          <cell r="AI1090">
            <v>-69.319999999999993</v>
          </cell>
          <cell r="AJ1090">
            <v>-228.53</v>
          </cell>
          <cell r="AK1090">
            <v>-129.6</v>
          </cell>
          <cell r="AL1090">
            <v>-309.70999999999998</v>
          </cell>
          <cell r="AM1090">
            <v>-317.98</v>
          </cell>
          <cell r="AN1090">
            <v>-87.22</v>
          </cell>
          <cell r="AO1090">
            <v>-445.8</v>
          </cell>
          <cell r="AP1090">
            <v>-282.83999999999997</v>
          </cell>
          <cell r="AQ1090">
            <v>-317.63</v>
          </cell>
          <cell r="AR1090">
            <v>-3217.74</v>
          </cell>
          <cell r="AS1090">
            <v>-361.17</v>
          </cell>
          <cell r="AT1090">
            <v>-363.71</v>
          </cell>
          <cell r="AU1090">
            <v>-249.37</v>
          </cell>
          <cell r="AV1090">
            <v>-75.790000000000006</v>
          </cell>
          <cell r="AW1090">
            <v>-237.94</v>
          </cell>
          <cell r="AX1090">
            <v>-191.84</v>
          </cell>
          <cell r="AY1090">
            <v>-335.86</v>
          </cell>
          <cell r="AZ1090">
            <v>-390.2</v>
          </cell>
          <cell r="BA1090">
            <v>-84.46</v>
          </cell>
          <cell r="BB1090">
            <v>-238.32</v>
          </cell>
          <cell r="BC1090">
            <v>-306.29000000000002</v>
          </cell>
          <cell r="BD1090">
            <v>-382.79</v>
          </cell>
          <cell r="BE1090">
            <v>-3664.51</v>
          </cell>
          <cell r="BF1090">
            <v>-390.87</v>
          </cell>
          <cell r="BG1090">
            <v>-353.44</v>
          </cell>
          <cell r="BH1090">
            <v>-272.87</v>
          </cell>
          <cell r="BI1090">
            <v>-71.37</v>
          </cell>
          <cell r="BJ1090">
            <v>-318.33</v>
          </cell>
          <cell r="BK1090">
            <v>-177.02</v>
          </cell>
          <cell r="BL1090">
            <v>-298.99</v>
          </cell>
          <cell r="BM1090">
            <v>-457.87</v>
          </cell>
          <cell r="BN1090">
            <v>-121.35</v>
          </cell>
          <cell r="BO1090">
            <v>-676.79</v>
          </cell>
          <cell r="BP1090">
            <v>-310.42</v>
          </cell>
          <cell r="BQ1090">
            <v>-215.18</v>
          </cell>
          <cell r="BR1090">
            <v>-2533.1799999999998</v>
          </cell>
          <cell r="BS1090">
            <v>-279.69</v>
          </cell>
          <cell r="BT1090">
            <v>-146.13</v>
          </cell>
          <cell r="BU1090">
            <v>-198.81</v>
          </cell>
          <cell r="BV1090">
            <v>-65.44</v>
          </cell>
          <cell r="BW1090">
            <v>-196.45</v>
          </cell>
          <cell r="BX1090">
            <v>-218.74</v>
          </cell>
          <cell r="BY1090">
            <v>-171.99</v>
          </cell>
          <cell r="BZ1090">
            <v>-369.29</v>
          </cell>
          <cell r="CA1090">
            <v>-140.30000000000001</v>
          </cell>
          <cell r="CB1090">
            <v>-533.44000000000005</v>
          </cell>
          <cell r="CC1090">
            <v>-193.23</v>
          </cell>
          <cell r="CD1090">
            <v>-19.66</v>
          </cell>
          <cell r="CE1090">
            <v>-2175.58</v>
          </cell>
          <cell r="CF1090">
            <v>-39.31</v>
          </cell>
          <cell r="CG1090">
            <v>-140.38</v>
          </cell>
          <cell r="CH1090">
            <v>-211.13</v>
          </cell>
          <cell r="CI1090">
            <v>-163.57</v>
          </cell>
          <cell r="CJ1090">
            <v>-240.11</v>
          </cell>
          <cell r="CK1090">
            <v>-337.28</v>
          </cell>
          <cell r="CL1090">
            <v>-153.51</v>
          </cell>
          <cell r="CM1090">
            <v>-356.05</v>
          </cell>
          <cell r="CN1090">
            <v>-183.43</v>
          </cell>
          <cell r="CO1090">
            <v>-238.35</v>
          </cell>
          <cell r="CP1090">
            <v>-91.38</v>
          </cell>
          <cell r="CQ1090">
            <v>-21.06</v>
          </cell>
          <cell r="CR1090">
            <v>-373.79</v>
          </cell>
          <cell r="CS1090">
            <v>0</v>
          </cell>
          <cell r="CT1090">
            <v>-42.7</v>
          </cell>
          <cell r="CU1090">
            <v>-84.25</v>
          </cell>
          <cell r="CV1090">
            <v>-47.25</v>
          </cell>
          <cell r="CW1090">
            <v>-4.05</v>
          </cell>
          <cell r="CX1090">
            <v>-21.25</v>
          </cell>
          <cell r="CY1090">
            <v>-23.33</v>
          </cell>
          <cell r="CZ1090">
            <v>-5.49</v>
          </cell>
          <cell r="DA1090">
            <v>-38.75</v>
          </cell>
          <cell r="DB1090">
            <v>-47.11</v>
          </cell>
          <cell r="DC1090">
            <v>-54.5</v>
          </cell>
          <cell r="DD1090">
            <v>-5.12</v>
          </cell>
          <cell r="DE1090">
            <v>-307.75</v>
          </cell>
          <cell r="DF1090">
            <v>-11.21</v>
          </cell>
          <cell r="DG1090">
            <v>-51.51</v>
          </cell>
          <cell r="DH1090">
            <v>-47.27</v>
          </cell>
          <cell r="DI1090">
            <v>-32.06</v>
          </cell>
          <cell r="DJ1090">
            <v>-3.93</v>
          </cell>
          <cell r="DK1090">
            <v>-44</v>
          </cell>
          <cell r="DL1090">
            <v>-9.7100000000000009</v>
          </cell>
          <cell r="DM1090">
            <v>-15.63</v>
          </cell>
          <cell r="DN1090">
            <v>-71.84</v>
          </cell>
          <cell r="DO1090">
            <v>-15.56</v>
          </cell>
          <cell r="DP1090">
            <v>-5.04</v>
          </cell>
          <cell r="DQ1090">
            <v>0</v>
          </cell>
          <cell r="DR1090">
            <v>1.29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1.29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-20</v>
          </cell>
          <cell r="G1091">
            <v>-21.84</v>
          </cell>
          <cell r="H1091">
            <v>-3.53</v>
          </cell>
          <cell r="I1091">
            <v>-11.39</v>
          </cell>
          <cell r="J1091">
            <v>-34.92</v>
          </cell>
          <cell r="K1091">
            <v>-20.79</v>
          </cell>
          <cell r="L1091">
            <v>-71.95</v>
          </cell>
          <cell r="M1091">
            <v>-46.37</v>
          </cell>
          <cell r="N1091">
            <v>-4.05</v>
          </cell>
          <cell r="O1091">
            <v>-52.18</v>
          </cell>
          <cell r="P1091">
            <v>-21.49</v>
          </cell>
          <cell r="Q1091">
            <v>-43.15</v>
          </cell>
          <cell r="R1091">
            <v>-599.55999999999995</v>
          </cell>
          <cell r="S1091">
            <v>-38.56</v>
          </cell>
          <cell r="T1091">
            <v>-52.73</v>
          </cell>
          <cell r="U1091">
            <v>-11.23</v>
          </cell>
          <cell r="V1091">
            <v>-1.83</v>
          </cell>
          <cell r="W1091">
            <v>-58.99</v>
          </cell>
          <cell r="X1091">
            <v>-36.56</v>
          </cell>
          <cell r="Y1091">
            <v>-75.91</v>
          </cell>
          <cell r="Z1091">
            <v>-73.319999999999993</v>
          </cell>
          <cell r="AA1091">
            <v>-71.52</v>
          </cell>
          <cell r="AB1091">
            <v>-49</v>
          </cell>
          <cell r="AC1091">
            <v>-54.24</v>
          </cell>
          <cell r="AD1091">
            <v>-75.67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-30.93</v>
          </cell>
          <cell r="G1092">
            <v>-63.75</v>
          </cell>
          <cell r="H1092">
            <v>-21.46</v>
          </cell>
          <cell r="I1092">
            <v>-98.87</v>
          </cell>
          <cell r="J1092">
            <v>-140.4</v>
          </cell>
          <cell r="K1092">
            <v>-220.54</v>
          </cell>
          <cell r="L1092">
            <v>-38.33</v>
          </cell>
          <cell r="M1092">
            <v>-67.25</v>
          </cell>
          <cell r="N1092">
            <v>-87.13</v>
          </cell>
          <cell r="O1092">
            <v>-80.27</v>
          </cell>
          <cell r="P1092">
            <v>-65.650000000000006</v>
          </cell>
          <cell r="Q1092">
            <v>-3.81</v>
          </cell>
          <cell r="R1092">
            <v>-1118.08</v>
          </cell>
          <cell r="S1092">
            <v>-7.05</v>
          </cell>
          <cell r="T1092">
            <v>-42.07</v>
          </cell>
          <cell r="U1092">
            <v>-67.52</v>
          </cell>
          <cell r="V1092">
            <v>-166.38</v>
          </cell>
          <cell r="W1092">
            <v>-118.71</v>
          </cell>
          <cell r="X1092">
            <v>-117.72</v>
          </cell>
          <cell r="Y1092">
            <v>-10.38</v>
          </cell>
          <cell r="Z1092">
            <v>-65.12</v>
          </cell>
          <cell r="AA1092">
            <v>-373.78</v>
          </cell>
          <cell r="AB1092">
            <v>-68.98</v>
          </cell>
          <cell r="AC1092">
            <v>-80.38</v>
          </cell>
          <cell r="AD1092">
            <v>0</v>
          </cell>
          <cell r="AE1092">
            <v>-764.43</v>
          </cell>
          <cell r="AF1092">
            <v>0</v>
          </cell>
          <cell r="AG1092">
            <v>-35.67</v>
          </cell>
          <cell r="AH1092">
            <v>-85.86</v>
          </cell>
          <cell r="AI1092">
            <v>-104.33</v>
          </cell>
          <cell r="AJ1092">
            <v>-92.16</v>
          </cell>
          <cell r="AK1092">
            <v>-198.37</v>
          </cell>
          <cell r="AL1092">
            <v>-12.68</v>
          </cell>
          <cell r="AM1092">
            <v>-5.3</v>
          </cell>
          <cell r="AN1092">
            <v>-119.75</v>
          </cell>
          <cell r="AO1092">
            <v>-84.48</v>
          </cell>
          <cell r="AP1092">
            <v>-25.83</v>
          </cell>
          <cell r="AQ1092">
            <v>0</v>
          </cell>
          <cell r="AR1092">
            <v>-771.64</v>
          </cell>
          <cell r="AS1092">
            <v>-0.1</v>
          </cell>
          <cell r="AT1092">
            <v>0</v>
          </cell>
          <cell r="AU1092">
            <v>-73.62</v>
          </cell>
          <cell r="AV1092">
            <v>-146</v>
          </cell>
          <cell r="AW1092">
            <v>-110.32</v>
          </cell>
          <cell r="AX1092">
            <v>-158.91999999999999</v>
          </cell>
          <cell r="AY1092">
            <v>-17.579999999999998</v>
          </cell>
          <cell r="AZ1092">
            <v>-8.1999999999999993</v>
          </cell>
          <cell r="BA1092">
            <v>-175.35</v>
          </cell>
          <cell r="BB1092">
            <v>-48.5</v>
          </cell>
          <cell r="BC1092">
            <v>-33.06</v>
          </cell>
          <cell r="BD1092">
            <v>0</v>
          </cell>
          <cell r="BE1092">
            <v>-609.69000000000005</v>
          </cell>
          <cell r="BF1092">
            <v>-5.77</v>
          </cell>
          <cell r="BG1092">
            <v>0</v>
          </cell>
          <cell r="BH1092">
            <v>-49.84</v>
          </cell>
          <cell r="BI1092">
            <v>-142.63</v>
          </cell>
          <cell r="BJ1092">
            <v>-58.23</v>
          </cell>
          <cell r="BK1092">
            <v>-169.23</v>
          </cell>
          <cell r="BL1092">
            <v>0</v>
          </cell>
          <cell r="BM1092">
            <v>-10.29</v>
          </cell>
          <cell r="BN1092">
            <v>-108.55</v>
          </cell>
          <cell r="BO1092">
            <v>-39.39</v>
          </cell>
          <cell r="BP1092">
            <v>-18.93</v>
          </cell>
          <cell r="BQ1092">
            <v>-6.84</v>
          </cell>
          <cell r="BR1092">
            <v>-421.7</v>
          </cell>
          <cell r="BS1092">
            <v>0</v>
          </cell>
          <cell r="BT1092">
            <v>-6.92</v>
          </cell>
          <cell r="BU1092">
            <v>-16.72</v>
          </cell>
          <cell r="BV1092">
            <v>-130.03</v>
          </cell>
          <cell r="BW1092">
            <v>-68.97</v>
          </cell>
          <cell r="BX1092">
            <v>-100.07</v>
          </cell>
          <cell r="BY1092">
            <v>-5.47</v>
          </cell>
          <cell r="BZ1092">
            <v>0</v>
          </cell>
          <cell r="CA1092">
            <v>-78.88</v>
          </cell>
          <cell r="CB1092">
            <v>-14.63</v>
          </cell>
          <cell r="CC1092">
            <v>0</v>
          </cell>
          <cell r="CD1092">
            <v>0</v>
          </cell>
          <cell r="CE1092">
            <v>-38.67</v>
          </cell>
          <cell r="CF1092">
            <v>0</v>
          </cell>
          <cell r="CG1092">
            <v>0</v>
          </cell>
          <cell r="CH1092">
            <v>-7.09</v>
          </cell>
          <cell r="CI1092">
            <v>-30.1</v>
          </cell>
          <cell r="CJ1092">
            <v>-0.98</v>
          </cell>
          <cell r="CK1092">
            <v>-0.23</v>
          </cell>
          <cell r="CL1092">
            <v>0</v>
          </cell>
          <cell r="CM1092">
            <v>0</v>
          </cell>
          <cell r="CN1092">
            <v>0</v>
          </cell>
          <cell r="CO1092">
            <v>-0.27</v>
          </cell>
          <cell r="CP1092">
            <v>0</v>
          </cell>
          <cell r="CQ1092">
            <v>0</v>
          </cell>
          <cell r="CR1092">
            <v>-0.1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-0.1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-0.43</v>
          </cell>
          <cell r="DF1092">
            <v>0</v>
          </cell>
          <cell r="DG1092">
            <v>-0.1</v>
          </cell>
          <cell r="DH1092">
            <v>-0.01</v>
          </cell>
          <cell r="DI1092">
            <v>-0.1</v>
          </cell>
          <cell r="DJ1092">
            <v>-0.18</v>
          </cell>
          <cell r="DK1092">
            <v>-0.03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-1.72</v>
          </cell>
          <cell r="DS1092">
            <v>-0.12</v>
          </cell>
          <cell r="DT1092">
            <v>-0.35</v>
          </cell>
          <cell r="DU1092">
            <v>-0.16</v>
          </cell>
          <cell r="DV1092">
            <v>-0.74</v>
          </cell>
          <cell r="DW1092">
            <v>0.18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-0.53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-41.03</v>
          </cell>
          <cell r="G1094">
            <v>-20.350000000000001</v>
          </cell>
          <cell r="H1094">
            <v>-12.2</v>
          </cell>
          <cell r="I1094">
            <v>-10.27</v>
          </cell>
          <cell r="J1094">
            <v>0</v>
          </cell>
          <cell r="K1094">
            <v>-9.16</v>
          </cell>
          <cell r="L1094">
            <v>-50.42</v>
          </cell>
          <cell r="M1094">
            <v>-41.89</v>
          </cell>
          <cell r="N1094">
            <v>-32.36</v>
          </cell>
          <cell r="O1094">
            <v>-15.64</v>
          </cell>
          <cell r="P1094">
            <v>-0.64</v>
          </cell>
          <cell r="Q1094">
            <v>-15.94</v>
          </cell>
          <cell r="R1094">
            <v>-137.35</v>
          </cell>
          <cell r="S1094">
            <v>52.9</v>
          </cell>
          <cell r="T1094">
            <v>-14.62</v>
          </cell>
          <cell r="U1094">
            <v>-14.66</v>
          </cell>
          <cell r="V1094">
            <v>-8.5</v>
          </cell>
          <cell r="W1094">
            <v>0</v>
          </cell>
          <cell r="X1094">
            <v>0</v>
          </cell>
          <cell r="Y1094">
            <v>-44.45</v>
          </cell>
          <cell r="Z1094">
            <v>-39.85</v>
          </cell>
          <cell r="AA1094">
            <v>-24.68</v>
          </cell>
          <cell r="AB1094">
            <v>-38.700000000000003</v>
          </cell>
          <cell r="AC1094">
            <v>-4.79</v>
          </cell>
          <cell r="AD1094">
            <v>0</v>
          </cell>
          <cell r="AE1094">
            <v>-238.24</v>
          </cell>
          <cell r="AF1094">
            <v>-2.0099999999999998</v>
          </cell>
          <cell r="AG1094">
            <v>-9.91</v>
          </cell>
          <cell r="AH1094">
            <v>-44.03</v>
          </cell>
          <cell r="AI1094">
            <v>-26.31</v>
          </cell>
          <cell r="AJ1094">
            <v>-0.17</v>
          </cell>
          <cell r="AK1094">
            <v>0</v>
          </cell>
          <cell r="AL1094">
            <v>-40.18</v>
          </cell>
          <cell r="AM1094">
            <v>-44.37</v>
          </cell>
          <cell r="AN1094">
            <v>-30.33</v>
          </cell>
          <cell r="AO1094">
            <v>-38.549999999999997</v>
          </cell>
          <cell r="AP1094">
            <v>0</v>
          </cell>
          <cell r="AQ1094">
            <v>-2.39</v>
          </cell>
          <cell r="AR1094">
            <v>-192.06</v>
          </cell>
          <cell r="AS1094">
            <v>-3.63</v>
          </cell>
          <cell r="AT1094">
            <v>0</v>
          </cell>
          <cell r="AU1094">
            <v>-14.63</v>
          </cell>
          <cell r="AV1094">
            <v>-28.66</v>
          </cell>
          <cell r="AW1094">
            <v>0</v>
          </cell>
          <cell r="AX1094">
            <v>-13.73</v>
          </cell>
          <cell r="AY1094">
            <v>-41.1</v>
          </cell>
          <cell r="AZ1094">
            <v>-35.81</v>
          </cell>
          <cell r="BA1094">
            <v>-8.43</v>
          </cell>
          <cell r="BB1094">
            <v>-45.46</v>
          </cell>
          <cell r="BC1094">
            <v>-0.63</v>
          </cell>
          <cell r="BD1094">
            <v>0</v>
          </cell>
          <cell r="BE1094">
            <v>-121.1</v>
          </cell>
          <cell r="BF1094">
            <v>-0.63</v>
          </cell>
          <cell r="BG1094">
            <v>0</v>
          </cell>
          <cell r="BH1094">
            <v>-38.26</v>
          </cell>
          <cell r="BI1094">
            <v>-21.78</v>
          </cell>
          <cell r="BJ1094">
            <v>0</v>
          </cell>
          <cell r="BK1094">
            <v>-26.24</v>
          </cell>
          <cell r="BL1094">
            <v>72.8</v>
          </cell>
          <cell r="BM1094">
            <v>-71.7</v>
          </cell>
          <cell r="BN1094">
            <v>-24.47</v>
          </cell>
          <cell r="BO1094">
            <v>-9.1999999999999993</v>
          </cell>
          <cell r="BP1094">
            <v>-1.27</v>
          </cell>
          <cell r="BQ1094">
            <v>-0.36</v>
          </cell>
          <cell r="BR1094">
            <v>-278.35000000000002</v>
          </cell>
          <cell r="BS1094">
            <v>-3.63</v>
          </cell>
          <cell r="BT1094">
            <v>-2.12</v>
          </cell>
          <cell r="BU1094">
            <v>-43.45</v>
          </cell>
          <cell r="BV1094">
            <v>-30.86</v>
          </cell>
          <cell r="BW1094">
            <v>-0.65</v>
          </cell>
          <cell r="BX1094">
            <v>-21.58</v>
          </cell>
          <cell r="BY1094">
            <v>-31.28</v>
          </cell>
          <cell r="BZ1094">
            <v>-80.75</v>
          </cell>
          <cell r="CA1094">
            <v>-25.68</v>
          </cell>
          <cell r="CB1094">
            <v>-36.049999999999997</v>
          </cell>
          <cell r="CC1094">
            <v>-2.2999999999999998</v>
          </cell>
          <cell r="CD1094">
            <v>0</v>
          </cell>
          <cell r="CE1094">
            <v>-232.99</v>
          </cell>
          <cell r="CF1094">
            <v>0</v>
          </cell>
          <cell r="CG1094">
            <v>0</v>
          </cell>
          <cell r="CH1094">
            <v>0</v>
          </cell>
          <cell r="CI1094">
            <v>-82.32</v>
          </cell>
          <cell r="CJ1094">
            <v>-0.69</v>
          </cell>
          <cell r="CK1094">
            <v>-30.16</v>
          </cell>
          <cell r="CL1094">
            <v>-22.36</v>
          </cell>
          <cell r="CM1094">
            <v>-54.67</v>
          </cell>
          <cell r="CN1094">
            <v>-29.34</v>
          </cell>
          <cell r="CO1094">
            <v>-13.47</v>
          </cell>
          <cell r="CP1094">
            <v>0</v>
          </cell>
          <cell r="CQ1094">
            <v>0</v>
          </cell>
          <cell r="CR1094">
            <v>-29.6</v>
          </cell>
          <cell r="CS1094">
            <v>0</v>
          </cell>
          <cell r="CT1094">
            <v>0</v>
          </cell>
          <cell r="CU1094">
            <v>0</v>
          </cell>
          <cell r="CV1094">
            <v>-6.11</v>
          </cell>
          <cell r="CW1094">
            <v>0</v>
          </cell>
          <cell r="CX1094">
            <v>0.35</v>
          </cell>
          <cell r="CY1094">
            <v>-4.28</v>
          </cell>
          <cell r="CZ1094">
            <v>0</v>
          </cell>
          <cell r="DA1094">
            <v>-12.03</v>
          </cell>
          <cell r="DB1094">
            <v>-7.53</v>
          </cell>
          <cell r="DC1094">
            <v>0</v>
          </cell>
          <cell r="DD1094">
            <v>0</v>
          </cell>
          <cell r="DE1094">
            <v>-4.3499999999999996</v>
          </cell>
          <cell r="DF1094">
            <v>0</v>
          </cell>
          <cell r="DG1094">
            <v>0</v>
          </cell>
          <cell r="DH1094">
            <v>0</v>
          </cell>
          <cell r="DI1094">
            <v>-1.55</v>
          </cell>
          <cell r="DJ1094">
            <v>0</v>
          </cell>
          <cell r="DK1094">
            <v>-2.75</v>
          </cell>
          <cell r="DL1094">
            <v>-1.1100000000000001</v>
          </cell>
          <cell r="DM1094">
            <v>0.94</v>
          </cell>
          <cell r="DN1094">
            <v>1.21</v>
          </cell>
          <cell r="DO1094">
            <v>-1.08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-5.24</v>
          </cell>
          <cell r="G1096">
            <v>-11.25</v>
          </cell>
          <cell r="H1096">
            <v>-1.44</v>
          </cell>
          <cell r="I1096">
            <v>0</v>
          </cell>
          <cell r="J1096">
            <v>0</v>
          </cell>
          <cell r="K1096">
            <v>-27.48</v>
          </cell>
          <cell r="L1096">
            <v>-17.05</v>
          </cell>
          <cell r="M1096">
            <v>-11.11</v>
          </cell>
          <cell r="N1096">
            <v>-26.01</v>
          </cell>
          <cell r="O1096">
            <v>-1.42</v>
          </cell>
          <cell r="P1096">
            <v>-18.350000000000001</v>
          </cell>
          <cell r="Q1096">
            <v>-8.25</v>
          </cell>
          <cell r="R1096">
            <v>-25.69</v>
          </cell>
          <cell r="S1096">
            <v>1.0900000000000001</v>
          </cell>
          <cell r="T1096">
            <v>-9.58</v>
          </cell>
          <cell r="U1096">
            <v>-3.17</v>
          </cell>
          <cell r="V1096">
            <v>0</v>
          </cell>
          <cell r="W1096">
            <v>0</v>
          </cell>
          <cell r="X1096">
            <v>-0.16</v>
          </cell>
          <cell r="Y1096">
            <v>-10.31</v>
          </cell>
          <cell r="Z1096">
            <v>-17.12</v>
          </cell>
          <cell r="AA1096">
            <v>28.65</v>
          </cell>
          <cell r="AB1096">
            <v>-7.69</v>
          </cell>
          <cell r="AC1096">
            <v>-7.41</v>
          </cell>
          <cell r="AD1096">
            <v>0</v>
          </cell>
          <cell r="AE1096">
            <v>-55.02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-0.36</v>
          </cell>
          <cell r="AL1096">
            <v>-13.88</v>
          </cell>
          <cell r="AM1096">
            <v>-24.31</v>
          </cell>
          <cell r="AN1096">
            <v>-15.54</v>
          </cell>
          <cell r="AO1096">
            <v>-0.74</v>
          </cell>
          <cell r="AP1096">
            <v>-0.19</v>
          </cell>
          <cell r="AQ1096">
            <v>0</v>
          </cell>
          <cell r="AR1096">
            <v>-34.04</v>
          </cell>
          <cell r="AS1096">
            <v>-1.01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-2.2999999999999998</v>
          </cell>
          <cell r="AY1096">
            <v>-9.4499999999999993</v>
          </cell>
          <cell r="AZ1096">
            <v>-17.66</v>
          </cell>
          <cell r="BA1096">
            <v>-2.0299999999999998</v>
          </cell>
          <cell r="BB1096">
            <v>-1.1299999999999999</v>
          </cell>
          <cell r="BC1096">
            <v>-0.46</v>
          </cell>
          <cell r="BD1096">
            <v>0</v>
          </cell>
          <cell r="BE1096">
            <v>-23.06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-0.22</v>
          </cell>
          <cell r="BL1096">
            <v>-7.52</v>
          </cell>
          <cell r="BM1096">
            <v>-5.52</v>
          </cell>
          <cell r="BN1096">
            <v>-9.07</v>
          </cell>
          <cell r="BO1096">
            <v>-0.5</v>
          </cell>
          <cell r="BP1096">
            <v>-0.23</v>
          </cell>
          <cell r="BQ1096">
            <v>0</v>
          </cell>
          <cell r="BR1096">
            <v>-4.13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-0.26</v>
          </cell>
          <cell r="BY1096">
            <v>2.35</v>
          </cell>
          <cell r="BZ1096">
            <v>-1.64</v>
          </cell>
          <cell r="CA1096">
            <v>-4.38</v>
          </cell>
          <cell r="CB1096">
            <v>-0.14000000000000001</v>
          </cell>
          <cell r="CC1096">
            <v>-0.06</v>
          </cell>
          <cell r="CD1096">
            <v>0</v>
          </cell>
          <cell r="CE1096">
            <v>-5.93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-0.04</v>
          </cell>
          <cell r="CL1096">
            <v>-0.1</v>
          </cell>
          <cell r="CM1096">
            <v>-4.47</v>
          </cell>
          <cell r="CN1096">
            <v>-1.18</v>
          </cell>
          <cell r="CO1096">
            <v>-7.0000000000000007E-2</v>
          </cell>
          <cell r="CP1096">
            <v>-0.08</v>
          </cell>
          <cell r="CQ1096">
            <v>0</v>
          </cell>
          <cell r="CR1096">
            <v>-2.5499999999999998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0.44</v>
          </cell>
          <cell r="CY1096">
            <v>0.42</v>
          </cell>
          <cell r="CZ1096">
            <v>-0.82</v>
          </cell>
          <cell r="DA1096">
            <v>-2.56</v>
          </cell>
          <cell r="DB1096">
            <v>-0.02</v>
          </cell>
          <cell r="DC1096">
            <v>-0.02</v>
          </cell>
          <cell r="DD1096">
            <v>0</v>
          </cell>
          <cell r="DE1096">
            <v>-0.01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0.42</v>
          </cell>
          <cell r="DL1096">
            <v>0.81</v>
          </cell>
          <cell r="DM1096">
            <v>-0.19</v>
          </cell>
          <cell r="DN1096">
            <v>-1.03</v>
          </cell>
          <cell r="DO1096">
            <v>0</v>
          </cell>
          <cell r="DP1096">
            <v>-0.02</v>
          </cell>
          <cell r="DQ1096">
            <v>0</v>
          </cell>
          <cell r="DR1096">
            <v>-3.65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0.39</v>
          </cell>
          <cell r="DY1096">
            <v>-0.23</v>
          </cell>
          <cell r="DZ1096">
            <v>-0.97</v>
          </cell>
          <cell r="EA1096">
            <v>-2.81</v>
          </cell>
          <cell r="EB1096">
            <v>0</v>
          </cell>
          <cell r="EC1096">
            <v>-0.02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-1.76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-0.02</v>
          </cell>
          <cell r="Z1098">
            <v>-0.03</v>
          </cell>
          <cell r="AA1098">
            <v>-1.71</v>
          </cell>
          <cell r="AB1098">
            <v>0</v>
          </cell>
          <cell r="AC1098">
            <v>0</v>
          </cell>
          <cell r="AD1098">
            <v>0</v>
          </cell>
          <cell r="AE1098">
            <v>18.86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-0.01</v>
          </cell>
          <cell r="AM1098">
            <v>-0.02</v>
          </cell>
          <cell r="AN1098">
            <v>0</v>
          </cell>
          <cell r="AO1098">
            <v>0</v>
          </cell>
          <cell r="AP1098">
            <v>0</v>
          </cell>
          <cell r="AQ1098">
            <v>18.89</v>
          </cell>
          <cell r="AR1098">
            <v>28.18</v>
          </cell>
          <cell r="AS1098">
            <v>28.33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-0.03</v>
          </cell>
          <cell r="AZ1098">
            <v>-0.12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-0.05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9.44</v>
          </cell>
          <cell r="BL1098">
            <v>-0.01</v>
          </cell>
          <cell r="BM1098">
            <v>-0.04</v>
          </cell>
          <cell r="BN1098">
            <v>0</v>
          </cell>
          <cell r="BO1098">
            <v>0</v>
          </cell>
          <cell r="BP1098">
            <v>-9.44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-1.06</v>
          </cell>
          <cell r="G1099">
            <v>0</v>
          </cell>
          <cell r="H1099">
            <v>-0.11</v>
          </cell>
          <cell r="I1099">
            <v>0</v>
          </cell>
          <cell r="J1099">
            <v>0</v>
          </cell>
          <cell r="K1099">
            <v>-1.0900000000000001</v>
          </cell>
          <cell r="L1099">
            <v>-4.51</v>
          </cell>
          <cell r="M1099">
            <v>-2.4500000000000002</v>
          </cell>
          <cell r="N1099">
            <v>0</v>
          </cell>
          <cell r="O1099">
            <v>-1.28</v>
          </cell>
          <cell r="P1099">
            <v>0</v>
          </cell>
          <cell r="Q1099">
            <v>-1.67</v>
          </cell>
          <cell r="R1099">
            <v>-11.04</v>
          </cell>
          <cell r="S1099">
            <v>0</v>
          </cell>
          <cell r="T1099">
            <v>-0.71</v>
          </cell>
          <cell r="U1099">
            <v>0</v>
          </cell>
          <cell r="V1099">
            <v>0</v>
          </cell>
          <cell r="W1099">
            <v>0</v>
          </cell>
          <cell r="X1099">
            <v>-0.15</v>
          </cell>
          <cell r="Y1099">
            <v>-2.27</v>
          </cell>
          <cell r="Z1099">
            <v>-2.69</v>
          </cell>
          <cell r="AA1099">
            <v>0</v>
          </cell>
          <cell r="AB1099">
            <v>-4.07</v>
          </cell>
          <cell r="AC1099">
            <v>0</v>
          </cell>
          <cell r="AD1099">
            <v>-1.1399999999999999</v>
          </cell>
          <cell r="AE1099">
            <v>-4.71</v>
          </cell>
          <cell r="AF1099">
            <v>0</v>
          </cell>
          <cell r="AG1099">
            <v>-0.44</v>
          </cell>
          <cell r="AH1099">
            <v>0</v>
          </cell>
          <cell r="AI1099">
            <v>-0.66</v>
          </cell>
          <cell r="AJ1099">
            <v>0</v>
          </cell>
          <cell r="AK1099">
            <v>0</v>
          </cell>
          <cell r="AL1099">
            <v>-2.4</v>
          </cell>
          <cell r="AM1099">
            <v>0</v>
          </cell>
          <cell r="AN1099">
            <v>-0.4</v>
          </cell>
          <cell r="AO1099">
            <v>-0.55000000000000004</v>
          </cell>
          <cell r="AP1099">
            <v>-0.26</v>
          </cell>
          <cell r="AQ1099">
            <v>0</v>
          </cell>
          <cell r="AR1099">
            <v>-12.87</v>
          </cell>
          <cell r="AS1099">
            <v>0</v>
          </cell>
          <cell r="AT1099">
            <v>-0.41</v>
          </cell>
          <cell r="AU1099">
            <v>-2.19</v>
          </cell>
          <cell r="AV1099">
            <v>-0.02</v>
          </cell>
          <cell r="AW1099">
            <v>0</v>
          </cell>
          <cell r="AX1099">
            <v>0</v>
          </cell>
          <cell r="AY1099">
            <v>-8.3699999999999992</v>
          </cell>
          <cell r="AZ1099">
            <v>0</v>
          </cell>
          <cell r="BA1099">
            <v>-0.37</v>
          </cell>
          <cell r="BB1099">
            <v>0</v>
          </cell>
          <cell r="BC1099">
            <v>-1.52</v>
          </cell>
          <cell r="BD1099">
            <v>0</v>
          </cell>
          <cell r="BE1099">
            <v>-8.91</v>
          </cell>
          <cell r="BF1099">
            <v>0</v>
          </cell>
          <cell r="BG1099">
            <v>0</v>
          </cell>
          <cell r="BH1099">
            <v>-2.2000000000000002</v>
          </cell>
          <cell r="BI1099">
            <v>-1.29</v>
          </cell>
          <cell r="BJ1099">
            <v>0</v>
          </cell>
          <cell r="BK1099">
            <v>0</v>
          </cell>
          <cell r="BL1099">
            <v>-1.91</v>
          </cell>
          <cell r="BM1099">
            <v>0</v>
          </cell>
          <cell r="BN1099">
            <v>0</v>
          </cell>
          <cell r="BO1099">
            <v>-3.19</v>
          </cell>
          <cell r="BP1099">
            <v>-0.31</v>
          </cell>
          <cell r="BQ1099">
            <v>0</v>
          </cell>
          <cell r="BR1099">
            <v>-11.91</v>
          </cell>
          <cell r="BS1099">
            <v>0</v>
          </cell>
          <cell r="BT1099">
            <v>-0.21</v>
          </cell>
          <cell r="BU1099">
            <v>-1.21</v>
          </cell>
          <cell r="BV1099">
            <v>-1.1100000000000001</v>
          </cell>
          <cell r="BW1099">
            <v>0</v>
          </cell>
          <cell r="BX1099">
            <v>-0.74</v>
          </cell>
          <cell r="BY1099">
            <v>-2.04</v>
          </cell>
          <cell r="BZ1099">
            <v>-1.52</v>
          </cell>
          <cell r="CA1099">
            <v>-1.23</v>
          </cell>
          <cell r="CB1099">
            <v>-3.84</v>
          </cell>
          <cell r="CC1099">
            <v>0</v>
          </cell>
          <cell r="CD1099">
            <v>0</v>
          </cell>
          <cell r="CE1099">
            <v>-12.33</v>
          </cell>
          <cell r="CF1099">
            <v>0</v>
          </cell>
          <cell r="CG1099">
            <v>0</v>
          </cell>
          <cell r="CH1099">
            <v>-4.21</v>
          </cell>
          <cell r="CI1099">
            <v>-1.51</v>
          </cell>
          <cell r="CJ1099">
            <v>0</v>
          </cell>
          <cell r="CK1099">
            <v>-1.89</v>
          </cell>
          <cell r="CL1099">
            <v>-1.99</v>
          </cell>
          <cell r="CM1099">
            <v>-1.32</v>
          </cell>
          <cell r="CN1099">
            <v>-1.41</v>
          </cell>
          <cell r="CO1099">
            <v>0</v>
          </cell>
          <cell r="CP1099">
            <v>0</v>
          </cell>
          <cell r="CQ1099">
            <v>0</v>
          </cell>
          <cell r="CR1099">
            <v>-5.37</v>
          </cell>
          <cell r="CS1099">
            <v>0</v>
          </cell>
          <cell r="CT1099">
            <v>0</v>
          </cell>
          <cell r="CU1099">
            <v>-1.01</v>
          </cell>
          <cell r="CV1099">
            <v>-0.51</v>
          </cell>
          <cell r="CW1099">
            <v>0</v>
          </cell>
          <cell r="CX1099">
            <v>-2.15</v>
          </cell>
          <cell r="CY1099">
            <v>0</v>
          </cell>
          <cell r="CZ1099">
            <v>0</v>
          </cell>
          <cell r="DA1099">
            <v>-1.1299999999999999</v>
          </cell>
          <cell r="DB1099">
            <v>-0.57999999999999996</v>
          </cell>
          <cell r="DC1099">
            <v>0</v>
          </cell>
          <cell r="DD1099">
            <v>0</v>
          </cell>
          <cell r="DE1099">
            <v>-2.06</v>
          </cell>
          <cell r="DF1099">
            <v>0</v>
          </cell>
          <cell r="DG1099">
            <v>0</v>
          </cell>
          <cell r="DH1099">
            <v>0</v>
          </cell>
          <cell r="DI1099">
            <v>-0.48</v>
          </cell>
          <cell r="DJ1099">
            <v>0</v>
          </cell>
          <cell r="DK1099">
            <v>0</v>
          </cell>
          <cell r="DL1099">
            <v>0</v>
          </cell>
          <cell r="DM1099">
            <v>0.3</v>
          </cell>
          <cell r="DN1099">
            <v>-0.57999999999999996</v>
          </cell>
          <cell r="DO1099">
            <v>-1.1299999999999999</v>
          </cell>
          <cell r="DP1099">
            <v>-0.17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-39.18</v>
          </cell>
          <cell r="G1100">
            <v>-36.44</v>
          </cell>
          <cell r="H1100">
            <v>-5.38</v>
          </cell>
          <cell r="I1100">
            <v>-15.57</v>
          </cell>
          <cell r="J1100">
            <v>-34.840000000000003</v>
          </cell>
          <cell r="K1100">
            <v>-24.04</v>
          </cell>
          <cell r="L1100">
            <v>-49.2</v>
          </cell>
          <cell r="M1100">
            <v>-56.63</v>
          </cell>
          <cell r="N1100">
            <v>-39.08</v>
          </cell>
          <cell r="O1100">
            <v>-4.45</v>
          </cell>
          <cell r="P1100">
            <v>-40.74</v>
          </cell>
          <cell r="Q1100">
            <v>-24.21</v>
          </cell>
          <cell r="R1100">
            <v>-2132.62</v>
          </cell>
          <cell r="S1100">
            <v>-1839.5</v>
          </cell>
          <cell r="T1100">
            <v>-37.28</v>
          </cell>
          <cell r="U1100">
            <v>-8.06</v>
          </cell>
          <cell r="V1100">
            <v>-3.77</v>
          </cell>
          <cell r="W1100">
            <v>-5.72</v>
          </cell>
          <cell r="X1100">
            <v>-0.37</v>
          </cell>
          <cell r="Y1100">
            <v>-90.11</v>
          </cell>
          <cell r="Z1100">
            <v>-57.83</v>
          </cell>
          <cell r="AA1100">
            <v>-37.340000000000003</v>
          </cell>
          <cell r="AB1100">
            <v>-6.02</v>
          </cell>
          <cell r="AC1100">
            <v>-44.65</v>
          </cell>
          <cell r="AD1100">
            <v>-1.96</v>
          </cell>
          <cell r="AE1100">
            <v>-172.99</v>
          </cell>
          <cell r="AF1100">
            <v>-7.35</v>
          </cell>
          <cell r="AG1100">
            <v>-3.64</v>
          </cell>
          <cell r="AH1100">
            <v>-0.5</v>
          </cell>
          <cell r="AI1100">
            <v>-0.01</v>
          </cell>
          <cell r="AJ1100">
            <v>-0.02</v>
          </cell>
          <cell r="AK1100">
            <v>-6.73</v>
          </cell>
          <cell r="AL1100">
            <v>-65.95</v>
          </cell>
          <cell r="AM1100">
            <v>-50.24</v>
          </cell>
          <cell r="AN1100">
            <v>-21.97</v>
          </cell>
          <cell r="AO1100">
            <v>-0.18</v>
          </cell>
          <cell r="AP1100">
            <v>-13.21</v>
          </cell>
          <cell r="AQ1100">
            <v>-3.21</v>
          </cell>
          <cell r="AR1100">
            <v>-159.09</v>
          </cell>
          <cell r="AS1100">
            <v>4.18</v>
          </cell>
          <cell r="AT1100">
            <v>-3.16</v>
          </cell>
          <cell r="AU1100">
            <v>-0.16</v>
          </cell>
          <cell r="AV1100">
            <v>-0.01</v>
          </cell>
          <cell r="AW1100">
            <v>-0.11</v>
          </cell>
          <cell r="AX1100">
            <v>-3.18</v>
          </cell>
          <cell r="AY1100">
            <v>-60.54</v>
          </cell>
          <cell r="AZ1100">
            <v>-64.760000000000005</v>
          </cell>
          <cell r="BA1100">
            <v>-9.8800000000000008</v>
          </cell>
          <cell r="BB1100">
            <v>-0.25</v>
          </cell>
          <cell r="BC1100">
            <v>-16.809999999999999</v>
          </cell>
          <cell r="BD1100">
            <v>-4.42</v>
          </cell>
          <cell r="BE1100">
            <v>-34.51</v>
          </cell>
          <cell r="BF1100">
            <v>-7.3</v>
          </cell>
          <cell r="BG1100">
            <v>-2.11</v>
          </cell>
          <cell r="BH1100">
            <v>-0.13</v>
          </cell>
          <cell r="BI1100">
            <v>-0.02</v>
          </cell>
          <cell r="BJ1100">
            <v>-0.42</v>
          </cell>
          <cell r="BK1100">
            <v>-19.22</v>
          </cell>
          <cell r="BL1100">
            <v>87.08</v>
          </cell>
          <cell r="BM1100">
            <v>-56.08</v>
          </cell>
          <cell r="BN1100">
            <v>-17.399999999999999</v>
          </cell>
          <cell r="BO1100">
            <v>-0.18</v>
          </cell>
          <cell r="BP1100">
            <v>-16.5</v>
          </cell>
          <cell r="BQ1100">
            <v>-2.23</v>
          </cell>
          <cell r="BR1100">
            <v>-84.95</v>
          </cell>
          <cell r="BS1100">
            <v>-0.01</v>
          </cell>
          <cell r="BT1100">
            <v>-0.68</v>
          </cell>
          <cell r="BU1100">
            <v>-0.1</v>
          </cell>
          <cell r="BV1100">
            <v>-0.03</v>
          </cell>
          <cell r="BW1100">
            <v>-0.02</v>
          </cell>
          <cell r="BX1100">
            <v>-11.31</v>
          </cell>
          <cell r="BY1100">
            <v>-28.43</v>
          </cell>
          <cell r="BZ1100">
            <v>-18.010000000000002</v>
          </cell>
          <cell r="CA1100">
            <v>-18.57</v>
          </cell>
          <cell r="CB1100">
            <v>-0.06</v>
          </cell>
          <cell r="CC1100">
            <v>-7.21</v>
          </cell>
          <cell r="CD1100">
            <v>-0.51</v>
          </cell>
          <cell r="CE1100">
            <v>-105.51</v>
          </cell>
          <cell r="CF1100">
            <v>-7.0000000000000007E-2</v>
          </cell>
          <cell r="CG1100">
            <v>-0.52</v>
          </cell>
          <cell r="CH1100">
            <v>-0.13</v>
          </cell>
          <cell r="CI1100">
            <v>-0.04</v>
          </cell>
          <cell r="CJ1100">
            <v>-0.05</v>
          </cell>
          <cell r="CK1100">
            <v>-20.36</v>
          </cell>
          <cell r="CL1100">
            <v>-21.67</v>
          </cell>
          <cell r="CM1100">
            <v>-22.51</v>
          </cell>
          <cell r="CN1100">
            <v>-22.03</v>
          </cell>
          <cell r="CO1100">
            <v>-1.41</v>
          </cell>
          <cell r="CP1100">
            <v>-14.55</v>
          </cell>
          <cell r="CQ1100">
            <v>-2.15</v>
          </cell>
          <cell r="CR1100">
            <v>-20.49</v>
          </cell>
          <cell r="CS1100">
            <v>-0.28999999999999998</v>
          </cell>
          <cell r="CT1100">
            <v>-0.33</v>
          </cell>
          <cell r="CU1100">
            <v>0.08</v>
          </cell>
          <cell r="CV1100">
            <v>0.11</v>
          </cell>
          <cell r="CW1100">
            <v>0.65</v>
          </cell>
          <cell r="CX1100">
            <v>-0.32</v>
          </cell>
          <cell r="CY1100">
            <v>-1.54</v>
          </cell>
          <cell r="CZ1100">
            <v>-1.95</v>
          </cell>
          <cell r="DA1100">
            <v>-10.62</v>
          </cell>
          <cell r="DB1100">
            <v>-0.37</v>
          </cell>
          <cell r="DC1100">
            <v>-5.15</v>
          </cell>
          <cell r="DD1100">
            <v>-0.76</v>
          </cell>
          <cell r="DE1100">
            <v>-28.36</v>
          </cell>
          <cell r="DF1100">
            <v>-0.01</v>
          </cell>
          <cell r="DG1100">
            <v>-0.05</v>
          </cell>
          <cell r="DH1100">
            <v>0.05</v>
          </cell>
          <cell r="DI1100">
            <v>0.04</v>
          </cell>
          <cell r="DJ1100">
            <v>0.33</v>
          </cell>
          <cell r="DK1100">
            <v>-1.19</v>
          </cell>
          <cell r="DL1100">
            <v>-1.43</v>
          </cell>
          <cell r="DM1100">
            <v>-3.38</v>
          </cell>
          <cell r="DN1100">
            <v>-9.9499999999999993</v>
          </cell>
          <cell r="DO1100">
            <v>-0.61</v>
          </cell>
          <cell r="DP1100">
            <v>-11.19</v>
          </cell>
          <cell r="DQ1100">
            <v>-0.97</v>
          </cell>
          <cell r="DR1100">
            <v>-13.2</v>
          </cell>
          <cell r="DS1100">
            <v>-0.32</v>
          </cell>
          <cell r="DT1100">
            <v>-0.34</v>
          </cell>
          <cell r="DU1100">
            <v>0.09</v>
          </cell>
          <cell r="DV1100">
            <v>0.13</v>
          </cell>
          <cell r="DW1100">
            <v>0.54</v>
          </cell>
          <cell r="DX1100">
            <v>-0.54</v>
          </cell>
          <cell r="DY1100">
            <v>-1.8</v>
          </cell>
          <cell r="DZ1100">
            <v>-1.77</v>
          </cell>
          <cell r="EA1100">
            <v>-2.19</v>
          </cell>
          <cell r="EB1100">
            <v>-0.5</v>
          </cell>
          <cell r="EC1100">
            <v>-5.44</v>
          </cell>
          <cell r="ED1100">
            <v>-1.06</v>
          </cell>
        </row>
        <row r="1101">
          <cell r="F1101">
            <v>-0.55000000000000004</v>
          </cell>
          <cell r="G1101">
            <v>-0.74</v>
          </cell>
          <cell r="H1101">
            <v>-0.28999999999999998</v>
          </cell>
          <cell r="I1101">
            <v>60.43</v>
          </cell>
          <cell r="J1101">
            <v>-0.11</v>
          </cell>
          <cell r="K1101">
            <v>-5</v>
          </cell>
          <cell r="L1101">
            <v>-21.53</v>
          </cell>
          <cell r="M1101">
            <v>-28.17</v>
          </cell>
          <cell r="N1101">
            <v>-3.73</v>
          </cell>
          <cell r="O1101">
            <v>-0.51</v>
          </cell>
          <cell r="P1101">
            <v>-4.1500000000000004</v>
          </cell>
          <cell r="Q1101">
            <v>-0.44</v>
          </cell>
          <cell r="R1101">
            <v>1721.4</v>
          </cell>
          <cell r="S1101">
            <v>28.55</v>
          </cell>
          <cell r="T1101">
            <v>-0.64</v>
          </cell>
          <cell r="U1101">
            <v>-0.32</v>
          </cell>
          <cell r="V1101">
            <v>0</v>
          </cell>
          <cell r="W1101">
            <v>-0.01</v>
          </cell>
          <cell r="X1101">
            <v>-0.24</v>
          </cell>
          <cell r="Y1101">
            <v>-22.74</v>
          </cell>
          <cell r="Z1101">
            <v>-24.03</v>
          </cell>
          <cell r="AA1101">
            <v>1741.84</v>
          </cell>
          <cell r="AB1101">
            <v>-0.55000000000000004</v>
          </cell>
          <cell r="AC1101">
            <v>-0.45</v>
          </cell>
          <cell r="AD1101">
            <v>0</v>
          </cell>
          <cell r="AE1101">
            <v>-19.079999999999998</v>
          </cell>
          <cell r="AF1101">
            <v>0</v>
          </cell>
          <cell r="AG1101">
            <v>-0.01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-6.38</v>
          </cell>
          <cell r="AM1101">
            <v>-12.05</v>
          </cell>
          <cell r="AN1101">
            <v>-0.62</v>
          </cell>
          <cell r="AO1101">
            <v>-0.02</v>
          </cell>
          <cell r="AP1101">
            <v>0</v>
          </cell>
          <cell r="AQ1101">
            <v>0</v>
          </cell>
          <cell r="AR1101">
            <v>-33.69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-11.75</v>
          </cell>
          <cell r="AZ1101">
            <v>-20.329999999999998</v>
          </cell>
          <cell r="BA1101">
            <v>-1.53</v>
          </cell>
          <cell r="BB1101">
            <v>-0.02</v>
          </cell>
          <cell r="BC1101">
            <v>-0.06</v>
          </cell>
          <cell r="BD1101">
            <v>0</v>
          </cell>
          <cell r="BE1101">
            <v>-458.65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-448.52</v>
          </cell>
          <cell r="BM1101">
            <v>-10</v>
          </cell>
          <cell r="BN1101">
            <v>-0.12</v>
          </cell>
          <cell r="BO1101">
            <v>0</v>
          </cell>
          <cell r="BP1101">
            <v>0</v>
          </cell>
          <cell r="BQ1101">
            <v>0</v>
          </cell>
          <cell r="BR1101">
            <v>-0.01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-0.01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0.19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0.01</v>
          </cell>
          <cell r="CY1101">
            <v>0.08</v>
          </cell>
          <cell r="CZ1101">
            <v>0.05</v>
          </cell>
          <cell r="DA1101">
            <v>0.05</v>
          </cell>
          <cell r="DB1101">
            <v>0</v>
          </cell>
          <cell r="DC1101">
            <v>0</v>
          </cell>
          <cell r="DD1101">
            <v>0</v>
          </cell>
          <cell r="DE1101">
            <v>0.04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0.02</v>
          </cell>
          <cell r="DM1101">
            <v>0.01</v>
          </cell>
          <cell r="DN1101">
            <v>0.01</v>
          </cell>
          <cell r="DO1101">
            <v>0</v>
          </cell>
          <cell r="DP1101">
            <v>0</v>
          </cell>
          <cell r="DQ1101">
            <v>0</v>
          </cell>
          <cell r="DR1101">
            <v>0.13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7.0000000000000007E-2</v>
          </cell>
          <cell r="DZ1101">
            <v>0.04</v>
          </cell>
          <cell r="EA1101">
            <v>0.02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-1128.44</v>
          </cell>
          <cell r="G1112">
            <v>-951.87</v>
          </cell>
          <cell r="H1112">
            <v>-800.94</v>
          </cell>
          <cell r="I1112">
            <v>-440.79</v>
          </cell>
          <cell r="J1112">
            <v>-1151.1400000000001</v>
          </cell>
          <cell r="K1112">
            <v>-1336.76</v>
          </cell>
          <cell r="L1112">
            <v>-1389.27</v>
          </cell>
          <cell r="M1112">
            <v>-1553.12</v>
          </cell>
          <cell r="N1112">
            <v>-1163.49</v>
          </cell>
          <cell r="O1112">
            <v>-1511.16</v>
          </cell>
          <cell r="P1112">
            <v>-1132.8699999999999</v>
          </cell>
          <cell r="Q1112">
            <v>-1027.95</v>
          </cell>
          <cell r="R1112">
            <v>-15111.89</v>
          </cell>
          <cell r="S1112">
            <v>-553.84</v>
          </cell>
          <cell r="T1112">
            <v>-962.32</v>
          </cell>
          <cell r="U1112">
            <v>-828.56</v>
          </cell>
          <cell r="V1112">
            <v>-813.71</v>
          </cell>
          <cell r="W1112">
            <v>-1284.04</v>
          </cell>
          <cell r="X1112">
            <v>-1477.77</v>
          </cell>
          <cell r="Y1112">
            <v>-1356.93</v>
          </cell>
          <cell r="Z1112">
            <v>-1555.44</v>
          </cell>
          <cell r="AA1112">
            <v>-2914.3</v>
          </cell>
          <cell r="AB1112">
            <v>-1314.76</v>
          </cell>
          <cell r="AC1112">
            <v>-1143.6400000000001</v>
          </cell>
          <cell r="AD1112">
            <v>-906.59</v>
          </cell>
          <cell r="AE1112">
            <v>-14078.08</v>
          </cell>
          <cell r="AF1112">
            <v>-952.76</v>
          </cell>
          <cell r="AG1112">
            <v>-1031.72</v>
          </cell>
          <cell r="AH1112">
            <v>-981.8</v>
          </cell>
          <cell r="AI1112">
            <v>-941.44</v>
          </cell>
          <cell r="AJ1112">
            <v>-1233.6199999999999</v>
          </cell>
          <cell r="AK1112">
            <v>-1492.04</v>
          </cell>
          <cell r="AL1112">
            <v>-1402</v>
          </cell>
          <cell r="AM1112">
            <v>-1482.67</v>
          </cell>
          <cell r="AN1112">
            <v>-1178.42</v>
          </cell>
          <cell r="AO1112">
            <v>-1420.85</v>
          </cell>
          <cell r="AP1112">
            <v>-1287.67</v>
          </cell>
          <cell r="AQ1112">
            <v>-673.1</v>
          </cell>
          <cell r="AR1112">
            <v>-14529.59</v>
          </cell>
          <cell r="AS1112">
            <v>-763.15</v>
          </cell>
          <cell r="AT1112">
            <v>-1008.93</v>
          </cell>
          <cell r="AU1112">
            <v>-1155.7</v>
          </cell>
          <cell r="AV1112">
            <v>-1104.47</v>
          </cell>
          <cell r="AW1112">
            <v>-1513.74</v>
          </cell>
          <cell r="AX1112">
            <v>-1494.51</v>
          </cell>
          <cell r="AY1112">
            <v>-1368.56</v>
          </cell>
          <cell r="AZ1112">
            <v>-1461.76</v>
          </cell>
          <cell r="BA1112">
            <v>-1396.22</v>
          </cell>
          <cell r="BB1112">
            <v>-1319.77</v>
          </cell>
          <cell r="BC1112">
            <v>-1272.97</v>
          </cell>
          <cell r="BD1112">
            <v>-669.81</v>
          </cell>
          <cell r="BE1112">
            <v>-14203.58</v>
          </cell>
          <cell r="BF1112">
            <v>-773.23</v>
          </cell>
          <cell r="BG1112">
            <v>-1036.8599999999999</v>
          </cell>
          <cell r="BH1112">
            <v>-1194.32</v>
          </cell>
          <cell r="BI1112">
            <v>-1102.2</v>
          </cell>
          <cell r="BJ1112">
            <v>-1494.76</v>
          </cell>
          <cell r="BK1112">
            <v>-1584.08</v>
          </cell>
          <cell r="BL1112">
            <v>-980.55</v>
          </cell>
          <cell r="BM1112">
            <v>-1427.3</v>
          </cell>
          <cell r="BN1112">
            <v>-1450.25</v>
          </cell>
          <cell r="BO1112">
            <v>-1495.36</v>
          </cell>
          <cell r="BP1112">
            <v>-1152.83</v>
          </cell>
          <cell r="BQ1112">
            <v>-511.83</v>
          </cell>
          <cell r="BR1112">
            <v>-11170.98</v>
          </cell>
          <cell r="BS1112">
            <v>-460.28</v>
          </cell>
          <cell r="BT1112">
            <v>-561.24</v>
          </cell>
          <cell r="BU1112">
            <v>-1080.1600000000001</v>
          </cell>
          <cell r="BV1112">
            <v>-1226.3499999999999</v>
          </cell>
          <cell r="BW1112">
            <v>-1428.36</v>
          </cell>
          <cell r="BX1112">
            <v>-1614.94</v>
          </cell>
          <cell r="BY1112">
            <v>-355.27</v>
          </cell>
          <cell r="BZ1112">
            <v>-1030.17</v>
          </cell>
          <cell r="CA1112">
            <v>-1392.05</v>
          </cell>
          <cell r="CB1112">
            <v>-1180.57</v>
          </cell>
          <cell r="CC1112">
            <v>-762.08</v>
          </cell>
          <cell r="CD1112">
            <v>-79.489999999999995</v>
          </cell>
          <cell r="CE1112">
            <v>-8205.9</v>
          </cell>
          <cell r="CF1112">
            <v>-76.11</v>
          </cell>
          <cell r="CG1112">
            <v>-371.31</v>
          </cell>
          <cell r="CH1112">
            <v>-858.89</v>
          </cell>
          <cell r="CI1112">
            <v>-1200.95</v>
          </cell>
          <cell r="CJ1112">
            <v>-1071.74</v>
          </cell>
          <cell r="CK1112">
            <v>-1292.28</v>
          </cell>
          <cell r="CL1112">
            <v>-421.55</v>
          </cell>
          <cell r="CM1112">
            <v>-629.55999999999995</v>
          </cell>
          <cell r="CN1112">
            <v>-1130.19</v>
          </cell>
          <cell r="CO1112">
            <v>-600.41</v>
          </cell>
          <cell r="CP1112">
            <v>-504.26</v>
          </cell>
          <cell r="CQ1112">
            <v>-48.63</v>
          </cell>
          <cell r="CR1112">
            <v>-727.82</v>
          </cell>
          <cell r="CS1112">
            <v>-15.84</v>
          </cell>
          <cell r="CT1112">
            <v>-55.31</v>
          </cell>
          <cell r="CU1112">
            <v>-146</v>
          </cell>
          <cell r="CV1112">
            <v>-105.18</v>
          </cell>
          <cell r="CW1112">
            <v>-28.27</v>
          </cell>
          <cell r="CX1112">
            <v>-55.99</v>
          </cell>
          <cell r="CY1112">
            <v>-23.57</v>
          </cell>
          <cell r="CZ1112">
            <v>-6.55</v>
          </cell>
          <cell r="DA1112">
            <v>-107.73</v>
          </cell>
          <cell r="DB1112">
            <v>-75.56</v>
          </cell>
          <cell r="DC1112">
            <v>-84.26</v>
          </cell>
          <cell r="DD1112">
            <v>-23.58</v>
          </cell>
          <cell r="DE1112">
            <v>-721.3</v>
          </cell>
          <cell r="DF1112">
            <v>-27.99</v>
          </cell>
          <cell r="DG1112">
            <v>-96.29</v>
          </cell>
          <cell r="DH1112">
            <v>-127.02</v>
          </cell>
          <cell r="DI1112">
            <v>-120.15</v>
          </cell>
          <cell r="DJ1112">
            <v>-42.67</v>
          </cell>
          <cell r="DK1112">
            <v>-87.26</v>
          </cell>
          <cell r="DL1112">
            <v>-23.27</v>
          </cell>
          <cell r="DM1112">
            <v>-33.57</v>
          </cell>
          <cell r="DN1112">
            <v>-89.4</v>
          </cell>
          <cell r="DO1112">
            <v>-50.35</v>
          </cell>
          <cell r="DP1112">
            <v>-9.17</v>
          </cell>
          <cell r="DQ1112">
            <v>-14.16</v>
          </cell>
          <cell r="DR1112">
            <v>-110.92</v>
          </cell>
          <cell r="DS1112">
            <v>-15.66</v>
          </cell>
          <cell r="DT1112">
            <v>-12.39</v>
          </cell>
          <cell r="DU1112">
            <v>-13.06</v>
          </cell>
          <cell r="DV1112">
            <v>-13.04</v>
          </cell>
          <cell r="DW1112">
            <v>-10.97</v>
          </cell>
          <cell r="DX1112">
            <v>-3.34</v>
          </cell>
          <cell r="DY1112">
            <v>-0.42</v>
          </cell>
          <cell r="DZ1112">
            <v>-0.9</v>
          </cell>
          <cell r="EA1112">
            <v>-2.83</v>
          </cell>
          <cell r="EB1112">
            <v>-19.96</v>
          </cell>
          <cell r="EC1112">
            <v>-4.08</v>
          </cell>
          <cell r="ED1112">
            <v>-14.26</v>
          </cell>
        </row>
        <row r="1113">
          <cell r="F1113">
            <v>-87.06</v>
          </cell>
          <cell r="G1113">
            <v>-68.77</v>
          </cell>
          <cell r="H1113">
            <v>-19.399999999999999</v>
          </cell>
          <cell r="I1113">
            <v>34.6</v>
          </cell>
          <cell r="J1113">
            <v>-34.950000000000003</v>
          </cell>
          <cell r="K1113">
            <v>-66.77</v>
          </cell>
          <cell r="L1113">
            <v>-142.71</v>
          </cell>
          <cell r="M1113">
            <v>-140.24</v>
          </cell>
          <cell r="N1113">
            <v>-101.18</v>
          </cell>
          <cell r="O1113">
            <v>-23.3</v>
          </cell>
          <cell r="P1113">
            <v>-63.88</v>
          </cell>
          <cell r="Q1113">
            <v>-50.5</v>
          </cell>
          <cell r="R1113">
            <v>-585.29999999999995</v>
          </cell>
          <cell r="S1113">
            <v>-1756.97</v>
          </cell>
          <cell r="T1113">
            <v>-62.83</v>
          </cell>
          <cell r="U1113">
            <v>-26.21</v>
          </cell>
          <cell r="V1113">
            <v>-12.27</v>
          </cell>
          <cell r="W1113">
            <v>-5.72</v>
          </cell>
          <cell r="X1113">
            <v>-0.93</v>
          </cell>
          <cell r="Y1113">
            <v>-169.88</v>
          </cell>
          <cell r="Z1113">
            <v>-141.52000000000001</v>
          </cell>
          <cell r="AA1113">
            <v>1708.47</v>
          </cell>
          <cell r="AB1113">
            <v>-57.04</v>
          </cell>
          <cell r="AC1113">
            <v>-57.29</v>
          </cell>
          <cell r="AD1113">
            <v>-3.1</v>
          </cell>
          <cell r="AE1113">
            <v>-490.05</v>
          </cell>
          <cell r="AF1113">
            <v>-9.35</v>
          </cell>
          <cell r="AG1113">
            <v>-13.99</v>
          </cell>
          <cell r="AH1113">
            <v>-44.53</v>
          </cell>
          <cell r="AI1113">
            <v>-26.98</v>
          </cell>
          <cell r="AJ1113">
            <v>-0.19</v>
          </cell>
          <cell r="AK1113">
            <v>-7.09</v>
          </cell>
          <cell r="AL1113">
            <v>-128.79</v>
          </cell>
          <cell r="AM1113">
            <v>-130.97</v>
          </cell>
          <cell r="AN1113">
            <v>-68.86</v>
          </cell>
          <cell r="AO1113">
            <v>-40.04</v>
          </cell>
          <cell r="AP1113">
            <v>-13.66</v>
          </cell>
          <cell r="AQ1113">
            <v>-5.6</v>
          </cell>
          <cell r="AR1113">
            <v>-431.76</v>
          </cell>
          <cell r="AS1113">
            <v>-0.45</v>
          </cell>
          <cell r="AT1113">
            <v>-3.57</v>
          </cell>
          <cell r="AU1113">
            <v>-16.97</v>
          </cell>
          <cell r="AV1113">
            <v>-28.69</v>
          </cell>
          <cell r="AW1113">
            <v>-0.11</v>
          </cell>
          <cell r="AX1113">
            <v>-19.21</v>
          </cell>
          <cell r="AY1113">
            <v>-131.19999999999999</v>
          </cell>
          <cell r="AZ1113">
            <v>-138.56</v>
          </cell>
          <cell r="BA1113">
            <v>-22.24</v>
          </cell>
          <cell r="BB1113">
            <v>-46.85</v>
          </cell>
          <cell r="BC1113">
            <v>-19.48</v>
          </cell>
          <cell r="BD1113">
            <v>-4.42</v>
          </cell>
          <cell r="BE1113">
            <v>-646.23</v>
          </cell>
          <cell r="BF1113">
            <v>-7.93</v>
          </cell>
          <cell r="BG1113">
            <v>-2.11</v>
          </cell>
          <cell r="BH1113">
            <v>-40.590000000000003</v>
          </cell>
          <cell r="BI1113">
            <v>-23.09</v>
          </cell>
          <cell r="BJ1113">
            <v>-0.42</v>
          </cell>
          <cell r="BK1113">
            <v>-45.68</v>
          </cell>
          <cell r="BL1113">
            <v>-298.07</v>
          </cell>
          <cell r="BM1113">
            <v>-143.31</v>
          </cell>
          <cell r="BN1113">
            <v>-51.07</v>
          </cell>
          <cell r="BO1113">
            <v>-13.07</v>
          </cell>
          <cell r="BP1113">
            <v>-18.309999999999999</v>
          </cell>
          <cell r="BQ1113">
            <v>-2.59</v>
          </cell>
          <cell r="BR1113">
            <v>-379.34</v>
          </cell>
          <cell r="BS1113">
            <v>-3.64</v>
          </cell>
          <cell r="BT1113">
            <v>-3.01</v>
          </cell>
          <cell r="BU1113">
            <v>-44.76</v>
          </cell>
          <cell r="BV1113">
            <v>-32.01</v>
          </cell>
          <cell r="BW1113">
            <v>-0.67</v>
          </cell>
          <cell r="BX1113">
            <v>-33.9</v>
          </cell>
          <cell r="BY1113">
            <v>-59.4</v>
          </cell>
          <cell r="BZ1113">
            <v>-101.92</v>
          </cell>
          <cell r="CA1113">
            <v>-49.87</v>
          </cell>
          <cell r="CB1113">
            <v>-40.090000000000003</v>
          </cell>
          <cell r="CC1113">
            <v>-9.57</v>
          </cell>
          <cell r="CD1113">
            <v>-0.51</v>
          </cell>
          <cell r="CE1113">
            <v>-356.76</v>
          </cell>
          <cell r="CF1113">
            <v>-7.0000000000000007E-2</v>
          </cell>
          <cell r="CG1113">
            <v>-0.52</v>
          </cell>
          <cell r="CH1113">
            <v>-4.34</v>
          </cell>
          <cell r="CI1113">
            <v>-83.87</v>
          </cell>
          <cell r="CJ1113">
            <v>-0.73</v>
          </cell>
          <cell r="CK1113">
            <v>-52.44</v>
          </cell>
          <cell r="CL1113">
            <v>-46.13</v>
          </cell>
          <cell r="CM1113">
            <v>-82.96</v>
          </cell>
          <cell r="CN1113">
            <v>-53.96</v>
          </cell>
          <cell r="CO1113">
            <v>-14.94</v>
          </cell>
          <cell r="CP1113">
            <v>-14.64</v>
          </cell>
          <cell r="CQ1113">
            <v>-2.15</v>
          </cell>
          <cell r="CR1113">
            <v>-57.83</v>
          </cell>
          <cell r="CS1113">
            <v>-0.28999999999999998</v>
          </cell>
          <cell r="CT1113">
            <v>-0.33</v>
          </cell>
          <cell r="CU1113">
            <v>-0.92</v>
          </cell>
          <cell r="CV1113">
            <v>-6.51</v>
          </cell>
          <cell r="CW1113">
            <v>0.65</v>
          </cell>
          <cell r="CX1113">
            <v>-1.67</v>
          </cell>
          <cell r="CY1113">
            <v>-5.31</v>
          </cell>
          <cell r="CZ1113">
            <v>-2.73</v>
          </cell>
          <cell r="DA1113">
            <v>-26.28</v>
          </cell>
          <cell r="DB1113">
            <v>-8.5</v>
          </cell>
          <cell r="DC1113">
            <v>-5.17</v>
          </cell>
          <cell r="DD1113">
            <v>-0.76</v>
          </cell>
          <cell r="DE1113">
            <v>-34.75</v>
          </cell>
          <cell r="DF1113">
            <v>-0.01</v>
          </cell>
          <cell r="DG1113">
            <v>-0.05</v>
          </cell>
          <cell r="DH1113">
            <v>0.05</v>
          </cell>
          <cell r="DI1113">
            <v>-1.99</v>
          </cell>
          <cell r="DJ1113">
            <v>0.33</v>
          </cell>
          <cell r="DK1113">
            <v>-3.53</v>
          </cell>
          <cell r="DL1113">
            <v>-1.71</v>
          </cell>
          <cell r="DM1113">
            <v>-2.33</v>
          </cell>
          <cell r="DN1113">
            <v>-10.34</v>
          </cell>
          <cell r="DO1113">
            <v>-2.82</v>
          </cell>
          <cell r="DP1113">
            <v>-11.37</v>
          </cell>
          <cell r="DQ1113">
            <v>-0.97</v>
          </cell>
          <cell r="DR1113">
            <v>-16.72</v>
          </cell>
          <cell r="DS1113">
            <v>-0.32</v>
          </cell>
          <cell r="DT1113">
            <v>-0.34</v>
          </cell>
          <cell r="DU1113">
            <v>0.09</v>
          </cell>
          <cell r="DV1113">
            <v>0.13</v>
          </cell>
          <cell r="DW1113">
            <v>0.54</v>
          </cell>
          <cell r="DX1113">
            <v>-0.15</v>
          </cell>
          <cell r="DY1113">
            <v>-1.97</v>
          </cell>
          <cell r="DZ1113">
            <v>-2.7</v>
          </cell>
          <cell r="EA1113">
            <v>-4.9800000000000004</v>
          </cell>
          <cell r="EB1113">
            <v>-0.5</v>
          </cell>
          <cell r="EC1113">
            <v>-5.46</v>
          </cell>
          <cell r="ED1113">
            <v>-1.06</v>
          </cell>
        </row>
        <row r="1114"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-1.76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-0.02</v>
          </cell>
          <cell r="Z1114">
            <v>-0.03</v>
          </cell>
          <cell r="AA1114">
            <v>-1.71</v>
          </cell>
          <cell r="AB1114">
            <v>0</v>
          </cell>
          <cell r="AC1114">
            <v>0</v>
          </cell>
          <cell r="AD1114">
            <v>0</v>
          </cell>
          <cell r="AE1114">
            <v>18.86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-0.01</v>
          </cell>
          <cell r="AM1114">
            <v>-0.02</v>
          </cell>
          <cell r="AN1114">
            <v>0</v>
          </cell>
          <cell r="AO1114">
            <v>0</v>
          </cell>
          <cell r="AP1114">
            <v>0</v>
          </cell>
          <cell r="AQ1114">
            <v>18.89</v>
          </cell>
          <cell r="AR1114">
            <v>28.18</v>
          </cell>
          <cell r="AS1114">
            <v>28.33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-0.03</v>
          </cell>
          <cell r="AZ1114">
            <v>-0.12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-0.05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9.44</v>
          </cell>
          <cell r="BL1114">
            <v>-0.01</v>
          </cell>
          <cell r="BM1114">
            <v>-0.04</v>
          </cell>
          <cell r="BN1114">
            <v>0</v>
          </cell>
          <cell r="BO1114">
            <v>0</v>
          </cell>
          <cell r="BP1114">
            <v>-9.44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-1215.5</v>
          </cell>
          <cell r="G1115">
            <v>-1020.65</v>
          </cell>
          <cell r="H1115">
            <v>-820.34</v>
          </cell>
          <cell r="I1115">
            <v>-406.19</v>
          </cell>
          <cell r="J1115">
            <v>-1186.0899999999999</v>
          </cell>
          <cell r="K1115">
            <v>-1403.53</v>
          </cell>
          <cell r="L1115">
            <v>-1531.98</v>
          </cell>
          <cell r="M1115">
            <v>-1693.36</v>
          </cell>
          <cell r="N1115">
            <v>-1264.67</v>
          </cell>
          <cell r="O1115">
            <v>-1534.46</v>
          </cell>
          <cell r="P1115">
            <v>-1196.74</v>
          </cell>
          <cell r="Q1115">
            <v>-1078.45</v>
          </cell>
          <cell r="R1115">
            <v>-15698.95</v>
          </cell>
          <cell r="S1115">
            <v>-2310.8000000000002</v>
          </cell>
          <cell r="T1115">
            <v>-1025.1500000000001</v>
          </cell>
          <cell r="U1115">
            <v>-854.77</v>
          </cell>
          <cell r="V1115">
            <v>-825.98</v>
          </cell>
          <cell r="W1115">
            <v>-1289.76</v>
          </cell>
          <cell r="X1115">
            <v>-1478.7</v>
          </cell>
          <cell r="Y1115">
            <v>-1526.83</v>
          </cell>
          <cell r="Z1115">
            <v>-1696.99</v>
          </cell>
          <cell r="AA1115">
            <v>-1207.53</v>
          </cell>
          <cell r="AB1115">
            <v>-1371.8</v>
          </cell>
          <cell r="AC1115">
            <v>-1200.93</v>
          </cell>
          <cell r="AD1115">
            <v>-909.7</v>
          </cell>
          <cell r="AE1115">
            <v>-14549.26</v>
          </cell>
          <cell r="AF1115">
            <v>-962.11</v>
          </cell>
          <cell r="AG1115">
            <v>-1045.71</v>
          </cell>
          <cell r="AH1115">
            <v>-1026.33</v>
          </cell>
          <cell r="AI1115">
            <v>-968.41</v>
          </cell>
          <cell r="AJ1115">
            <v>-1233.81</v>
          </cell>
          <cell r="AK1115">
            <v>-1499.12</v>
          </cell>
          <cell r="AL1115">
            <v>-1530.8</v>
          </cell>
          <cell r="AM1115">
            <v>-1613.66</v>
          </cell>
          <cell r="AN1115">
            <v>-1247.28</v>
          </cell>
          <cell r="AO1115">
            <v>-1460.89</v>
          </cell>
          <cell r="AP1115">
            <v>-1301.33</v>
          </cell>
          <cell r="AQ1115">
            <v>-659.81</v>
          </cell>
          <cell r="AR1115">
            <v>-14933.17</v>
          </cell>
          <cell r="AS1115">
            <v>-735.28</v>
          </cell>
          <cell r="AT1115">
            <v>-1012.5</v>
          </cell>
          <cell r="AU1115">
            <v>-1172.67</v>
          </cell>
          <cell r="AV1115">
            <v>-1133.1600000000001</v>
          </cell>
          <cell r="AW1115">
            <v>-1513.85</v>
          </cell>
          <cell r="AX1115">
            <v>-1513.72</v>
          </cell>
          <cell r="AY1115">
            <v>-1499.79</v>
          </cell>
          <cell r="AZ1115">
            <v>-1600.44</v>
          </cell>
          <cell r="BA1115">
            <v>-1418.46</v>
          </cell>
          <cell r="BB1115">
            <v>-1366.63</v>
          </cell>
          <cell r="BC1115">
            <v>-1292.45</v>
          </cell>
          <cell r="BD1115">
            <v>-674.22</v>
          </cell>
          <cell r="BE1115">
            <v>-14849.85</v>
          </cell>
          <cell r="BF1115">
            <v>-781.16</v>
          </cell>
          <cell r="BG1115">
            <v>-1038.96</v>
          </cell>
          <cell r="BH1115">
            <v>-1234.9100000000001</v>
          </cell>
          <cell r="BI1115">
            <v>-1125.29</v>
          </cell>
          <cell r="BJ1115">
            <v>-1495.17</v>
          </cell>
          <cell r="BK1115">
            <v>-1620.32</v>
          </cell>
          <cell r="BL1115">
            <v>-1278.6300000000001</v>
          </cell>
          <cell r="BM1115">
            <v>-1570.65</v>
          </cell>
          <cell r="BN1115">
            <v>-1501.32</v>
          </cell>
          <cell r="BO1115">
            <v>-1508.43</v>
          </cell>
          <cell r="BP1115">
            <v>-1180.5899999999999</v>
          </cell>
          <cell r="BQ1115">
            <v>-514.41999999999996</v>
          </cell>
          <cell r="BR1115">
            <v>-11550.32</v>
          </cell>
          <cell r="BS1115">
            <v>-463.93</v>
          </cell>
          <cell r="BT1115">
            <v>-564.25</v>
          </cell>
          <cell r="BU1115">
            <v>-1124.92</v>
          </cell>
          <cell r="BV1115">
            <v>-1258.3499999999999</v>
          </cell>
          <cell r="BW1115">
            <v>-1429.03</v>
          </cell>
          <cell r="BX1115">
            <v>-1648.85</v>
          </cell>
          <cell r="BY1115">
            <v>-414.68</v>
          </cell>
          <cell r="BZ1115">
            <v>-1132.0899999999999</v>
          </cell>
          <cell r="CA1115">
            <v>-1441.92</v>
          </cell>
          <cell r="CB1115">
            <v>-1220.6600000000001</v>
          </cell>
          <cell r="CC1115">
            <v>-771.65</v>
          </cell>
          <cell r="CD1115">
            <v>-80</v>
          </cell>
          <cell r="CE1115">
            <v>-8562.67</v>
          </cell>
          <cell r="CF1115">
            <v>-76.180000000000007</v>
          </cell>
          <cell r="CG1115">
            <v>-371.83</v>
          </cell>
          <cell r="CH1115">
            <v>-863.24</v>
          </cell>
          <cell r="CI1115">
            <v>-1284.82</v>
          </cell>
          <cell r="CJ1115">
            <v>-1072.48</v>
          </cell>
          <cell r="CK1115">
            <v>-1344.72</v>
          </cell>
          <cell r="CL1115">
            <v>-467.68</v>
          </cell>
          <cell r="CM1115">
            <v>-712.53</v>
          </cell>
          <cell r="CN1115">
            <v>-1184.1500000000001</v>
          </cell>
          <cell r="CO1115">
            <v>-615.35</v>
          </cell>
          <cell r="CP1115">
            <v>-518.9</v>
          </cell>
          <cell r="CQ1115">
            <v>-50.79</v>
          </cell>
          <cell r="CR1115">
            <v>-785.65</v>
          </cell>
          <cell r="CS1115">
            <v>-16.13</v>
          </cell>
          <cell r="CT1115">
            <v>-55.64</v>
          </cell>
          <cell r="CU1115">
            <v>-146.91999999999999</v>
          </cell>
          <cell r="CV1115">
            <v>-111.68</v>
          </cell>
          <cell r="CW1115">
            <v>-27.62</v>
          </cell>
          <cell r="CX1115">
            <v>-57.66</v>
          </cell>
          <cell r="CY1115">
            <v>-28.88</v>
          </cell>
          <cell r="CZ1115">
            <v>-9.2799999999999994</v>
          </cell>
          <cell r="DA1115">
            <v>-134.01</v>
          </cell>
          <cell r="DB1115">
            <v>-84.06</v>
          </cell>
          <cell r="DC1115">
            <v>-89.42</v>
          </cell>
          <cell r="DD1115">
            <v>-24.34</v>
          </cell>
          <cell r="DE1115">
            <v>-756.05</v>
          </cell>
          <cell r="DF1115">
            <v>-28</v>
          </cell>
          <cell r="DG1115">
            <v>-96.35</v>
          </cell>
          <cell r="DH1115">
            <v>-126.97</v>
          </cell>
          <cell r="DI1115">
            <v>-122.15</v>
          </cell>
          <cell r="DJ1115">
            <v>-42.34</v>
          </cell>
          <cell r="DK1115">
            <v>-90.78</v>
          </cell>
          <cell r="DL1115">
            <v>-24.98</v>
          </cell>
          <cell r="DM1115">
            <v>-35.9</v>
          </cell>
          <cell r="DN1115">
            <v>-99.73</v>
          </cell>
          <cell r="DO1115">
            <v>-53.17</v>
          </cell>
          <cell r="DP1115">
            <v>-20.55</v>
          </cell>
          <cell r="DQ1115">
            <v>-15.14</v>
          </cell>
          <cell r="DR1115">
            <v>-127.64</v>
          </cell>
          <cell r="DS1115">
            <v>-15.98</v>
          </cell>
          <cell r="DT1115">
            <v>-12.73</v>
          </cell>
          <cell r="DU1115">
            <v>-12.97</v>
          </cell>
          <cell r="DV1115">
            <v>-12.91</v>
          </cell>
          <cell r="DW1115">
            <v>-10.43</v>
          </cell>
          <cell r="DX1115">
            <v>-3.5</v>
          </cell>
          <cell r="DY1115">
            <v>-2.38</v>
          </cell>
          <cell r="DZ1115">
            <v>-3.61</v>
          </cell>
          <cell r="EA1115">
            <v>-7.81</v>
          </cell>
          <cell r="EB1115">
            <v>-20.46</v>
          </cell>
          <cell r="EC1115">
            <v>-9.5500000000000007</v>
          </cell>
          <cell r="ED1115">
            <v>-15.32</v>
          </cell>
        </row>
        <row r="1116"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  <cell r="DD1116">
            <v>0</v>
          </cell>
          <cell r="DE1116">
            <v>0</v>
          </cell>
          <cell r="DF1116">
            <v>0</v>
          </cell>
          <cell r="DG1116">
            <v>0</v>
          </cell>
          <cell r="DH1116">
            <v>0</v>
          </cell>
          <cell r="DI1116">
            <v>0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 t="e">
            <v>#N/A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-15697.19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-14568.13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-14961.34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-14849.8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-11550.32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-8562.67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-785.65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-756.05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 t="e">
            <v>#N/A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-15697.19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-14568.13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-14961.34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-14849.8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-11550.32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-8562.67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-785.65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-756.05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 t="e">
            <v>#N/A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 t="e">
            <v>#N/A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-137.35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-238.24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-192.06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-121.1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-278.35000000000002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-232.99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-29.6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-4.3499999999999996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-137.35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-238.24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-192.06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-121.1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-278.35000000000002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-232.99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-29.6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-4.3499999999999996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 t="e">
            <v>#N/A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9"/>
    <pageSetUpPr fitToPage="1"/>
  </sheetPr>
  <dimension ref="A1:Q102"/>
  <sheetViews>
    <sheetView topLeftCell="F1" zoomScale="70" zoomScaleNormal="70" zoomScaleSheetLayoutView="70" workbookViewId="0">
      <pane xSplit="2" ySplit="10" topLeftCell="H72" activePane="bottomRight" state="frozen"/>
      <selection activeCell="G7" sqref="G7"/>
      <selection pane="topRight" activeCell="G7" sqref="G7"/>
      <selection pane="bottomLeft" activeCell="G7" sqref="G7"/>
      <selection pane="bottomRight" activeCell="I86" sqref="I86"/>
    </sheetView>
  </sheetViews>
  <sheetFormatPr defaultColWidth="10.6640625" defaultRowHeight="12.75"/>
  <cols>
    <col min="1" max="1" width="10.33203125" style="174" customWidth="1"/>
    <col min="2" max="5" width="0" style="174" hidden="1" customWidth="1"/>
    <col min="6" max="6" width="6" style="174" customWidth="1"/>
    <col min="7" max="7" width="35.83203125" style="174" customWidth="1"/>
    <col min="8" max="8" width="12.5" style="174" customWidth="1"/>
    <col min="9" max="9" width="18.33203125" style="174" customWidth="1"/>
    <col min="10" max="10" width="46.33203125" style="174" customWidth="1"/>
    <col min="11" max="11" width="12.5" style="174" customWidth="1"/>
    <col min="12" max="12" width="18.33203125" style="175" customWidth="1"/>
    <col min="13" max="13" width="3.83203125" style="174" customWidth="1"/>
    <col min="14" max="14" width="7.1640625" style="174" customWidth="1"/>
    <col min="15" max="15" width="59.83203125" style="174" customWidth="1"/>
    <col min="16" max="16384" width="10.6640625" style="173"/>
  </cols>
  <sheetData>
    <row r="1" spans="1:17" ht="18.75" thickBot="1">
      <c r="G1" s="370" t="s">
        <v>94</v>
      </c>
      <c r="H1" s="371"/>
      <c r="I1" s="371"/>
      <c r="J1" s="371"/>
      <c r="K1" s="371"/>
      <c r="L1" s="372"/>
      <c r="N1" s="201" t="str">
        <f ca="1">MID(CELL("filename",N2),FIND("[",CELL("filename",N2))+1,FIND(".xls",CELL("filename",N2))-FIND("[",CELL("filename",N2))-1)</f>
        <v>17-035-T07 RMP Wkpr - Avoided Cost Study-Solar F 05-30-17</v>
      </c>
      <c r="O1" s="200"/>
    </row>
    <row r="3" spans="1:17" ht="13.5" thickBot="1"/>
    <row r="4" spans="1:17" ht="18.75" customHeight="1" thickBot="1">
      <c r="G4" s="196" t="s">
        <v>93</v>
      </c>
      <c r="H4" s="178" t="e">
        <f>MAX(H11:H65444)</f>
        <v>#REF!</v>
      </c>
      <c r="I4" s="373" t="e">
        <f>IF(SUM(M5:M102)&gt;0,"Needs Verification","Data Series Ready")</f>
        <v>#REF!</v>
      </c>
      <c r="J4" s="374"/>
      <c r="K4" s="374"/>
      <c r="L4" s="375"/>
      <c r="M4" s="199"/>
      <c r="N4" s="198" t="s">
        <v>92</v>
      </c>
      <c r="O4" s="197" t="e">
        <v>#NAME?</v>
      </c>
    </row>
    <row r="5" spans="1:17" ht="21" thickBot="1">
      <c r="G5" s="196"/>
      <c r="H5" s="178"/>
      <c r="I5" s="195"/>
      <c r="J5" s="194"/>
      <c r="K5" s="194"/>
      <c r="N5" s="194"/>
      <c r="O5" s="175"/>
    </row>
    <row r="6" spans="1:17" s="183" customFormat="1" ht="36.75" customHeight="1" thickBot="1">
      <c r="A6" s="188"/>
      <c r="B6" s="188"/>
      <c r="C6" s="188"/>
      <c r="D6" s="188"/>
      <c r="E6" s="188"/>
      <c r="F6" s="188"/>
      <c r="G6" s="204" t="e">
        <f>#REF!</f>
        <v>#REF!</v>
      </c>
      <c r="H6" s="187"/>
      <c r="I6" s="376" t="e">
        <f>#REF!</f>
        <v>#REF!</v>
      </c>
      <c r="J6" s="377"/>
      <c r="K6" s="377"/>
      <c r="L6" s="378"/>
      <c r="M6" s="185" t="e">
        <f>IF(I6&lt;&gt;"Data Series Ready",1,0)</f>
        <v>#REF!</v>
      </c>
      <c r="N6" s="194"/>
      <c r="O6" s="175"/>
      <c r="P6" s="173"/>
      <c r="Q6" s="184"/>
    </row>
    <row r="7" spans="1:17" s="183" customFormat="1" ht="36.75" customHeight="1" thickBot="1">
      <c r="A7" s="188"/>
      <c r="B7" s="188"/>
      <c r="C7" s="188"/>
      <c r="D7" s="188"/>
      <c r="E7" s="188"/>
      <c r="F7" s="188"/>
      <c r="G7" s="204" t="e">
        <f>#REF!</f>
        <v>#REF!</v>
      </c>
      <c r="H7" s="192"/>
      <c r="I7" s="376" t="e">
        <f>#REF!</f>
        <v>#REF!</v>
      </c>
      <c r="J7" s="377"/>
      <c r="K7" s="377"/>
      <c r="L7" s="378"/>
      <c r="M7" s="185" t="e">
        <f>IF(I7&lt;&gt;"Data Series Ready",1,0)</f>
        <v>#REF!</v>
      </c>
      <c r="N7" s="194"/>
      <c r="O7" s="175"/>
      <c r="P7" s="173"/>
      <c r="Q7" s="184"/>
    </row>
    <row r="8" spans="1:17" s="189" customFormat="1" ht="26.25" thickBot="1">
      <c r="A8" s="193"/>
      <c r="B8" s="193"/>
      <c r="C8" s="193"/>
      <c r="D8" s="193"/>
      <c r="E8" s="193"/>
      <c r="F8" s="193"/>
      <c r="G8" s="204" t="s">
        <v>273</v>
      </c>
      <c r="H8" s="187"/>
      <c r="I8" s="376" t="s">
        <v>274</v>
      </c>
      <c r="J8" s="377"/>
      <c r="K8" s="377"/>
      <c r="L8" s="378"/>
      <c r="M8" s="185">
        <f>IF(I8&lt;&gt;"Data Series Ready",1,0)</f>
        <v>1</v>
      </c>
      <c r="N8" s="191" t="s">
        <v>92</v>
      </c>
      <c r="O8" s="190">
        <v>0</v>
      </c>
      <c r="P8" s="185"/>
      <c r="Q8" s="185"/>
    </row>
    <row r="9" spans="1:17" s="183" customFormat="1">
      <c r="A9" s="188"/>
      <c r="B9" s="188"/>
      <c r="C9" s="188"/>
      <c r="D9" s="188"/>
      <c r="E9" s="188"/>
      <c r="F9" s="188"/>
      <c r="G9" s="187"/>
      <c r="H9" s="187"/>
      <c r="I9" s="186"/>
      <c r="J9" s="186"/>
      <c r="K9" s="186"/>
      <c r="L9" s="186"/>
      <c r="M9" s="185"/>
      <c r="N9" s="174"/>
      <c r="O9" s="174"/>
      <c r="P9" s="173"/>
      <c r="Q9" s="184"/>
    </row>
    <row r="10" spans="1:17">
      <c r="G10" s="182" t="s">
        <v>91</v>
      </c>
      <c r="H10" s="181" t="s">
        <v>89</v>
      </c>
      <c r="I10" s="181" t="s">
        <v>90</v>
      </c>
      <c r="J10" s="181" t="s">
        <v>84</v>
      </c>
      <c r="K10" s="181" t="s">
        <v>89</v>
      </c>
      <c r="L10" s="181" t="s">
        <v>88</v>
      </c>
    </row>
    <row r="11" spans="1:17">
      <c r="G11" s="180"/>
      <c r="H11" s="179" t="s">
        <v>110</v>
      </c>
      <c r="I11" s="178"/>
      <c r="K11" s="205" t="s">
        <v>110</v>
      </c>
      <c r="M11" s="176" t="s">
        <v>110</v>
      </c>
    </row>
    <row r="12" spans="1:17" hidden="1">
      <c r="G12" s="180" t="s">
        <v>87</v>
      </c>
      <c r="H12" s="206">
        <v>41526</v>
      </c>
      <c r="I12" s="178" t="s">
        <v>86</v>
      </c>
      <c r="K12" s="205">
        <v>41526</v>
      </c>
      <c r="L12" s="175" t="s">
        <v>85</v>
      </c>
      <c r="M12" s="176">
        <v>0</v>
      </c>
    </row>
    <row r="13" spans="1:17" hidden="1">
      <c r="G13" s="180" t="s">
        <v>95</v>
      </c>
      <c r="H13" s="206">
        <v>41526</v>
      </c>
      <c r="I13" s="178" t="s">
        <v>86</v>
      </c>
      <c r="K13" s="205">
        <v>41533</v>
      </c>
      <c r="L13" s="175" t="s">
        <v>85</v>
      </c>
      <c r="M13" s="176">
        <v>0</v>
      </c>
    </row>
    <row r="14" spans="1:17" hidden="1">
      <c r="G14" s="180" t="s">
        <v>96</v>
      </c>
      <c r="H14" s="206">
        <v>41527</v>
      </c>
      <c r="I14" s="178" t="s">
        <v>86</v>
      </c>
      <c r="K14" s="205">
        <v>41533</v>
      </c>
      <c r="L14" s="175" t="s">
        <v>85</v>
      </c>
      <c r="M14" s="176">
        <v>0</v>
      </c>
    </row>
    <row r="15" spans="1:17" hidden="1">
      <c r="G15" s="180" t="s">
        <v>97</v>
      </c>
      <c r="H15" s="206">
        <v>41527</v>
      </c>
      <c r="I15" s="178" t="s">
        <v>86</v>
      </c>
      <c r="K15" s="205">
        <v>41533</v>
      </c>
      <c r="L15" s="175" t="s">
        <v>85</v>
      </c>
      <c r="M15" s="176">
        <v>0</v>
      </c>
    </row>
    <row r="16" spans="1:17" ht="25.5" hidden="1">
      <c r="G16" s="180" t="s">
        <v>111</v>
      </c>
      <c r="H16" s="206">
        <v>41537</v>
      </c>
      <c r="I16" s="202" t="s">
        <v>86</v>
      </c>
      <c r="K16" s="205">
        <v>41540</v>
      </c>
      <c r="L16" s="175" t="s">
        <v>85</v>
      </c>
      <c r="M16" s="176">
        <v>0</v>
      </c>
    </row>
    <row r="17" spans="7:13" hidden="1">
      <c r="G17" s="180" t="s">
        <v>112</v>
      </c>
      <c r="H17" s="206">
        <v>41544</v>
      </c>
      <c r="I17" s="202" t="s">
        <v>86</v>
      </c>
      <c r="K17" s="205">
        <v>41550</v>
      </c>
      <c r="L17" s="175" t="s">
        <v>85</v>
      </c>
      <c r="M17" s="176">
        <v>0</v>
      </c>
    </row>
    <row r="18" spans="7:13" hidden="1">
      <c r="G18" s="180" t="s">
        <v>113</v>
      </c>
      <c r="H18" s="206">
        <v>41577</v>
      </c>
      <c r="I18" s="202" t="s">
        <v>86</v>
      </c>
      <c r="K18" s="205">
        <v>41647</v>
      </c>
      <c r="L18" s="175" t="s">
        <v>98</v>
      </c>
      <c r="M18" s="176">
        <v>0</v>
      </c>
    </row>
    <row r="19" spans="7:13" hidden="1">
      <c r="G19" s="180" t="s">
        <v>114</v>
      </c>
      <c r="H19" s="206">
        <v>41577</v>
      </c>
      <c r="I19" s="202" t="s">
        <v>86</v>
      </c>
      <c r="K19" s="205">
        <v>41577</v>
      </c>
      <c r="L19" s="175" t="s">
        <v>86</v>
      </c>
      <c r="M19" s="176">
        <v>0</v>
      </c>
    </row>
    <row r="20" spans="7:13" hidden="1">
      <c r="G20" s="180" t="s">
        <v>115</v>
      </c>
      <c r="H20" s="206">
        <v>41582</v>
      </c>
      <c r="I20" s="202" t="s">
        <v>86</v>
      </c>
      <c r="K20" s="205">
        <v>41582</v>
      </c>
      <c r="L20" s="175" t="s">
        <v>86</v>
      </c>
      <c r="M20" s="176">
        <v>0</v>
      </c>
    </row>
    <row r="21" spans="7:13" hidden="1">
      <c r="G21" s="180" t="s">
        <v>116</v>
      </c>
      <c r="H21" s="206">
        <v>41584</v>
      </c>
      <c r="I21" s="202" t="s">
        <v>86</v>
      </c>
      <c r="K21" s="205">
        <v>41584</v>
      </c>
      <c r="L21" s="175" t="s">
        <v>86</v>
      </c>
      <c r="M21" s="176">
        <v>0</v>
      </c>
    </row>
    <row r="22" spans="7:13" hidden="1">
      <c r="G22" s="180" t="s">
        <v>117</v>
      </c>
      <c r="H22" s="206">
        <v>41586</v>
      </c>
      <c r="I22" s="202" t="s">
        <v>86</v>
      </c>
      <c r="K22" s="205">
        <v>41586</v>
      </c>
      <c r="L22" s="175" t="s">
        <v>86</v>
      </c>
      <c r="M22" s="176">
        <v>0</v>
      </c>
    </row>
    <row r="23" spans="7:13" hidden="1">
      <c r="G23" s="180" t="s">
        <v>118</v>
      </c>
      <c r="H23" s="206">
        <v>41588</v>
      </c>
      <c r="I23" s="202" t="s">
        <v>86</v>
      </c>
      <c r="K23" s="205">
        <v>41588</v>
      </c>
      <c r="L23" s="175" t="s">
        <v>86</v>
      </c>
      <c r="M23" s="176">
        <v>0</v>
      </c>
    </row>
    <row r="24" spans="7:13" hidden="1">
      <c r="G24" s="180" t="s">
        <v>119</v>
      </c>
      <c r="H24" s="206">
        <v>41593</v>
      </c>
      <c r="I24" s="202" t="s">
        <v>86</v>
      </c>
      <c r="K24" s="205">
        <v>41593</v>
      </c>
      <c r="L24" s="175" t="s">
        <v>86</v>
      </c>
      <c r="M24" s="176">
        <v>0</v>
      </c>
    </row>
    <row r="25" spans="7:13" hidden="1">
      <c r="G25" s="180" t="s">
        <v>120</v>
      </c>
      <c r="H25" s="206">
        <v>41593</v>
      </c>
      <c r="I25" s="202" t="s">
        <v>86</v>
      </c>
      <c r="K25" s="205">
        <v>41593</v>
      </c>
      <c r="L25" s="175" t="s">
        <v>86</v>
      </c>
      <c r="M25" s="176">
        <v>0</v>
      </c>
    </row>
    <row r="26" spans="7:13" hidden="1">
      <c r="G26" s="180" t="s">
        <v>121</v>
      </c>
      <c r="H26" s="206">
        <v>41605</v>
      </c>
      <c r="I26" s="202" t="s">
        <v>86</v>
      </c>
      <c r="K26" s="205">
        <v>41605</v>
      </c>
      <c r="L26" s="175" t="s">
        <v>86</v>
      </c>
      <c r="M26" s="176">
        <v>0</v>
      </c>
    </row>
    <row r="27" spans="7:13" hidden="1">
      <c r="G27" s="180" t="s">
        <v>122</v>
      </c>
      <c r="H27" s="206">
        <v>41648</v>
      </c>
      <c r="I27" s="202" t="s">
        <v>86</v>
      </c>
      <c r="K27" s="205">
        <v>41648</v>
      </c>
      <c r="L27" s="175" t="s">
        <v>86</v>
      </c>
      <c r="M27" s="176">
        <v>0</v>
      </c>
    </row>
    <row r="28" spans="7:13" hidden="1">
      <c r="G28" s="180" t="s">
        <v>123</v>
      </c>
      <c r="H28" s="206">
        <v>41663</v>
      </c>
      <c r="I28" s="202" t="s">
        <v>86</v>
      </c>
      <c r="K28" s="205">
        <v>41667</v>
      </c>
      <c r="L28" s="175" t="s">
        <v>85</v>
      </c>
      <c r="M28" s="176">
        <v>0</v>
      </c>
    </row>
    <row r="29" spans="7:13" hidden="1">
      <c r="G29" s="180" t="s">
        <v>124</v>
      </c>
      <c r="H29" s="206">
        <v>41675</v>
      </c>
      <c r="I29" s="202" t="s">
        <v>86</v>
      </c>
      <c r="K29" s="205">
        <v>41677</v>
      </c>
      <c r="L29" s="175" t="s">
        <v>98</v>
      </c>
      <c r="M29" s="176">
        <v>0</v>
      </c>
    </row>
    <row r="30" spans="7:13" hidden="1">
      <c r="G30" s="180" t="s">
        <v>125</v>
      </c>
      <c r="H30" s="206">
        <v>41688</v>
      </c>
      <c r="I30" s="202" t="s">
        <v>86</v>
      </c>
      <c r="K30" s="205">
        <v>41695</v>
      </c>
      <c r="L30" s="175" t="s">
        <v>98</v>
      </c>
      <c r="M30" s="176">
        <v>0</v>
      </c>
    </row>
    <row r="31" spans="7:13" hidden="1">
      <c r="G31" s="180" t="s">
        <v>126</v>
      </c>
      <c r="H31" s="206">
        <v>41701</v>
      </c>
      <c r="I31" s="202" t="s">
        <v>86</v>
      </c>
      <c r="K31" s="205">
        <v>41704</v>
      </c>
      <c r="L31" s="175" t="s">
        <v>98</v>
      </c>
      <c r="M31" s="176">
        <v>0</v>
      </c>
    </row>
    <row r="32" spans="7:13" hidden="1">
      <c r="G32" s="180" t="s">
        <v>127</v>
      </c>
      <c r="H32" s="206">
        <v>41705</v>
      </c>
      <c r="I32" s="202" t="s">
        <v>98</v>
      </c>
      <c r="K32" s="205">
        <v>41709</v>
      </c>
      <c r="L32" s="175" t="s">
        <v>86</v>
      </c>
      <c r="M32" s="176">
        <v>0</v>
      </c>
    </row>
    <row r="33" spans="7:13" ht="25.5" hidden="1">
      <c r="G33" s="180" t="s">
        <v>128</v>
      </c>
      <c r="H33" s="206">
        <v>41710</v>
      </c>
      <c r="I33" s="202" t="s">
        <v>86</v>
      </c>
      <c r="K33" s="205">
        <v>41715</v>
      </c>
      <c r="L33" s="175" t="s">
        <v>98</v>
      </c>
      <c r="M33" s="176">
        <v>0</v>
      </c>
    </row>
    <row r="34" spans="7:13" hidden="1">
      <c r="G34" s="180" t="s">
        <v>129</v>
      </c>
      <c r="H34" s="206">
        <v>41754</v>
      </c>
      <c r="I34" s="202" t="s">
        <v>86</v>
      </c>
      <c r="K34" s="205">
        <v>41786</v>
      </c>
      <c r="L34" s="175" t="s">
        <v>99</v>
      </c>
      <c r="M34" s="176">
        <v>0</v>
      </c>
    </row>
    <row r="35" spans="7:13" hidden="1">
      <c r="G35" s="180" t="s">
        <v>130</v>
      </c>
      <c r="H35" s="206">
        <v>41755</v>
      </c>
      <c r="I35" s="202" t="s">
        <v>86</v>
      </c>
      <c r="K35" s="205">
        <v>41786</v>
      </c>
      <c r="L35" s="175" t="s">
        <v>99</v>
      </c>
      <c r="M35" s="176">
        <v>0</v>
      </c>
    </row>
    <row r="36" spans="7:13" hidden="1">
      <c r="G36" s="180" t="s">
        <v>131</v>
      </c>
      <c r="H36" s="206">
        <v>41758</v>
      </c>
      <c r="I36" s="202" t="s">
        <v>86</v>
      </c>
      <c r="K36" s="205">
        <v>41786</v>
      </c>
      <c r="L36" s="175" t="s">
        <v>99</v>
      </c>
      <c r="M36" s="176">
        <v>0</v>
      </c>
    </row>
    <row r="37" spans="7:13" hidden="1">
      <c r="G37" s="180" t="s">
        <v>132</v>
      </c>
      <c r="H37" s="206">
        <v>41796</v>
      </c>
      <c r="I37" s="202" t="s">
        <v>86</v>
      </c>
      <c r="K37" s="205">
        <v>41801</v>
      </c>
      <c r="L37" s="175" t="s">
        <v>85</v>
      </c>
      <c r="M37" s="176">
        <v>0</v>
      </c>
    </row>
    <row r="38" spans="7:13" hidden="1">
      <c r="G38" s="180" t="s">
        <v>133</v>
      </c>
      <c r="H38" s="206">
        <v>41806</v>
      </c>
      <c r="I38" s="202" t="s">
        <v>86</v>
      </c>
      <c r="K38" s="205">
        <v>41809</v>
      </c>
      <c r="L38" s="175" t="s">
        <v>85</v>
      </c>
      <c r="M38" s="176">
        <v>0</v>
      </c>
    </row>
    <row r="39" spans="7:13" hidden="1">
      <c r="G39" s="180" t="s">
        <v>134</v>
      </c>
      <c r="H39" s="206">
        <v>41815</v>
      </c>
      <c r="I39" s="202" t="s">
        <v>86</v>
      </c>
      <c r="K39" s="205">
        <v>41815</v>
      </c>
      <c r="L39" s="175" t="s">
        <v>99</v>
      </c>
      <c r="M39" s="176">
        <v>0</v>
      </c>
    </row>
    <row r="40" spans="7:13" hidden="1">
      <c r="G40" s="180" t="s">
        <v>135</v>
      </c>
      <c r="H40" s="206">
        <v>41816</v>
      </c>
      <c r="I40" s="202" t="s">
        <v>86</v>
      </c>
      <c r="K40" s="205">
        <v>41817</v>
      </c>
      <c r="L40" s="175" t="s">
        <v>85</v>
      </c>
      <c r="M40" s="176">
        <v>0</v>
      </c>
    </row>
    <row r="41" spans="7:13" hidden="1">
      <c r="G41" s="180" t="s">
        <v>136</v>
      </c>
      <c r="H41" s="206">
        <v>41822</v>
      </c>
      <c r="I41" s="202" t="s">
        <v>86</v>
      </c>
      <c r="K41" s="205">
        <v>41822</v>
      </c>
      <c r="L41" s="175" t="s">
        <v>85</v>
      </c>
      <c r="M41" s="176">
        <v>0</v>
      </c>
    </row>
    <row r="42" spans="7:13" hidden="1">
      <c r="G42" s="180" t="s">
        <v>137</v>
      </c>
      <c r="H42" s="206">
        <v>41828</v>
      </c>
      <c r="I42" s="202" t="s">
        <v>86</v>
      </c>
      <c r="K42" s="205">
        <v>41836</v>
      </c>
      <c r="L42" s="175" t="s">
        <v>85</v>
      </c>
      <c r="M42" s="176">
        <v>0</v>
      </c>
    </row>
    <row r="43" spans="7:13" hidden="1">
      <c r="G43" s="180" t="s">
        <v>138</v>
      </c>
      <c r="H43" s="206">
        <v>41850</v>
      </c>
      <c r="I43" s="202" t="s">
        <v>98</v>
      </c>
      <c r="K43" s="205">
        <v>41850</v>
      </c>
      <c r="L43" s="175" t="s">
        <v>85</v>
      </c>
      <c r="M43" s="176">
        <v>0</v>
      </c>
    </row>
    <row r="44" spans="7:13" hidden="1">
      <c r="G44" s="180" t="s">
        <v>139</v>
      </c>
      <c r="H44" s="206">
        <v>41863</v>
      </c>
      <c r="I44" s="202" t="s">
        <v>86</v>
      </c>
      <c r="K44" s="205">
        <v>41870</v>
      </c>
      <c r="L44" s="175" t="s">
        <v>85</v>
      </c>
      <c r="M44" s="176">
        <v>0</v>
      </c>
    </row>
    <row r="45" spans="7:13" hidden="1">
      <c r="G45" s="180" t="s">
        <v>140</v>
      </c>
      <c r="H45" s="206">
        <v>41876</v>
      </c>
      <c r="I45" s="202" t="s">
        <v>86</v>
      </c>
      <c r="J45" s="174" t="s">
        <v>102</v>
      </c>
      <c r="K45" s="205">
        <v>41879</v>
      </c>
      <c r="L45" s="175" t="s">
        <v>98</v>
      </c>
      <c r="M45" s="176">
        <v>0</v>
      </c>
    </row>
    <row r="46" spans="7:13" hidden="1">
      <c r="G46" s="180" t="s">
        <v>141</v>
      </c>
      <c r="H46" s="206">
        <v>41893</v>
      </c>
      <c r="I46" s="202" t="s">
        <v>86</v>
      </c>
      <c r="K46" s="205">
        <v>41894</v>
      </c>
      <c r="L46" s="175" t="s">
        <v>85</v>
      </c>
      <c r="M46" s="176">
        <v>0</v>
      </c>
    </row>
    <row r="47" spans="7:13" hidden="1">
      <c r="G47" s="180" t="s">
        <v>142</v>
      </c>
      <c r="H47" s="206">
        <v>41898</v>
      </c>
      <c r="I47" s="202" t="s">
        <v>86</v>
      </c>
      <c r="K47" s="205">
        <v>41899</v>
      </c>
      <c r="L47" s="175" t="s">
        <v>85</v>
      </c>
      <c r="M47" s="176">
        <v>0</v>
      </c>
    </row>
    <row r="48" spans="7:13" hidden="1">
      <c r="G48" s="180" t="s">
        <v>143</v>
      </c>
      <c r="H48" s="206">
        <v>41904</v>
      </c>
      <c r="I48" s="202" t="s">
        <v>86</v>
      </c>
      <c r="K48" s="205">
        <v>41906</v>
      </c>
      <c r="L48" s="175" t="s">
        <v>98</v>
      </c>
      <c r="M48" s="176">
        <v>0</v>
      </c>
    </row>
    <row r="49" spans="7:13" hidden="1">
      <c r="G49" s="180" t="s">
        <v>144</v>
      </c>
      <c r="H49" s="206">
        <v>41918</v>
      </c>
      <c r="I49" s="202" t="s">
        <v>86</v>
      </c>
      <c r="K49" s="205">
        <v>41919</v>
      </c>
      <c r="L49" s="175" t="s">
        <v>98</v>
      </c>
      <c r="M49" s="176">
        <v>0</v>
      </c>
    </row>
    <row r="50" spans="7:13" ht="25.5" hidden="1">
      <c r="G50" s="180" t="s">
        <v>145</v>
      </c>
      <c r="H50" s="206">
        <v>41922</v>
      </c>
      <c r="I50" s="202" t="s">
        <v>86</v>
      </c>
      <c r="K50" s="205">
        <v>41927</v>
      </c>
      <c r="L50" s="175" t="s">
        <v>98</v>
      </c>
      <c r="M50" s="176">
        <v>0</v>
      </c>
    </row>
    <row r="51" spans="7:13" hidden="1">
      <c r="G51" s="180" t="s">
        <v>146</v>
      </c>
      <c r="H51" s="206">
        <v>41941</v>
      </c>
      <c r="I51" s="202" t="s">
        <v>86</v>
      </c>
      <c r="K51" s="205">
        <v>41941</v>
      </c>
      <c r="L51" s="175" t="s">
        <v>98</v>
      </c>
      <c r="M51" s="176">
        <v>0</v>
      </c>
    </row>
    <row r="52" spans="7:13" hidden="1">
      <c r="G52" s="180" t="s">
        <v>147</v>
      </c>
      <c r="H52" s="206">
        <v>41949</v>
      </c>
      <c r="I52" s="202" t="s">
        <v>86</v>
      </c>
      <c r="K52" s="205">
        <v>41954</v>
      </c>
      <c r="L52" s="175" t="s">
        <v>98</v>
      </c>
      <c r="M52" s="176">
        <v>0</v>
      </c>
    </row>
    <row r="53" spans="7:13" hidden="1">
      <c r="G53" s="180" t="s">
        <v>148</v>
      </c>
      <c r="H53" s="206">
        <v>41963</v>
      </c>
      <c r="I53" s="202" t="s">
        <v>85</v>
      </c>
      <c r="K53" s="206">
        <v>41969</v>
      </c>
      <c r="L53" s="202" t="s">
        <v>86</v>
      </c>
      <c r="M53" s="176">
        <v>0</v>
      </c>
    </row>
    <row r="54" spans="7:13" hidden="1">
      <c r="G54" s="180" t="s">
        <v>149</v>
      </c>
      <c r="H54" s="206">
        <v>41982</v>
      </c>
      <c r="I54" s="202" t="s">
        <v>86</v>
      </c>
      <c r="K54" s="206">
        <v>41988</v>
      </c>
      <c r="L54" s="202" t="s">
        <v>98</v>
      </c>
      <c r="M54" s="176">
        <v>0</v>
      </c>
    </row>
    <row r="55" spans="7:13" hidden="1">
      <c r="G55" s="180" t="s">
        <v>150</v>
      </c>
      <c r="H55" s="206">
        <v>42024</v>
      </c>
      <c r="I55" s="202" t="s">
        <v>86</v>
      </c>
      <c r="K55" s="206">
        <v>42026</v>
      </c>
      <c r="L55" s="202" t="s">
        <v>98</v>
      </c>
      <c r="M55" s="176">
        <v>0</v>
      </c>
    </row>
    <row r="56" spans="7:13" hidden="1">
      <c r="G56" s="180" t="s">
        <v>151</v>
      </c>
      <c r="H56" s="206">
        <v>42045</v>
      </c>
      <c r="I56" s="202" t="s">
        <v>86</v>
      </c>
      <c r="K56" s="206">
        <v>42052</v>
      </c>
      <c r="L56" s="202" t="s">
        <v>98</v>
      </c>
      <c r="M56" s="176">
        <v>0</v>
      </c>
    </row>
    <row r="57" spans="7:13" hidden="1">
      <c r="G57" s="180" t="s">
        <v>152</v>
      </c>
      <c r="H57" s="206">
        <v>42055</v>
      </c>
      <c r="I57" s="202" t="s">
        <v>86</v>
      </c>
      <c r="K57" s="205">
        <v>42073</v>
      </c>
      <c r="L57" s="175" t="s">
        <v>85</v>
      </c>
      <c r="M57" s="176">
        <v>0</v>
      </c>
    </row>
    <row r="58" spans="7:13" hidden="1">
      <c r="G58" s="180" t="s">
        <v>153</v>
      </c>
      <c r="H58" s="206">
        <v>42074</v>
      </c>
      <c r="I58" s="202" t="s">
        <v>86</v>
      </c>
      <c r="K58" s="205">
        <v>42075</v>
      </c>
      <c r="L58" s="175" t="s">
        <v>85</v>
      </c>
      <c r="M58" s="176">
        <v>0</v>
      </c>
    </row>
    <row r="59" spans="7:13" hidden="1">
      <c r="G59" s="180" t="s">
        <v>154</v>
      </c>
      <c r="H59" s="206">
        <v>42081</v>
      </c>
      <c r="I59" s="202" t="s">
        <v>86</v>
      </c>
      <c r="K59" s="205">
        <v>42082</v>
      </c>
      <c r="L59" s="175" t="s">
        <v>98</v>
      </c>
      <c r="M59" s="176">
        <v>0</v>
      </c>
    </row>
    <row r="60" spans="7:13" hidden="1">
      <c r="G60" s="180" t="s">
        <v>155</v>
      </c>
      <c r="H60" s="206">
        <v>42095</v>
      </c>
      <c r="I60" s="202" t="s">
        <v>86</v>
      </c>
      <c r="K60" s="205">
        <v>42124</v>
      </c>
      <c r="L60" s="175" t="s">
        <v>98</v>
      </c>
      <c r="M60" s="176">
        <v>0</v>
      </c>
    </row>
    <row r="61" spans="7:13" hidden="1">
      <c r="G61" s="180" t="s">
        <v>156</v>
      </c>
      <c r="H61" s="206">
        <v>42193</v>
      </c>
      <c r="I61" s="202" t="s">
        <v>86</v>
      </c>
      <c r="K61" s="205">
        <v>42194</v>
      </c>
      <c r="L61" s="175" t="s">
        <v>98</v>
      </c>
      <c r="M61" s="176">
        <v>0</v>
      </c>
    </row>
    <row r="62" spans="7:13" hidden="1">
      <c r="G62" s="180" t="s">
        <v>157</v>
      </c>
      <c r="H62" s="206">
        <v>42213</v>
      </c>
      <c r="I62" s="202" t="s">
        <v>98</v>
      </c>
      <c r="K62" s="205">
        <v>42214</v>
      </c>
      <c r="L62" s="175" t="s">
        <v>86</v>
      </c>
      <c r="M62" s="176">
        <v>0</v>
      </c>
    </row>
    <row r="63" spans="7:13" hidden="1">
      <c r="G63" s="180" t="s">
        <v>158</v>
      </c>
      <c r="H63" s="206">
        <v>42256</v>
      </c>
      <c r="I63" s="202" t="s">
        <v>86</v>
      </c>
      <c r="K63" s="205">
        <v>42261</v>
      </c>
      <c r="L63" s="175" t="s">
        <v>98</v>
      </c>
      <c r="M63" s="176">
        <v>0</v>
      </c>
    </row>
    <row r="64" spans="7:13" hidden="1">
      <c r="G64" s="180" t="s">
        <v>159</v>
      </c>
      <c r="H64" s="206">
        <v>42318</v>
      </c>
      <c r="I64" s="202" t="s">
        <v>86</v>
      </c>
      <c r="K64" s="206">
        <v>42318</v>
      </c>
      <c r="L64" s="202" t="s">
        <v>98</v>
      </c>
      <c r="M64" s="176">
        <v>0</v>
      </c>
    </row>
    <row r="65" spans="7:13" hidden="1">
      <c r="G65" s="180" t="s">
        <v>160</v>
      </c>
      <c r="H65" s="206">
        <v>42405</v>
      </c>
      <c r="I65" s="202" t="s">
        <v>86</v>
      </c>
      <c r="K65" s="206">
        <v>42408</v>
      </c>
      <c r="L65" s="202" t="s">
        <v>98</v>
      </c>
      <c r="M65" s="176">
        <f t="shared" ref="M65:M74" si="0">IF(ISTEXT(G65),IF(AND(ISNUMBER(H65),ISNUMBER(K65)),0,1),"")</f>
        <v>0</v>
      </c>
    </row>
    <row r="66" spans="7:13" hidden="1">
      <c r="G66" s="180" t="s">
        <v>161</v>
      </c>
      <c r="H66" s="206">
        <v>42410</v>
      </c>
      <c r="I66" s="202" t="s">
        <v>86</v>
      </c>
      <c r="K66" s="206">
        <v>42409</v>
      </c>
      <c r="L66" s="202" t="s">
        <v>98</v>
      </c>
      <c r="M66" s="176">
        <f t="shared" si="0"/>
        <v>0</v>
      </c>
    </row>
    <row r="67" spans="7:13" hidden="1">
      <c r="G67" s="180" t="s">
        <v>162</v>
      </c>
      <c r="H67" s="206">
        <v>42437</v>
      </c>
      <c r="I67" s="202" t="s">
        <v>86</v>
      </c>
      <c r="K67" s="206">
        <v>42438</v>
      </c>
      <c r="L67" s="202" t="s">
        <v>98</v>
      </c>
      <c r="M67" s="176">
        <f t="shared" si="0"/>
        <v>0</v>
      </c>
    </row>
    <row r="68" spans="7:13" hidden="1">
      <c r="G68" s="180" t="s">
        <v>163</v>
      </c>
      <c r="H68" s="206">
        <v>42453</v>
      </c>
      <c r="I68" s="202" t="s">
        <v>86</v>
      </c>
      <c r="K68" s="206">
        <v>42457</v>
      </c>
      <c r="L68" s="202" t="s">
        <v>98</v>
      </c>
      <c r="M68" s="176">
        <f t="shared" si="0"/>
        <v>0</v>
      </c>
    </row>
    <row r="69" spans="7:13" hidden="1">
      <c r="G69" s="180" t="s">
        <v>164</v>
      </c>
      <c r="H69" s="206">
        <v>42481</v>
      </c>
      <c r="I69" s="202" t="s">
        <v>86</v>
      </c>
      <c r="K69" s="206">
        <v>42481</v>
      </c>
      <c r="L69" s="202" t="s">
        <v>98</v>
      </c>
      <c r="M69" s="176">
        <f t="shared" si="0"/>
        <v>0</v>
      </c>
    </row>
    <row r="70" spans="7:13" hidden="1">
      <c r="G70" s="180" t="s">
        <v>165</v>
      </c>
      <c r="H70" s="206">
        <v>42488</v>
      </c>
      <c r="I70" s="202" t="s">
        <v>86</v>
      </c>
      <c r="K70" s="206">
        <v>42492</v>
      </c>
      <c r="L70" s="202" t="s">
        <v>98</v>
      </c>
      <c r="M70" s="176">
        <f t="shared" si="0"/>
        <v>0</v>
      </c>
    </row>
    <row r="71" spans="7:13" hidden="1">
      <c r="G71" s="180" t="s">
        <v>166</v>
      </c>
      <c r="H71" s="206">
        <v>42564</v>
      </c>
      <c r="I71" s="202" t="s">
        <v>86</v>
      </c>
      <c r="K71" s="205">
        <v>42571</v>
      </c>
      <c r="L71" s="175" t="s">
        <v>86</v>
      </c>
      <c r="M71" s="176">
        <f t="shared" si="0"/>
        <v>0</v>
      </c>
    </row>
    <row r="72" spans="7:13">
      <c r="G72" s="180" t="s">
        <v>167</v>
      </c>
      <c r="H72" s="206">
        <v>42571</v>
      </c>
      <c r="I72" s="202" t="s">
        <v>86</v>
      </c>
      <c r="K72" s="205">
        <v>42577</v>
      </c>
      <c r="L72" s="175" t="s">
        <v>98</v>
      </c>
      <c r="M72" s="176">
        <f t="shared" si="0"/>
        <v>0</v>
      </c>
    </row>
    <row r="73" spans="7:13">
      <c r="G73" s="180" t="s">
        <v>168</v>
      </c>
      <c r="H73" s="206">
        <v>42590</v>
      </c>
      <c r="I73" s="202" t="s">
        <v>86</v>
      </c>
      <c r="K73" s="205">
        <v>42591</v>
      </c>
      <c r="L73" s="175" t="s">
        <v>85</v>
      </c>
      <c r="M73" s="176">
        <f t="shared" si="0"/>
        <v>0</v>
      </c>
    </row>
    <row r="74" spans="7:13">
      <c r="G74" s="180" t="s">
        <v>169</v>
      </c>
      <c r="H74" s="206">
        <v>42598</v>
      </c>
      <c r="I74" s="202" t="s">
        <v>86</v>
      </c>
      <c r="K74" s="205">
        <v>42606</v>
      </c>
      <c r="L74" s="175" t="s">
        <v>98</v>
      </c>
      <c r="M74" s="176">
        <f t="shared" si="0"/>
        <v>0</v>
      </c>
    </row>
    <row r="75" spans="7:13">
      <c r="G75" s="180" t="s">
        <v>171</v>
      </c>
      <c r="H75" s="206">
        <v>42606</v>
      </c>
      <c r="I75" s="202" t="s">
        <v>86</v>
      </c>
      <c r="K75" s="205">
        <v>42628</v>
      </c>
      <c r="L75" s="175" t="s">
        <v>170</v>
      </c>
      <c r="M75" s="176">
        <f t="shared" ref="M75:M102" si="1">IF(ISTEXT(G75),IF(AND(ISNUMBER(H75),ISNUMBER(K75)),0,1),"")</f>
        <v>0</v>
      </c>
    </row>
    <row r="76" spans="7:13">
      <c r="G76" s="180" t="s">
        <v>172</v>
      </c>
      <c r="H76" s="206">
        <v>42627</v>
      </c>
      <c r="I76" s="202" t="s">
        <v>86</v>
      </c>
      <c r="K76" s="205">
        <v>42628</v>
      </c>
      <c r="L76" s="175" t="s">
        <v>98</v>
      </c>
      <c r="M76" s="176">
        <f t="shared" si="1"/>
        <v>0</v>
      </c>
    </row>
    <row r="77" spans="7:13">
      <c r="G77" s="180" t="s">
        <v>173</v>
      </c>
      <c r="H77" s="206">
        <v>42669</v>
      </c>
      <c r="I77" s="202" t="s">
        <v>86</v>
      </c>
      <c r="K77" s="205">
        <v>42670</v>
      </c>
      <c r="L77" s="175" t="s">
        <v>98</v>
      </c>
      <c r="M77" s="176">
        <f t="shared" si="1"/>
        <v>0</v>
      </c>
    </row>
    <row r="78" spans="7:13">
      <c r="G78" s="180" t="s">
        <v>174</v>
      </c>
      <c r="H78" s="206">
        <v>42675</v>
      </c>
      <c r="I78" s="202" t="s">
        <v>86</v>
      </c>
      <c r="K78" s="205">
        <v>42678</v>
      </c>
      <c r="L78" s="175" t="s">
        <v>98</v>
      </c>
      <c r="M78" s="176">
        <f t="shared" si="1"/>
        <v>0</v>
      </c>
    </row>
    <row r="79" spans="7:13">
      <c r="G79" s="180" t="s">
        <v>175</v>
      </c>
      <c r="H79" s="206">
        <v>42689</v>
      </c>
      <c r="I79" s="202" t="s">
        <v>86</v>
      </c>
      <c r="K79" s="205">
        <v>42697</v>
      </c>
      <c r="L79" s="175" t="s">
        <v>98</v>
      </c>
      <c r="M79" s="176">
        <f t="shared" si="1"/>
        <v>0</v>
      </c>
    </row>
    <row r="80" spans="7:13">
      <c r="G80" s="180" t="s">
        <v>176</v>
      </c>
      <c r="H80" s="206">
        <v>42705</v>
      </c>
      <c r="I80" s="202" t="s">
        <v>86</v>
      </c>
      <c r="K80" s="205">
        <v>42706</v>
      </c>
      <c r="L80" s="175" t="s">
        <v>98</v>
      </c>
      <c r="M80" s="176">
        <f t="shared" si="1"/>
        <v>0</v>
      </c>
    </row>
    <row r="81" spans="7:13">
      <c r="G81" s="180" t="s">
        <v>177</v>
      </c>
      <c r="H81" s="206">
        <v>42709</v>
      </c>
      <c r="I81" s="202" t="s">
        <v>86</v>
      </c>
      <c r="K81" s="206">
        <v>42717</v>
      </c>
      <c r="L81" s="202" t="s">
        <v>98</v>
      </c>
      <c r="M81" s="176">
        <f t="shared" si="1"/>
        <v>0</v>
      </c>
    </row>
    <row r="82" spans="7:13">
      <c r="G82" s="180" t="e">
        <f>#REF!</f>
        <v>#REF!</v>
      </c>
      <c r="H82" s="206" t="e">
        <f>#REF!</f>
        <v>#REF!</v>
      </c>
      <c r="I82" s="202" t="e">
        <f>#REF!</f>
        <v>#REF!</v>
      </c>
      <c r="K82" s="205">
        <v>42725</v>
      </c>
      <c r="L82" s="175" t="s">
        <v>98</v>
      </c>
      <c r="M82" s="176" t="str">
        <f t="shared" si="1"/>
        <v/>
      </c>
    </row>
    <row r="83" spans="7:13">
      <c r="G83" s="180" t="e">
        <f>#REF!</f>
        <v>#REF!</v>
      </c>
      <c r="H83" s="206" t="e">
        <f>#REF!</f>
        <v>#REF!</v>
      </c>
      <c r="I83" s="202" t="e">
        <f>#REF!</f>
        <v>#REF!</v>
      </c>
      <c r="K83" s="205">
        <v>42739</v>
      </c>
      <c r="L83" s="175" t="s">
        <v>98</v>
      </c>
      <c r="M83" s="176" t="str">
        <f t="shared" si="1"/>
        <v/>
      </c>
    </row>
    <row r="84" spans="7:13">
      <c r="G84" s="180" t="e">
        <f>#REF!</f>
        <v>#REF!</v>
      </c>
      <c r="H84" s="206" t="e">
        <f>#REF!</f>
        <v>#REF!</v>
      </c>
      <c r="I84" s="178" t="s">
        <v>98</v>
      </c>
      <c r="K84" s="205">
        <v>42810</v>
      </c>
      <c r="L84" s="175" t="s">
        <v>178</v>
      </c>
      <c r="M84" s="176" t="str">
        <f t="shared" si="1"/>
        <v/>
      </c>
    </row>
    <row r="85" spans="7:13">
      <c r="G85" s="180" t="e">
        <f>#REF!</f>
        <v>#REF!</v>
      </c>
      <c r="H85" s="206">
        <v>42842</v>
      </c>
      <c r="I85" s="180" t="s">
        <v>98</v>
      </c>
      <c r="J85" s="174" t="s">
        <v>236</v>
      </c>
      <c r="K85" s="205" t="str">
        <f t="shared" ref="K85:K102" si="2">IF(ISNUMBER(H85),IF(ISTEXT(L85),"Assigned","to do"),"")</f>
        <v>to do</v>
      </c>
      <c r="M85" s="176" t="str">
        <f t="shared" si="1"/>
        <v/>
      </c>
    </row>
    <row r="86" spans="7:13">
      <c r="G86" s="180" t="e">
        <f>#REF!</f>
        <v>#REF!</v>
      </c>
      <c r="H86" s="206" t="e">
        <f>#REF!</f>
        <v>#REF!</v>
      </c>
      <c r="I86" s="180" t="e">
        <f>#REF!</f>
        <v>#REF!</v>
      </c>
      <c r="K86" s="205" t="str">
        <f t="shared" si="2"/>
        <v/>
      </c>
      <c r="M86" s="176" t="str">
        <f t="shared" si="1"/>
        <v/>
      </c>
    </row>
    <row r="87" spans="7:13">
      <c r="G87" s="180" t="e">
        <f>#REF!</f>
        <v>#REF!</v>
      </c>
      <c r="H87" s="206" t="e">
        <f>#REF!</f>
        <v>#REF!</v>
      </c>
      <c r="I87" s="180" t="e">
        <f>#REF!</f>
        <v>#REF!</v>
      </c>
      <c r="K87" s="205" t="str">
        <f t="shared" si="2"/>
        <v/>
      </c>
      <c r="M87" s="176" t="str">
        <f t="shared" si="1"/>
        <v/>
      </c>
    </row>
    <row r="88" spans="7:13">
      <c r="G88" s="180" t="e">
        <f>#REF!</f>
        <v>#REF!</v>
      </c>
      <c r="H88" s="206" t="e">
        <f>#REF!</f>
        <v>#REF!</v>
      </c>
      <c r="I88" s="180" t="e">
        <f>#REF!</f>
        <v>#REF!</v>
      </c>
      <c r="K88" s="205" t="str">
        <f t="shared" si="2"/>
        <v/>
      </c>
      <c r="M88" s="176" t="str">
        <f t="shared" si="1"/>
        <v/>
      </c>
    </row>
    <row r="89" spans="7:13">
      <c r="G89" s="180" t="e">
        <f>#REF!</f>
        <v>#REF!</v>
      </c>
      <c r="H89" s="206" t="e">
        <f>#REF!</f>
        <v>#REF!</v>
      </c>
      <c r="I89" s="180" t="e">
        <f>#REF!</f>
        <v>#REF!</v>
      </c>
      <c r="K89" s="205" t="str">
        <f t="shared" si="2"/>
        <v/>
      </c>
      <c r="M89" s="176" t="str">
        <f t="shared" si="1"/>
        <v/>
      </c>
    </row>
    <row r="90" spans="7:13">
      <c r="G90" s="180" t="e">
        <f>#REF!</f>
        <v>#REF!</v>
      </c>
      <c r="H90" s="206" t="e">
        <f>#REF!</f>
        <v>#REF!</v>
      </c>
      <c r="I90" s="180" t="e">
        <f>#REF!</f>
        <v>#REF!</v>
      </c>
      <c r="K90" s="205" t="str">
        <f t="shared" si="2"/>
        <v/>
      </c>
      <c r="M90" s="176" t="str">
        <f t="shared" si="1"/>
        <v/>
      </c>
    </row>
    <row r="91" spans="7:13">
      <c r="G91" s="180" t="e">
        <f>#REF!</f>
        <v>#REF!</v>
      </c>
      <c r="H91" s="206" t="e">
        <f>#REF!</f>
        <v>#REF!</v>
      </c>
      <c r="I91" s="180" t="e">
        <f>#REF!</f>
        <v>#REF!</v>
      </c>
      <c r="K91" s="205" t="str">
        <f t="shared" si="2"/>
        <v/>
      </c>
      <c r="M91" s="176" t="str">
        <f t="shared" si="1"/>
        <v/>
      </c>
    </row>
    <row r="92" spans="7:13">
      <c r="G92" s="180"/>
      <c r="H92" s="206" t="str">
        <f t="shared" ref="H92:H102" si="3">IF(ISTEXT(G92),IF(ISTEXT(I92),"in process","to do"),"")</f>
        <v/>
      </c>
      <c r="I92" s="178"/>
      <c r="K92" s="205" t="str">
        <f t="shared" si="2"/>
        <v/>
      </c>
      <c r="M92" s="176" t="str">
        <f t="shared" si="1"/>
        <v/>
      </c>
    </row>
    <row r="93" spans="7:13">
      <c r="G93" s="180"/>
      <c r="H93" s="206" t="str">
        <f t="shared" si="3"/>
        <v/>
      </c>
      <c r="I93" s="178"/>
      <c r="K93" s="205" t="str">
        <f t="shared" si="2"/>
        <v/>
      </c>
      <c r="M93" s="176" t="str">
        <f t="shared" si="1"/>
        <v/>
      </c>
    </row>
    <row r="94" spans="7:13">
      <c r="G94" s="180"/>
      <c r="H94" s="206" t="str">
        <f t="shared" si="3"/>
        <v/>
      </c>
      <c r="I94" s="178"/>
      <c r="K94" s="205" t="str">
        <f t="shared" si="2"/>
        <v/>
      </c>
      <c r="M94" s="176" t="str">
        <f t="shared" si="1"/>
        <v/>
      </c>
    </row>
    <row r="95" spans="7:13">
      <c r="G95" s="180"/>
      <c r="H95" s="206" t="str">
        <f t="shared" si="3"/>
        <v/>
      </c>
      <c r="I95" s="178"/>
      <c r="K95" s="205" t="str">
        <f t="shared" si="2"/>
        <v/>
      </c>
      <c r="M95" s="176" t="str">
        <f t="shared" si="1"/>
        <v/>
      </c>
    </row>
    <row r="96" spans="7:13">
      <c r="G96" s="180"/>
      <c r="H96" s="206" t="str">
        <f t="shared" si="3"/>
        <v/>
      </c>
      <c r="I96" s="178"/>
      <c r="K96" s="205" t="str">
        <f t="shared" si="2"/>
        <v/>
      </c>
      <c r="M96" s="176" t="str">
        <f t="shared" si="1"/>
        <v/>
      </c>
    </row>
    <row r="97" spans="7:13">
      <c r="G97" s="180"/>
      <c r="H97" s="206" t="str">
        <f t="shared" si="3"/>
        <v/>
      </c>
      <c r="I97" s="178"/>
      <c r="K97" s="205" t="str">
        <f t="shared" si="2"/>
        <v/>
      </c>
      <c r="M97" s="176" t="str">
        <f t="shared" si="1"/>
        <v/>
      </c>
    </row>
    <row r="98" spans="7:13">
      <c r="G98" s="180"/>
      <c r="H98" s="206" t="str">
        <f t="shared" si="3"/>
        <v/>
      </c>
      <c r="I98" s="178"/>
      <c r="K98" s="205" t="str">
        <f t="shared" si="2"/>
        <v/>
      </c>
      <c r="M98" s="176" t="str">
        <f t="shared" si="1"/>
        <v/>
      </c>
    </row>
    <row r="99" spans="7:13">
      <c r="G99" s="180"/>
      <c r="H99" s="206" t="str">
        <f t="shared" si="3"/>
        <v/>
      </c>
      <c r="I99" s="178"/>
      <c r="K99" s="205" t="str">
        <f t="shared" si="2"/>
        <v/>
      </c>
      <c r="M99" s="176" t="str">
        <f t="shared" si="1"/>
        <v/>
      </c>
    </row>
    <row r="100" spans="7:13">
      <c r="G100" s="180"/>
      <c r="H100" s="206" t="str">
        <f t="shared" si="3"/>
        <v/>
      </c>
      <c r="I100" s="178"/>
      <c r="K100" s="205" t="str">
        <f t="shared" si="2"/>
        <v/>
      </c>
      <c r="M100" s="176" t="str">
        <f t="shared" si="1"/>
        <v/>
      </c>
    </row>
    <row r="101" spans="7:13">
      <c r="G101" s="180"/>
      <c r="H101" s="179" t="str">
        <f t="shared" si="3"/>
        <v/>
      </c>
      <c r="I101" s="178"/>
      <c r="K101" s="177" t="str">
        <f t="shared" si="2"/>
        <v/>
      </c>
      <c r="M101" s="176" t="str">
        <f t="shared" si="1"/>
        <v/>
      </c>
    </row>
    <row r="102" spans="7:13">
      <c r="G102" s="180"/>
      <c r="H102" s="179" t="str">
        <f t="shared" si="3"/>
        <v/>
      </c>
      <c r="I102" s="178"/>
      <c r="K102" s="177" t="str">
        <f t="shared" si="2"/>
        <v/>
      </c>
      <c r="M102" s="176" t="str">
        <f t="shared" si="1"/>
        <v/>
      </c>
    </row>
  </sheetData>
  <mergeCells count="5">
    <mergeCell ref="G1:L1"/>
    <mergeCell ref="I4:L4"/>
    <mergeCell ref="I6:L6"/>
    <mergeCell ref="I7:L7"/>
    <mergeCell ref="I8:L8"/>
  </mergeCells>
  <conditionalFormatting sqref="K11:K43 K47:K50 K71:K80 K82:K100">
    <cfRule type="cellIs" dxfId="34" priority="31" stopIfTrue="1" operator="equal">
      <formula>"To Do"</formula>
    </cfRule>
    <cfRule type="cellIs" dxfId="33" priority="32" stopIfTrue="1" operator="equal">
      <formula>"assigned"</formula>
    </cfRule>
  </conditionalFormatting>
  <conditionalFormatting sqref="H11:H71 H73:H100">
    <cfRule type="cellIs" dxfId="32" priority="29" stopIfTrue="1" operator="equal">
      <formula>"To Do"</formula>
    </cfRule>
    <cfRule type="cellIs" dxfId="31" priority="30" stopIfTrue="1" operator="equal">
      <formula>"in process"</formula>
    </cfRule>
  </conditionalFormatting>
  <conditionalFormatting sqref="I4:L8">
    <cfRule type="cellIs" dxfId="30" priority="33" stopIfTrue="1" operator="equal">
      <formula>"Data Series Ready"</formula>
    </cfRule>
    <cfRule type="cellIs" dxfId="29" priority="34" stopIfTrue="1" operator="equal">
      <formula>"Needs Verification"</formula>
    </cfRule>
  </conditionalFormatting>
  <conditionalFormatting sqref="K44">
    <cfRule type="cellIs" dxfId="28" priority="27" stopIfTrue="1" operator="equal">
      <formula>"To Do"</formula>
    </cfRule>
    <cfRule type="cellIs" dxfId="27" priority="28" stopIfTrue="1" operator="equal">
      <formula>"assigned"</formula>
    </cfRule>
  </conditionalFormatting>
  <conditionalFormatting sqref="K45">
    <cfRule type="cellIs" dxfId="26" priority="25" stopIfTrue="1" operator="equal">
      <formula>"To Do"</formula>
    </cfRule>
    <cfRule type="cellIs" dxfId="25" priority="26" stopIfTrue="1" operator="equal">
      <formula>"assigned"</formula>
    </cfRule>
  </conditionalFormatting>
  <conditionalFormatting sqref="K46">
    <cfRule type="cellIs" dxfId="24" priority="23" stopIfTrue="1" operator="equal">
      <formula>"To Do"</formula>
    </cfRule>
    <cfRule type="cellIs" dxfId="23" priority="24" stopIfTrue="1" operator="equal">
      <formula>"assigned"</formula>
    </cfRule>
  </conditionalFormatting>
  <conditionalFormatting sqref="K51">
    <cfRule type="cellIs" dxfId="22" priority="21" stopIfTrue="1" operator="equal">
      <formula>"To Do"</formula>
    </cfRule>
    <cfRule type="cellIs" dxfId="21" priority="22" stopIfTrue="1" operator="equal">
      <formula>"assigned"</formula>
    </cfRule>
  </conditionalFormatting>
  <conditionalFormatting sqref="K52">
    <cfRule type="cellIs" dxfId="20" priority="19" stopIfTrue="1" operator="equal">
      <formula>"To Do"</formula>
    </cfRule>
    <cfRule type="cellIs" dxfId="19" priority="20" stopIfTrue="1" operator="equal">
      <formula>"assigned"</formula>
    </cfRule>
  </conditionalFormatting>
  <conditionalFormatting sqref="K53:K56">
    <cfRule type="cellIs" dxfId="18" priority="17" stopIfTrue="1" operator="equal">
      <formula>"To Do"</formula>
    </cfRule>
    <cfRule type="cellIs" dxfId="17" priority="18" stopIfTrue="1" operator="equal">
      <formula>"in process"</formula>
    </cfRule>
  </conditionalFormatting>
  <conditionalFormatting sqref="K57">
    <cfRule type="cellIs" dxfId="16" priority="15" stopIfTrue="1" operator="equal">
      <formula>"To Do"</formula>
    </cfRule>
    <cfRule type="cellIs" dxfId="15" priority="16" stopIfTrue="1" operator="equal">
      <formula>"assigned"</formula>
    </cfRule>
  </conditionalFormatting>
  <conditionalFormatting sqref="K58:K63">
    <cfRule type="cellIs" dxfId="14" priority="13" stopIfTrue="1" operator="equal">
      <formula>"To Do"</formula>
    </cfRule>
    <cfRule type="cellIs" dxfId="13" priority="14" stopIfTrue="1" operator="equal">
      <formula>"assigned"</formula>
    </cfRule>
  </conditionalFormatting>
  <conditionalFormatting sqref="K64:K66">
    <cfRule type="cellIs" dxfId="12" priority="11" stopIfTrue="1" operator="equal">
      <formula>"To Do"</formula>
    </cfRule>
    <cfRule type="cellIs" dxfId="11" priority="12" stopIfTrue="1" operator="equal">
      <formula>"in process"</formula>
    </cfRule>
  </conditionalFormatting>
  <conditionalFormatting sqref="K67:K69">
    <cfRule type="cellIs" dxfId="10" priority="9" stopIfTrue="1" operator="equal">
      <formula>"To Do"</formula>
    </cfRule>
    <cfRule type="cellIs" dxfId="9" priority="10" stopIfTrue="1" operator="equal">
      <formula>"in process"</formula>
    </cfRule>
  </conditionalFormatting>
  <conditionalFormatting sqref="K70">
    <cfRule type="cellIs" dxfId="8" priority="7" stopIfTrue="1" operator="equal">
      <formula>"To Do"</formula>
    </cfRule>
    <cfRule type="cellIs" dxfId="7" priority="8" stopIfTrue="1" operator="equal">
      <formula>"in process"</formula>
    </cfRule>
  </conditionalFormatting>
  <conditionalFormatting sqref="H72:H83">
    <cfRule type="cellIs" dxfId="6" priority="5" stopIfTrue="1" operator="equal">
      <formula>"To Do"</formula>
    </cfRule>
    <cfRule type="cellIs" dxfId="5" priority="6" stopIfTrue="1" operator="equal">
      <formula>"in process"</formula>
    </cfRule>
  </conditionalFormatting>
  <conditionalFormatting sqref="K81">
    <cfRule type="cellIs" dxfId="4" priority="3" stopIfTrue="1" operator="equal">
      <formula>"To Do"</formula>
    </cfRule>
    <cfRule type="cellIs" dxfId="3" priority="4" stopIfTrue="1" operator="equal">
      <formula>"in process"</formula>
    </cfRule>
  </conditionalFormatting>
  <conditionalFormatting sqref="K81">
    <cfRule type="cellIs" dxfId="2" priority="1" stopIfTrue="1" operator="equal">
      <formula>"To Do"</formula>
    </cfRule>
    <cfRule type="cellIs" dxfId="1" priority="2" stopIfTrue="1" operator="equal">
      <formula>"in process"</formula>
    </cfRule>
  </conditionalFormatting>
  <printOptions horizontalCentered="1"/>
  <pageMargins left="0.8" right="0.3" top="0.4" bottom="0.4" header="0.5" footer="0.2"/>
  <pageSetup scale="73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70" workbookViewId="0">
      <selection activeCell="B1" sqref="B1"/>
    </sheetView>
  </sheetViews>
  <sheetFormatPr defaultColWidth="9.33203125" defaultRowHeight="12.75"/>
  <cols>
    <col min="1" max="1" width="1.5" style="241" customWidth="1"/>
    <col min="2" max="2" width="10.83203125" style="241" customWidth="1"/>
    <col min="3" max="3" width="14.1640625" style="241" customWidth="1"/>
    <col min="4" max="4" width="12.33203125" style="241" customWidth="1"/>
    <col min="5" max="5" width="9.1640625" style="241" customWidth="1"/>
    <col min="6" max="6" width="9.83203125" style="241" bestFit="1" customWidth="1"/>
    <col min="7" max="7" width="9.83203125" style="241" customWidth="1"/>
    <col min="8" max="8" width="10.5" style="241" customWidth="1"/>
    <col min="9" max="9" width="12.5" style="241" customWidth="1"/>
    <col min="10" max="10" width="11.6640625" style="241" customWidth="1"/>
    <col min="11" max="12" width="9.33203125" style="241"/>
    <col min="13" max="13" width="17.5" style="241" customWidth="1"/>
    <col min="14" max="14" width="4.83203125" style="241" customWidth="1"/>
    <col min="15" max="15" width="11.5" style="241" customWidth="1"/>
    <col min="16" max="16" width="12.5" style="241" customWidth="1"/>
    <col min="17" max="16384" width="9.33203125" style="241"/>
  </cols>
  <sheetData>
    <row r="1" spans="2:19" ht="15.75">
      <c r="B1" s="239" t="s">
        <v>195</v>
      </c>
      <c r="C1" s="240"/>
      <c r="D1" s="240"/>
      <c r="E1" s="240"/>
      <c r="F1" s="240"/>
      <c r="G1" s="240"/>
      <c r="H1" s="240"/>
      <c r="I1" s="240"/>
    </row>
    <row r="2" spans="2:19" ht="15.75">
      <c r="B2" s="239" t="s">
        <v>268</v>
      </c>
      <c r="C2" s="240"/>
      <c r="D2" s="240"/>
      <c r="E2" s="240"/>
      <c r="F2" s="240"/>
      <c r="G2" s="240"/>
      <c r="H2" s="240"/>
      <c r="I2" s="240"/>
    </row>
    <row r="3" spans="2:19" ht="15.75">
      <c r="B3" s="239" t="str">
        <f>TEXT($C$63,"0%")&amp;" Capacity Factor"</f>
        <v>90% Capacity Factor</v>
      </c>
      <c r="C3" s="240"/>
      <c r="D3" s="240"/>
      <c r="E3" s="240"/>
      <c r="F3" s="240"/>
      <c r="G3" s="240"/>
      <c r="H3" s="240"/>
      <c r="I3" s="240"/>
    </row>
    <row r="4" spans="2:19">
      <c r="B4" s="242"/>
      <c r="C4" s="242"/>
      <c r="D4" s="242"/>
      <c r="E4" s="242"/>
      <c r="F4" s="242"/>
      <c r="G4" s="242"/>
      <c r="H4" s="242"/>
      <c r="I4" s="243"/>
      <c r="J4" s="243"/>
    </row>
    <row r="5" spans="2:19" ht="51.75" customHeight="1">
      <c r="B5" s="244" t="s">
        <v>0</v>
      </c>
      <c r="C5" s="245" t="s">
        <v>10</v>
      </c>
      <c r="D5" s="245" t="s">
        <v>11</v>
      </c>
      <c r="E5" s="245" t="s">
        <v>12</v>
      </c>
      <c r="F5" s="245" t="s">
        <v>196</v>
      </c>
      <c r="G5" s="19" t="s">
        <v>13</v>
      </c>
      <c r="H5" s="245" t="s">
        <v>197</v>
      </c>
      <c r="I5" s="245" t="s">
        <v>210</v>
      </c>
      <c r="J5" s="19" t="s">
        <v>73</v>
      </c>
      <c r="K5"/>
      <c r="Q5" s="305"/>
    </row>
    <row r="6" spans="2:19" ht="24" customHeight="1">
      <c r="B6" s="246"/>
      <c r="C6" s="247" t="s">
        <v>8</v>
      </c>
      <c r="D6" s="248" t="s">
        <v>9</v>
      </c>
      <c r="E6" s="248" t="s">
        <v>9</v>
      </c>
      <c r="F6" s="247" t="s">
        <v>39</v>
      </c>
      <c r="G6" s="22" t="s">
        <v>39</v>
      </c>
      <c r="H6" s="247" t="s">
        <v>39</v>
      </c>
      <c r="I6" s="247" t="s">
        <v>39</v>
      </c>
      <c r="J6" s="23" t="s">
        <v>9</v>
      </c>
      <c r="K6"/>
      <c r="N6" s="307"/>
      <c r="O6" s="307"/>
      <c r="P6" s="69"/>
      <c r="Q6" s="69"/>
      <c r="R6" s="69"/>
    </row>
    <row r="7" spans="2:19">
      <c r="C7" s="249" t="s">
        <v>1</v>
      </c>
      <c r="D7" s="249" t="s">
        <v>2</v>
      </c>
      <c r="E7" s="249" t="s">
        <v>3</v>
      </c>
      <c r="F7" s="249" t="s">
        <v>4</v>
      </c>
      <c r="G7" s="249" t="s">
        <v>5</v>
      </c>
      <c r="H7" s="249" t="s">
        <v>7</v>
      </c>
      <c r="I7" s="249" t="s">
        <v>28</v>
      </c>
      <c r="J7" s="249" t="s">
        <v>29</v>
      </c>
      <c r="K7"/>
      <c r="N7" s="69"/>
      <c r="O7" s="69"/>
      <c r="P7" s="69"/>
      <c r="Q7" s="69"/>
      <c r="R7" s="69"/>
    </row>
    <row r="8" spans="2:19" ht="6" customHeight="1">
      <c r="K8"/>
    </row>
    <row r="9" spans="2:19" ht="15.75">
      <c r="B9" s="60" t="str">
        <f>C52</f>
        <v>2017 IRP Geothermal PPA West Side Resource - 90% Capacity Factor</v>
      </c>
      <c r="C9" s="243"/>
      <c r="E9" s="243"/>
      <c r="F9" s="243"/>
      <c r="G9" s="243"/>
      <c r="H9" s="243"/>
      <c r="I9" s="243"/>
      <c r="J9" s="243"/>
      <c r="K9"/>
    </row>
    <row r="10" spans="2:19">
      <c r="B10" s="250">
        <v>2016</v>
      </c>
      <c r="C10" s="251">
        <f>C55</f>
        <v>0</v>
      </c>
      <c r="D10" s="252">
        <f>C10*$C$62</f>
        <v>0</v>
      </c>
      <c r="E10" s="252">
        <f>C56</f>
        <v>0</v>
      </c>
      <c r="F10" s="253">
        <f t="shared" ref="F10:F36" si="0">(D10+E10)/(8.76*$C$63)</f>
        <v>0</v>
      </c>
      <c r="G10" s="253">
        <f>$C$58</f>
        <v>77.34</v>
      </c>
      <c r="H10" s="300">
        <f>C59</f>
        <v>0</v>
      </c>
      <c r="I10" s="254">
        <f>F10+H10+G10</f>
        <v>77.34</v>
      </c>
      <c r="J10" s="254">
        <f>ROUND(I10*$C$63*8.76,2)</f>
        <v>611.44000000000005</v>
      </c>
      <c r="K10"/>
      <c r="N10" s="69"/>
      <c r="O10" s="69"/>
      <c r="P10" s="69"/>
      <c r="Q10" s="306"/>
      <c r="R10" s="69"/>
    </row>
    <row r="11" spans="2:19">
      <c r="B11" s="250">
        <f t="shared" ref="B11:B36" si="1">B10+1</f>
        <v>2017</v>
      </c>
      <c r="C11" s="256"/>
      <c r="D11" s="252">
        <f>ROUND(D10*(1+$D66),2)</f>
        <v>0</v>
      </c>
      <c r="E11" s="252">
        <f>ROUND(E10*(1+$D66),2)</f>
        <v>0</v>
      </c>
      <c r="F11" s="253">
        <f t="shared" si="0"/>
        <v>0</v>
      </c>
      <c r="G11" s="115">
        <f>ROUND(G10*(1+$D66),2)</f>
        <v>79.05</v>
      </c>
      <c r="H11" s="252">
        <f>ROUND(H10*(1+$D66),2)</f>
        <v>0</v>
      </c>
      <c r="I11" s="254">
        <f>F11+H11+G11</f>
        <v>79.05</v>
      </c>
      <c r="J11" s="254">
        <f t="shared" ref="J11:J36" si="2">ROUND(I11*$C$63*8.76,2)</f>
        <v>624.96</v>
      </c>
      <c r="K11"/>
      <c r="N11" s="69"/>
      <c r="O11" s="69"/>
      <c r="P11" s="69"/>
      <c r="Q11" s="306"/>
      <c r="R11" s="69"/>
    </row>
    <row r="12" spans="2:19">
      <c r="B12" s="263">
        <f t="shared" si="1"/>
        <v>2018</v>
      </c>
      <c r="C12" s="264"/>
      <c r="D12" s="252">
        <f t="shared" ref="D12:E19" si="3">ROUND(D11*(1+$D67),2)</f>
        <v>0</v>
      </c>
      <c r="E12" s="252">
        <f t="shared" si="3"/>
        <v>0</v>
      </c>
      <c r="F12" s="254">
        <f t="shared" si="0"/>
        <v>0</v>
      </c>
      <c r="G12" s="252">
        <f t="shared" ref="G12:G19" si="4">ROUND(G11*(1+$D67),2)</f>
        <v>80.760000000000005</v>
      </c>
      <c r="H12" s="265">
        <f t="shared" ref="H12" si="5">ROUND(H11*(1+$D67),2)</f>
        <v>0</v>
      </c>
      <c r="I12" s="254">
        <f t="shared" ref="I12:I36" si="6">F12+H12+G12</f>
        <v>80.760000000000005</v>
      </c>
      <c r="J12" s="254">
        <f t="shared" si="2"/>
        <v>638.48</v>
      </c>
      <c r="K12"/>
      <c r="L12" s="243"/>
      <c r="N12" s="69"/>
      <c r="O12" s="69"/>
      <c r="P12" s="69"/>
      <c r="Q12" s="306"/>
      <c r="R12" s="69"/>
    </row>
    <row r="13" spans="2:19">
      <c r="B13" s="263">
        <f t="shared" si="1"/>
        <v>2019</v>
      </c>
      <c r="C13" s="264"/>
      <c r="D13" s="252">
        <f t="shared" si="3"/>
        <v>0</v>
      </c>
      <c r="E13" s="252">
        <f t="shared" si="3"/>
        <v>0</v>
      </c>
      <c r="F13" s="254">
        <f t="shared" si="0"/>
        <v>0</v>
      </c>
      <c r="G13" s="252">
        <f t="shared" si="4"/>
        <v>82.38</v>
      </c>
      <c r="H13" s="265">
        <f t="shared" ref="H13" si="7">ROUND(H12*(1+$D68),2)</f>
        <v>0</v>
      </c>
      <c r="I13" s="254">
        <f t="shared" si="6"/>
        <v>82.38</v>
      </c>
      <c r="J13" s="254">
        <f t="shared" si="2"/>
        <v>651.29</v>
      </c>
      <c r="K13"/>
      <c r="L13" s="243"/>
      <c r="N13" s="69"/>
      <c r="O13" s="69"/>
      <c r="P13" s="69"/>
      <c r="Q13" s="306"/>
      <c r="R13" s="69"/>
    </row>
    <row r="14" spans="2:19">
      <c r="B14" s="263">
        <f t="shared" si="1"/>
        <v>2020</v>
      </c>
      <c r="C14" s="264"/>
      <c r="D14" s="252">
        <f t="shared" si="3"/>
        <v>0</v>
      </c>
      <c r="E14" s="252">
        <f t="shared" si="3"/>
        <v>0</v>
      </c>
      <c r="F14" s="254">
        <f t="shared" si="0"/>
        <v>0</v>
      </c>
      <c r="G14" s="252">
        <f t="shared" si="4"/>
        <v>84.14</v>
      </c>
      <c r="H14" s="265">
        <f t="shared" ref="H14" si="8">ROUND(H13*(1+$D69),2)</f>
        <v>0</v>
      </c>
      <c r="I14" s="254">
        <f t="shared" si="6"/>
        <v>84.14</v>
      </c>
      <c r="J14" s="254">
        <f t="shared" si="2"/>
        <v>665.2</v>
      </c>
      <c r="K14"/>
      <c r="L14" s="243"/>
      <c r="N14" s="69"/>
      <c r="O14" s="69"/>
      <c r="P14" s="69"/>
      <c r="Q14" s="306"/>
      <c r="R14" s="69"/>
      <c r="S14" s="262"/>
    </row>
    <row r="15" spans="2:19">
      <c r="B15" s="263">
        <f t="shared" si="1"/>
        <v>2021</v>
      </c>
      <c r="C15" s="264"/>
      <c r="D15" s="252">
        <f t="shared" si="3"/>
        <v>0</v>
      </c>
      <c r="E15" s="252">
        <f t="shared" si="3"/>
        <v>0</v>
      </c>
      <c r="F15" s="254">
        <f t="shared" si="0"/>
        <v>0</v>
      </c>
      <c r="G15" s="252">
        <f t="shared" si="4"/>
        <v>86.03</v>
      </c>
      <c r="H15" s="265">
        <f t="shared" ref="H15" si="9">ROUND(H14*(1+$D70),2)</f>
        <v>0</v>
      </c>
      <c r="I15" s="254">
        <f t="shared" si="6"/>
        <v>86.03</v>
      </c>
      <c r="J15" s="254">
        <f t="shared" si="2"/>
        <v>680.14</v>
      </c>
      <c r="K15"/>
      <c r="L15" s="243"/>
      <c r="N15" s="69"/>
      <c r="O15" s="69"/>
      <c r="P15" s="69"/>
      <c r="Q15" s="306"/>
      <c r="R15" s="69"/>
      <c r="S15" s="262"/>
    </row>
    <row r="16" spans="2:19">
      <c r="B16" s="263">
        <f t="shared" si="1"/>
        <v>2022</v>
      </c>
      <c r="C16" s="264"/>
      <c r="D16" s="252">
        <f t="shared" si="3"/>
        <v>0</v>
      </c>
      <c r="E16" s="252">
        <f t="shared" si="3"/>
        <v>0</v>
      </c>
      <c r="F16" s="254">
        <f t="shared" si="0"/>
        <v>0</v>
      </c>
      <c r="G16" s="252">
        <f t="shared" si="4"/>
        <v>87.97</v>
      </c>
      <c r="H16" s="265">
        <f t="shared" ref="H16" si="10">ROUND(H15*(1+$D71),2)</f>
        <v>0</v>
      </c>
      <c r="I16" s="254">
        <f t="shared" si="6"/>
        <v>87.97</v>
      </c>
      <c r="J16" s="254">
        <f t="shared" si="2"/>
        <v>695.48</v>
      </c>
      <c r="K16"/>
      <c r="L16" s="243"/>
      <c r="N16" s="69"/>
      <c r="O16" s="69"/>
      <c r="P16" s="69"/>
      <c r="Q16" s="306"/>
      <c r="R16" s="69"/>
    </row>
    <row r="17" spans="2:19">
      <c r="B17" s="263">
        <f t="shared" si="1"/>
        <v>2023</v>
      </c>
      <c r="C17" s="264"/>
      <c r="D17" s="252">
        <f t="shared" si="3"/>
        <v>0</v>
      </c>
      <c r="E17" s="252">
        <f t="shared" si="3"/>
        <v>0</v>
      </c>
      <c r="F17" s="254">
        <f t="shared" si="0"/>
        <v>0</v>
      </c>
      <c r="G17" s="252">
        <f t="shared" si="4"/>
        <v>90</v>
      </c>
      <c r="H17" s="265">
        <f t="shared" ref="H17" si="11">ROUND(H16*(1+$D72),2)</f>
        <v>0</v>
      </c>
      <c r="I17" s="254">
        <f t="shared" si="6"/>
        <v>90</v>
      </c>
      <c r="J17" s="254">
        <f t="shared" si="2"/>
        <v>711.53</v>
      </c>
      <c r="K17"/>
      <c r="L17" s="243"/>
      <c r="N17" s="69"/>
      <c r="O17" s="69"/>
      <c r="P17" s="69"/>
      <c r="Q17" s="306"/>
      <c r="R17" s="69"/>
    </row>
    <row r="18" spans="2:19">
      <c r="B18" s="263">
        <f t="shared" si="1"/>
        <v>2024</v>
      </c>
      <c r="C18" s="264"/>
      <c r="D18" s="252">
        <f t="shared" si="3"/>
        <v>0</v>
      </c>
      <c r="E18" s="252">
        <f t="shared" si="3"/>
        <v>0</v>
      </c>
      <c r="F18" s="254">
        <f t="shared" si="0"/>
        <v>0</v>
      </c>
      <c r="G18" s="252">
        <f t="shared" si="4"/>
        <v>92.08</v>
      </c>
      <c r="H18" s="265">
        <f t="shared" ref="H18" si="12">ROUND(H17*(1+$D73),2)</f>
        <v>0</v>
      </c>
      <c r="I18" s="254">
        <f t="shared" si="6"/>
        <v>92.08</v>
      </c>
      <c r="J18" s="254">
        <f t="shared" si="2"/>
        <v>727.98</v>
      </c>
      <c r="K18"/>
      <c r="L18" s="243"/>
      <c r="N18" s="69"/>
      <c r="O18" s="69"/>
      <c r="P18" s="69"/>
      <c r="Q18" s="306"/>
      <c r="R18" s="69"/>
    </row>
    <row r="19" spans="2:19">
      <c r="B19" s="263">
        <f t="shared" si="1"/>
        <v>2025</v>
      </c>
      <c r="C19" s="264"/>
      <c r="D19" s="252">
        <f t="shared" si="3"/>
        <v>0</v>
      </c>
      <c r="E19" s="252">
        <f t="shared" si="3"/>
        <v>0</v>
      </c>
      <c r="F19" s="254">
        <f t="shared" si="0"/>
        <v>0</v>
      </c>
      <c r="G19" s="252">
        <f t="shared" si="4"/>
        <v>94.21</v>
      </c>
      <c r="H19" s="265">
        <f t="shared" ref="H19" si="13">ROUND(H18*(1+$D74),2)</f>
        <v>0</v>
      </c>
      <c r="I19" s="254">
        <f t="shared" si="6"/>
        <v>94.21</v>
      </c>
      <c r="J19" s="254">
        <f t="shared" si="2"/>
        <v>744.81</v>
      </c>
      <c r="K19"/>
      <c r="L19" s="243"/>
      <c r="N19" s="69"/>
      <c r="O19" s="69"/>
      <c r="P19" s="69"/>
      <c r="Q19" s="306"/>
      <c r="R19" s="69"/>
    </row>
    <row r="20" spans="2:19">
      <c r="B20" s="263">
        <f t="shared" si="1"/>
        <v>2026</v>
      </c>
      <c r="C20" s="264"/>
      <c r="D20" s="252">
        <f>ROUND(D19*(1+$G66),2)</f>
        <v>0</v>
      </c>
      <c r="E20" s="252">
        <f>ROUND(E19*(1+$G66),2)</f>
        <v>0</v>
      </c>
      <c r="F20" s="254">
        <f t="shared" si="0"/>
        <v>0</v>
      </c>
      <c r="G20" s="252">
        <f>ROUND(G19*(1+$G66),2)</f>
        <v>96.37</v>
      </c>
      <c r="H20" s="265">
        <f>ROUND(H19*(1+$G66),2)</f>
        <v>0</v>
      </c>
      <c r="I20" s="254">
        <f t="shared" si="6"/>
        <v>96.37</v>
      </c>
      <c r="J20" s="254">
        <f t="shared" si="2"/>
        <v>761.89</v>
      </c>
      <c r="K20"/>
      <c r="L20" s="243"/>
      <c r="N20" s="69"/>
      <c r="O20" s="69"/>
      <c r="P20" s="69"/>
      <c r="Q20" s="306"/>
      <c r="R20" s="69"/>
    </row>
    <row r="21" spans="2:19">
      <c r="B21" s="263">
        <f t="shared" si="1"/>
        <v>2027</v>
      </c>
      <c r="C21" s="264"/>
      <c r="D21" s="252">
        <f t="shared" ref="D21:E28" si="14">ROUND(D20*(1+$G67),2)</f>
        <v>0</v>
      </c>
      <c r="E21" s="252">
        <f t="shared" si="14"/>
        <v>0</v>
      </c>
      <c r="F21" s="254">
        <f t="shared" si="0"/>
        <v>0</v>
      </c>
      <c r="G21" s="252">
        <f t="shared" ref="G21:G28" si="15">ROUND(G20*(1+$G67),2)</f>
        <v>98.6</v>
      </c>
      <c r="H21" s="265">
        <f t="shared" ref="H21" si="16">ROUND(H20*(1+$G67),2)</f>
        <v>0</v>
      </c>
      <c r="I21" s="254">
        <f t="shared" si="6"/>
        <v>98.6</v>
      </c>
      <c r="J21" s="254">
        <f t="shared" si="2"/>
        <v>779.52</v>
      </c>
      <c r="K21"/>
      <c r="L21" s="243"/>
      <c r="N21" s="69"/>
      <c r="O21" s="69"/>
      <c r="P21" s="69"/>
      <c r="Q21" s="306"/>
      <c r="R21" s="69"/>
    </row>
    <row r="22" spans="2:19">
      <c r="B22" s="263">
        <f t="shared" si="1"/>
        <v>2028</v>
      </c>
      <c r="C22" s="264"/>
      <c r="D22" s="258">
        <f t="shared" si="14"/>
        <v>0</v>
      </c>
      <c r="E22" s="258">
        <f t="shared" si="14"/>
        <v>0</v>
      </c>
      <c r="F22" s="259">
        <f t="shared" si="0"/>
        <v>0</v>
      </c>
      <c r="G22" s="258">
        <f t="shared" si="15"/>
        <v>100.89</v>
      </c>
      <c r="H22" s="258">
        <f t="shared" ref="H22" si="17">ROUND(H21*(1+$G68),2)</f>
        <v>0</v>
      </c>
      <c r="I22" s="259">
        <f t="shared" si="6"/>
        <v>100.89</v>
      </c>
      <c r="J22" s="259">
        <f t="shared" si="2"/>
        <v>797.63</v>
      </c>
      <c r="K22"/>
      <c r="L22" s="243"/>
      <c r="N22" s="69"/>
      <c r="O22" s="69"/>
      <c r="P22" s="69"/>
      <c r="Q22" s="306"/>
      <c r="R22" s="69"/>
    </row>
    <row r="23" spans="2:19">
      <c r="B23" s="263">
        <f t="shared" si="1"/>
        <v>2029</v>
      </c>
      <c r="C23" s="264"/>
      <c r="D23" s="252">
        <f t="shared" si="14"/>
        <v>0</v>
      </c>
      <c r="E23" s="252">
        <f t="shared" si="14"/>
        <v>0</v>
      </c>
      <c r="F23" s="254">
        <f t="shared" si="0"/>
        <v>0</v>
      </c>
      <c r="G23" s="252">
        <f t="shared" si="15"/>
        <v>103.28</v>
      </c>
      <c r="H23" s="265">
        <f t="shared" ref="H23" si="18">ROUND(H22*(1+$G69),2)</f>
        <v>0</v>
      </c>
      <c r="I23" s="254">
        <f t="shared" si="6"/>
        <v>103.28</v>
      </c>
      <c r="J23" s="254">
        <f t="shared" si="2"/>
        <v>816.52</v>
      </c>
      <c r="K23"/>
      <c r="L23" s="243"/>
      <c r="N23" s="69"/>
      <c r="O23" s="69"/>
      <c r="P23" s="306"/>
      <c r="Q23" s="306"/>
      <c r="R23" s="252"/>
      <c r="S23" s="283"/>
    </row>
    <row r="24" spans="2:19">
      <c r="B24" s="263">
        <f t="shared" si="1"/>
        <v>2030</v>
      </c>
      <c r="C24" s="264"/>
      <c r="D24" s="252">
        <f t="shared" si="14"/>
        <v>0</v>
      </c>
      <c r="E24" s="252">
        <f t="shared" si="14"/>
        <v>0</v>
      </c>
      <c r="F24" s="254">
        <f t="shared" si="0"/>
        <v>0</v>
      </c>
      <c r="G24" s="252">
        <f t="shared" si="15"/>
        <v>105.74</v>
      </c>
      <c r="H24" s="265">
        <f t="shared" ref="H24" si="19">ROUND(H23*(1+$G70),2)</f>
        <v>0</v>
      </c>
      <c r="I24" s="254">
        <f t="shared" si="6"/>
        <v>105.74</v>
      </c>
      <c r="J24" s="254">
        <f t="shared" si="2"/>
        <v>835.97</v>
      </c>
      <c r="K24"/>
      <c r="L24" s="243"/>
      <c r="N24" s="69"/>
      <c r="O24" s="69"/>
      <c r="P24" s="306"/>
      <c r="Q24" s="306"/>
      <c r="R24" s="252"/>
      <c r="S24" s="283"/>
    </row>
    <row r="25" spans="2:19">
      <c r="B25" s="263">
        <f t="shared" si="1"/>
        <v>2031</v>
      </c>
      <c r="C25" s="264"/>
      <c r="D25" s="252">
        <f t="shared" si="14"/>
        <v>0</v>
      </c>
      <c r="E25" s="252">
        <f t="shared" si="14"/>
        <v>0</v>
      </c>
      <c r="F25" s="254">
        <f t="shared" si="0"/>
        <v>0</v>
      </c>
      <c r="G25" s="252">
        <f t="shared" si="15"/>
        <v>108.28</v>
      </c>
      <c r="H25" s="265">
        <f t="shared" ref="H25" si="20">ROUND(H24*(1+$G71),2)</f>
        <v>0</v>
      </c>
      <c r="I25" s="254">
        <f t="shared" si="6"/>
        <v>108.28</v>
      </c>
      <c r="J25" s="254">
        <f t="shared" si="2"/>
        <v>856.05</v>
      </c>
      <c r="K25"/>
      <c r="L25" s="243"/>
      <c r="N25" s="69"/>
      <c r="O25" s="69"/>
      <c r="P25" s="306"/>
      <c r="Q25" s="306"/>
      <c r="R25" s="252"/>
      <c r="S25" s="283"/>
    </row>
    <row r="26" spans="2:19">
      <c r="B26" s="263">
        <f t="shared" si="1"/>
        <v>2032</v>
      </c>
      <c r="C26" s="264"/>
      <c r="D26" s="252">
        <f t="shared" si="14"/>
        <v>0</v>
      </c>
      <c r="E26" s="252">
        <f t="shared" si="14"/>
        <v>0</v>
      </c>
      <c r="F26" s="254">
        <f t="shared" si="0"/>
        <v>0</v>
      </c>
      <c r="G26" s="252">
        <f t="shared" si="15"/>
        <v>110.89</v>
      </c>
      <c r="H26" s="265">
        <f t="shared" ref="H26" si="21">ROUND(H25*(1+$G72),2)</f>
        <v>0</v>
      </c>
      <c r="I26" s="254">
        <f t="shared" si="6"/>
        <v>110.89</v>
      </c>
      <c r="J26" s="254">
        <f t="shared" si="2"/>
        <v>876.69</v>
      </c>
      <c r="K26"/>
      <c r="L26" s="243"/>
      <c r="N26" s="69"/>
      <c r="O26" s="69"/>
      <c r="P26" s="306"/>
      <c r="Q26" s="306"/>
      <c r="R26" s="252"/>
      <c r="S26" s="283"/>
    </row>
    <row r="27" spans="2:19">
      <c r="B27" s="263">
        <f t="shared" si="1"/>
        <v>2033</v>
      </c>
      <c r="C27" s="264"/>
      <c r="D27" s="252">
        <f t="shared" si="14"/>
        <v>0</v>
      </c>
      <c r="E27" s="252">
        <f t="shared" si="14"/>
        <v>0</v>
      </c>
      <c r="F27" s="254">
        <f t="shared" si="0"/>
        <v>0</v>
      </c>
      <c r="G27" s="252">
        <f t="shared" si="15"/>
        <v>113.57</v>
      </c>
      <c r="H27" s="265">
        <f t="shared" ref="H27" si="22">ROUND(H26*(1+$G73),2)</f>
        <v>0</v>
      </c>
      <c r="I27" s="254">
        <f t="shared" si="6"/>
        <v>113.57</v>
      </c>
      <c r="J27" s="254">
        <f t="shared" si="2"/>
        <v>897.87</v>
      </c>
      <c r="K27"/>
      <c r="L27" s="243"/>
      <c r="N27" s="69"/>
      <c r="O27" s="69"/>
      <c r="P27" s="306"/>
      <c r="Q27" s="306"/>
      <c r="R27" s="252"/>
      <c r="S27" s="283"/>
    </row>
    <row r="28" spans="2:19">
      <c r="B28" s="263">
        <f t="shared" si="1"/>
        <v>2034</v>
      </c>
      <c r="C28" s="264"/>
      <c r="D28" s="252">
        <f t="shared" si="14"/>
        <v>0</v>
      </c>
      <c r="E28" s="252">
        <f t="shared" si="14"/>
        <v>0</v>
      </c>
      <c r="F28" s="254">
        <f t="shared" si="0"/>
        <v>0</v>
      </c>
      <c r="G28" s="252">
        <f t="shared" si="15"/>
        <v>116.32</v>
      </c>
      <c r="H28" s="265">
        <f t="shared" ref="H28" si="23">ROUND(H27*(1+$G74),2)</f>
        <v>0</v>
      </c>
      <c r="I28" s="254">
        <f t="shared" si="6"/>
        <v>116.32</v>
      </c>
      <c r="J28" s="254">
        <f t="shared" si="2"/>
        <v>919.61</v>
      </c>
      <c r="K28"/>
      <c r="L28" s="243"/>
      <c r="N28" s="69"/>
      <c r="O28" s="69"/>
      <c r="P28" s="306"/>
      <c r="Q28" s="306"/>
      <c r="R28" s="252"/>
      <c r="S28" s="283"/>
    </row>
    <row r="29" spans="2:19">
      <c r="B29" s="263">
        <f t="shared" si="1"/>
        <v>2035</v>
      </c>
      <c r="C29" s="264"/>
      <c r="D29" s="252">
        <f>ROUND(D28*(1+$J66),2)</f>
        <v>0</v>
      </c>
      <c r="E29" s="252">
        <f>ROUND(E28*(1+$J66),2)</f>
        <v>0</v>
      </c>
      <c r="F29" s="254">
        <f t="shared" si="0"/>
        <v>0</v>
      </c>
      <c r="G29" s="252">
        <f>ROUND(G28*(1+$J66),2)</f>
        <v>119.13</v>
      </c>
      <c r="H29" s="265">
        <f>ROUND(H28*(1+$J66),2)</f>
        <v>0</v>
      </c>
      <c r="I29" s="254">
        <f t="shared" si="6"/>
        <v>119.13</v>
      </c>
      <c r="J29" s="254">
        <f t="shared" si="2"/>
        <v>941.83</v>
      </c>
      <c r="K29"/>
      <c r="L29" s="243"/>
      <c r="N29" s="69"/>
      <c r="O29" s="69"/>
      <c r="P29" s="306"/>
      <c r="Q29" s="306"/>
      <c r="R29" s="252"/>
      <c r="S29" s="283"/>
    </row>
    <row r="30" spans="2:19">
      <c r="B30" s="263">
        <f t="shared" si="1"/>
        <v>2036</v>
      </c>
      <c r="C30" s="264"/>
      <c r="D30" s="252">
        <f t="shared" ref="D30:E36" si="24">ROUND(D29*(1+$J67),2)</f>
        <v>0</v>
      </c>
      <c r="E30" s="252">
        <f t="shared" si="24"/>
        <v>0</v>
      </c>
      <c r="F30" s="254">
        <f t="shared" si="0"/>
        <v>0</v>
      </c>
      <c r="G30" s="252">
        <f t="shared" ref="G30:G36" si="25">ROUND(G29*(1+$J67),2)</f>
        <v>122.03</v>
      </c>
      <c r="H30" s="265">
        <f t="shared" ref="H30" si="26">ROUND(H29*(1+$J67),2)</f>
        <v>0</v>
      </c>
      <c r="I30" s="254">
        <f t="shared" si="6"/>
        <v>122.03</v>
      </c>
      <c r="J30" s="254">
        <f t="shared" si="2"/>
        <v>964.76</v>
      </c>
      <c r="K30"/>
      <c r="L30" s="243"/>
      <c r="N30" s="69"/>
      <c r="O30" s="69"/>
      <c r="P30" s="306"/>
      <c r="Q30" s="306"/>
      <c r="R30" s="252"/>
      <c r="S30" s="283"/>
    </row>
    <row r="31" spans="2:19">
      <c r="B31" s="263">
        <f t="shared" si="1"/>
        <v>2037</v>
      </c>
      <c r="C31" s="264"/>
      <c r="D31" s="252">
        <f t="shared" si="24"/>
        <v>0</v>
      </c>
      <c r="E31" s="252">
        <f t="shared" si="24"/>
        <v>0</v>
      </c>
      <c r="F31" s="254">
        <f t="shared" si="0"/>
        <v>0</v>
      </c>
      <c r="G31" s="252">
        <f t="shared" si="25"/>
        <v>124.99</v>
      </c>
      <c r="H31" s="265">
        <f t="shared" ref="H31" si="27">ROUND(H30*(1+$J68),2)</f>
        <v>0</v>
      </c>
      <c r="I31" s="254">
        <f t="shared" si="6"/>
        <v>124.99</v>
      </c>
      <c r="J31" s="254">
        <f t="shared" si="2"/>
        <v>988.16</v>
      </c>
      <c r="K31"/>
      <c r="L31" s="243"/>
      <c r="N31" s="69"/>
      <c r="O31" s="69"/>
      <c r="P31" s="69"/>
      <c r="Q31" s="306"/>
      <c r="R31" s="252"/>
      <c r="S31" s="252"/>
    </row>
    <row r="32" spans="2:19">
      <c r="B32" s="263">
        <f t="shared" si="1"/>
        <v>2038</v>
      </c>
      <c r="C32" s="264"/>
      <c r="D32" s="252">
        <f t="shared" si="24"/>
        <v>0</v>
      </c>
      <c r="E32" s="252">
        <f t="shared" si="24"/>
        <v>0</v>
      </c>
      <c r="F32" s="254">
        <f t="shared" si="0"/>
        <v>0</v>
      </c>
      <c r="G32" s="252">
        <f t="shared" si="25"/>
        <v>128.04</v>
      </c>
      <c r="H32" s="265">
        <f t="shared" ref="H32" si="28">ROUND(H31*(1+$J69),2)</f>
        <v>0</v>
      </c>
      <c r="I32" s="254">
        <f t="shared" si="6"/>
        <v>128.04</v>
      </c>
      <c r="J32" s="254">
        <f t="shared" si="2"/>
        <v>1012.27</v>
      </c>
      <c r="K32"/>
      <c r="L32" s="243"/>
      <c r="N32" s="69"/>
      <c r="O32" s="69"/>
      <c r="Q32" s="293"/>
      <c r="R32" s="252"/>
      <c r="S32" s="252"/>
    </row>
    <row r="33" spans="2:19">
      <c r="B33" s="263">
        <f t="shared" si="1"/>
        <v>2039</v>
      </c>
      <c r="C33" s="264"/>
      <c r="D33" s="252">
        <f t="shared" si="24"/>
        <v>0</v>
      </c>
      <c r="E33" s="252">
        <f t="shared" si="24"/>
        <v>0</v>
      </c>
      <c r="F33" s="254">
        <f t="shared" si="0"/>
        <v>0</v>
      </c>
      <c r="G33" s="252">
        <f t="shared" si="25"/>
        <v>131.18</v>
      </c>
      <c r="H33" s="265">
        <f t="shared" ref="H33" si="29">ROUND(H32*(1+$J70),2)</f>
        <v>0</v>
      </c>
      <c r="I33" s="254">
        <f t="shared" si="6"/>
        <v>131.18</v>
      </c>
      <c r="J33" s="254">
        <f t="shared" si="2"/>
        <v>1037.0999999999999</v>
      </c>
      <c r="K33"/>
      <c r="L33" s="243"/>
      <c r="N33" s="69"/>
      <c r="O33" s="69"/>
      <c r="Q33" s="293"/>
      <c r="R33" s="252"/>
      <c r="S33" s="252"/>
    </row>
    <row r="34" spans="2:19">
      <c r="B34" s="263">
        <f t="shared" si="1"/>
        <v>2040</v>
      </c>
      <c r="C34" s="264"/>
      <c r="D34" s="252">
        <f t="shared" si="24"/>
        <v>0</v>
      </c>
      <c r="E34" s="252">
        <f t="shared" si="24"/>
        <v>0</v>
      </c>
      <c r="F34" s="254">
        <f t="shared" si="0"/>
        <v>0</v>
      </c>
      <c r="G34" s="252">
        <f t="shared" si="25"/>
        <v>134.38</v>
      </c>
      <c r="H34" s="265">
        <f t="shared" ref="H34" si="30">ROUND(H33*(1+$J71),2)</f>
        <v>0</v>
      </c>
      <c r="I34" s="254">
        <f t="shared" si="6"/>
        <v>134.38</v>
      </c>
      <c r="J34" s="254">
        <f t="shared" si="2"/>
        <v>1062.3900000000001</v>
      </c>
      <c r="K34"/>
      <c r="L34" s="243"/>
      <c r="N34" s="69"/>
      <c r="O34" s="69"/>
      <c r="Q34" s="293"/>
      <c r="R34" s="252"/>
      <c r="S34" s="252"/>
    </row>
    <row r="35" spans="2:19">
      <c r="B35" s="263">
        <f t="shared" si="1"/>
        <v>2041</v>
      </c>
      <c r="C35" s="264"/>
      <c r="D35" s="252">
        <f t="shared" si="24"/>
        <v>0</v>
      </c>
      <c r="E35" s="252">
        <f t="shared" si="24"/>
        <v>0</v>
      </c>
      <c r="F35" s="254">
        <f t="shared" si="0"/>
        <v>0</v>
      </c>
      <c r="G35" s="252">
        <f t="shared" si="25"/>
        <v>137.68</v>
      </c>
      <c r="H35" s="265">
        <f t="shared" ref="H35" si="31">ROUND(H34*(1+$J72),2)</f>
        <v>0</v>
      </c>
      <c r="I35" s="254">
        <f t="shared" si="6"/>
        <v>137.68</v>
      </c>
      <c r="J35" s="254">
        <f t="shared" si="2"/>
        <v>1088.48</v>
      </c>
      <c r="K35"/>
      <c r="L35" s="243"/>
      <c r="N35" s="69"/>
      <c r="O35" s="69"/>
      <c r="Q35" s="293"/>
      <c r="R35" s="252"/>
      <c r="S35" s="252"/>
    </row>
    <row r="36" spans="2:19">
      <c r="B36" s="263">
        <f t="shared" si="1"/>
        <v>2042</v>
      </c>
      <c r="C36" s="264"/>
      <c r="D36" s="252">
        <f t="shared" si="24"/>
        <v>0</v>
      </c>
      <c r="E36" s="252">
        <f t="shared" si="24"/>
        <v>0</v>
      </c>
      <c r="F36" s="254">
        <f t="shared" si="0"/>
        <v>0</v>
      </c>
      <c r="G36" s="252">
        <f t="shared" si="25"/>
        <v>141.07</v>
      </c>
      <c r="H36" s="265">
        <f t="shared" ref="H36" si="32">ROUND(H35*(1+$J73),2)</f>
        <v>0</v>
      </c>
      <c r="I36" s="254">
        <f t="shared" si="6"/>
        <v>141.07</v>
      </c>
      <c r="J36" s="254">
        <f t="shared" si="2"/>
        <v>1115.29</v>
      </c>
      <c r="K36"/>
      <c r="L36" s="243"/>
      <c r="N36" s="69"/>
      <c r="O36" s="69"/>
      <c r="Q36" s="293"/>
      <c r="R36" s="252"/>
      <c r="S36" s="252"/>
    </row>
    <row r="37" spans="2:19">
      <c r="B37" s="263"/>
      <c r="C37" s="256"/>
      <c r="D37" s="252"/>
      <c r="E37" s="252"/>
      <c r="F37" s="253"/>
      <c r="G37" s="252"/>
      <c r="H37" s="252"/>
      <c r="I37" s="254"/>
      <c r="J37" s="266"/>
    </row>
    <row r="38" spans="2:19">
      <c r="B38" s="250"/>
      <c r="C38" s="256"/>
      <c r="D38" s="252"/>
      <c r="E38" s="252"/>
      <c r="F38" s="253"/>
      <c r="G38" s="252"/>
      <c r="H38" s="252"/>
      <c r="I38" s="254"/>
      <c r="J38" s="266"/>
    </row>
    <row r="39" spans="2:19">
      <c r="B39" s="250"/>
      <c r="C39" s="256"/>
      <c r="D39" s="252"/>
      <c r="E39" s="252"/>
      <c r="F39" s="253"/>
      <c r="G39" s="252"/>
      <c r="H39" s="252"/>
      <c r="I39" s="254"/>
      <c r="J39" s="266"/>
    </row>
    <row r="40" spans="2:19">
      <c r="B40" s="250"/>
      <c r="C40" s="256"/>
      <c r="D40" s="252"/>
      <c r="E40" s="252"/>
      <c r="F40" s="253"/>
      <c r="G40" s="252"/>
      <c r="H40" s="252"/>
      <c r="I40" s="254"/>
      <c r="J40" s="266"/>
    </row>
    <row r="42" spans="2:19" ht="14.25">
      <c r="B42" s="267" t="s">
        <v>31</v>
      </c>
      <c r="C42" s="268"/>
      <c r="D42" s="268"/>
      <c r="E42" s="268"/>
      <c r="F42" s="268"/>
      <c r="G42" s="268"/>
      <c r="H42" s="268"/>
    </row>
    <row r="44" spans="2:19">
      <c r="B44" s="241" t="s">
        <v>199</v>
      </c>
      <c r="C44" s="269" t="s">
        <v>200</v>
      </c>
      <c r="D44" s="270" t="str">
        <f>'Table 3 200 MW (Wyo) 2033'!E68</f>
        <v xml:space="preserve">Plant Costs  - 2017 IRP - Table 6.1 &amp; 6.2 </v>
      </c>
    </row>
    <row r="45" spans="2:19">
      <c r="C45" s="269" t="str">
        <f>C7</f>
        <v>(a)</v>
      </c>
      <c r="D45" s="241" t="s">
        <v>201</v>
      </c>
    </row>
    <row r="46" spans="2:19">
      <c r="C46" s="269" t="str">
        <f>D7</f>
        <v>(b)</v>
      </c>
      <c r="D46" s="254" t="str">
        <f>"= "&amp;C7&amp;" x "&amp;C62</f>
        <v>= (a) x 0.0631141369791985</v>
      </c>
    </row>
    <row r="47" spans="2:19">
      <c r="C47" s="269" t="str">
        <f>F7</f>
        <v>(d)</v>
      </c>
      <c r="D47" s="254" t="str">
        <f>"= ("&amp;$D$7&amp;" + "&amp;$E$7&amp;") /  (8.76 x "&amp;TEXT(C63,"0.0%")&amp;")"</f>
        <v>= ((b) + (c)) /  (8.76 x 90.3%)</v>
      </c>
    </row>
    <row r="48" spans="2:19">
      <c r="C48" s="269" t="str">
        <f>I7</f>
        <v>(g)</v>
      </c>
      <c r="D48" s="254" t="str">
        <f>"= "&amp;$F$7&amp;" + "&amp;$H$7</f>
        <v>= (d) + (f)</v>
      </c>
    </row>
    <row r="49" spans="2:24">
      <c r="C49" s="269" t="str">
        <f>J7</f>
        <v>(h)</v>
      </c>
      <c r="D49" s="110" t="str">
        <f>D44</f>
        <v xml:space="preserve">Plant Costs  - 2017 IRP - Table 6.1 &amp; 6.2 </v>
      </c>
    </row>
    <row r="50" spans="2:24">
      <c r="C50" s="269"/>
      <c r="D50" s="254"/>
    </row>
    <row r="51" spans="2:24" ht="13.5" thickBot="1"/>
    <row r="52" spans="2:24" ht="13.5" thickBot="1">
      <c r="C52" s="58" t="str">
        <f>B2&amp;" - "&amp;B3</f>
        <v>2017 IRP Geothermal PPA West Side Resource - 90% Capacity Factor</v>
      </c>
      <c r="D52" s="271"/>
      <c r="E52" s="271"/>
      <c r="F52" s="271"/>
      <c r="G52" s="271"/>
      <c r="H52" s="271"/>
      <c r="I52" s="272"/>
      <c r="J52" s="273"/>
    </row>
    <row r="53" spans="2:24" ht="13.5" thickBot="1">
      <c r="C53" s="274" t="s">
        <v>208</v>
      </c>
      <c r="D53" s="275" t="s">
        <v>203</v>
      </c>
      <c r="E53" s="275"/>
      <c r="F53" s="275"/>
      <c r="G53" s="275"/>
      <c r="H53" s="276"/>
      <c r="I53" s="272"/>
      <c r="J53" s="273"/>
    </row>
    <row r="55" spans="2:24">
      <c r="B55" s="110" t="s">
        <v>189</v>
      </c>
      <c r="C55" s="277">
        <v>0</v>
      </c>
      <c r="D55" s="241" t="s">
        <v>201</v>
      </c>
      <c r="H55" s="241" t="s">
        <v>9</v>
      </c>
    </row>
    <row r="56" spans="2:24">
      <c r="B56" s="110" t="s">
        <v>189</v>
      </c>
      <c r="C56" s="278">
        <v>0</v>
      </c>
      <c r="D56" s="241" t="s">
        <v>204</v>
      </c>
      <c r="H56" s="241" t="s">
        <v>9</v>
      </c>
    </row>
    <row r="57" spans="2:24">
      <c r="B57" s="110" t="s">
        <v>189</v>
      </c>
      <c r="C57" s="283">
        <v>0</v>
      </c>
      <c r="D57" s="241" t="s">
        <v>209</v>
      </c>
      <c r="H57" s="241" t="s">
        <v>206</v>
      </c>
    </row>
    <row r="58" spans="2:24">
      <c r="B58" s="110" t="s">
        <v>189</v>
      </c>
      <c r="C58" s="278">
        <v>77.34</v>
      </c>
      <c r="D58" s="241" t="s">
        <v>205</v>
      </c>
      <c r="H58" s="241" t="s">
        <v>206</v>
      </c>
      <c r="J58" s="243"/>
      <c r="K58" s="279"/>
      <c r="L58" s="68"/>
      <c r="M58" s="280"/>
      <c r="N58" s="280"/>
      <c r="O58" s="68"/>
      <c r="P58" s="280"/>
      <c r="Q58" s="68"/>
      <c r="R58" s="243"/>
      <c r="S58" s="243"/>
      <c r="T58" s="243"/>
      <c r="U58" s="243"/>
      <c r="V58" s="243"/>
      <c r="W58" s="243"/>
      <c r="X58" s="243"/>
    </row>
    <row r="59" spans="2:24">
      <c r="B59" s="110" t="s">
        <v>189</v>
      </c>
      <c r="C59" s="291">
        <v>0</v>
      </c>
      <c r="D59" s="241" t="s">
        <v>207</v>
      </c>
      <c r="H59" s="241" t="s">
        <v>206</v>
      </c>
      <c r="J59" s="281"/>
      <c r="K59" s="281"/>
      <c r="L59" s="282"/>
      <c r="M59" s="283"/>
      <c r="N59" s="283"/>
      <c r="O59" s="280"/>
      <c r="P59" s="284"/>
      <c r="Q59" s="243"/>
      <c r="R59" s="243"/>
      <c r="S59" s="243"/>
      <c r="T59" s="243"/>
      <c r="U59" s="243"/>
      <c r="V59" s="243"/>
      <c r="W59" s="243"/>
      <c r="X59" s="243"/>
    </row>
    <row r="60" spans="2:24">
      <c r="J60" s="281"/>
      <c r="K60" s="281"/>
      <c r="L60" s="281"/>
      <c r="M60" s="243"/>
      <c r="N60" s="243"/>
      <c r="O60" s="280"/>
      <c r="P60" s="284"/>
      <c r="Q60" s="243"/>
      <c r="R60" s="243"/>
      <c r="S60" s="243"/>
      <c r="T60" s="243"/>
      <c r="U60" s="243"/>
      <c r="V60" s="243"/>
      <c r="W60" s="243"/>
      <c r="X60" s="243"/>
    </row>
    <row r="61" spans="2:24">
      <c r="C61" s="285"/>
      <c r="J61" s="281"/>
      <c r="K61" s="281"/>
      <c r="L61" s="281"/>
      <c r="M61" s="243"/>
      <c r="N61" s="243"/>
      <c r="O61" s="281"/>
      <c r="P61" s="284"/>
      <c r="S61" s="243"/>
      <c r="T61" s="243"/>
      <c r="U61" s="243"/>
      <c r="V61" s="243"/>
      <c r="W61" s="243"/>
      <c r="X61" s="243"/>
    </row>
    <row r="62" spans="2:24">
      <c r="C62" s="286">
        <v>6.3114136979198515E-2</v>
      </c>
      <c r="D62" s="241" t="s">
        <v>54</v>
      </c>
      <c r="J62" s="287"/>
      <c r="K62" s="288"/>
      <c r="L62" s="288"/>
      <c r="O62" s="289"/>
    </row>
    <row r="63" spans="2:24">
      <c r="C63" s="292">
        <v>0.90249999999999997</v>
      </c>
      <c r="D63" s="241" t="s">
        <v>55</v>
      </c>
    </row>
    <row r="64" spans="2:24" ht="13.5" thickBot="1">
      <c r="D64" s="284"/>
    </row>
    <row r="65" spans="3:10" ht="13.5" thickBot="1">
      <c r="C65" s="54" t="str">
        <f>"Company Official Inflation Forecast Dated "&amp;TEXT('Table 4'!$G$5,"mmmm dd, yyyy")</f>
        <v>Company Official Inflation Forecast Dated March 31, 2017</v>
      </c>
      <c r="D65" s="271"/>
      <c r="E65" s="271"/>
      <c r="F65" s="271"/>
      <c r="G65" s="271"/>
      <c r="H65" s="271"/>
      <c r="I65" s="271"/>
      <c r="J65" s="273"/>
    </row>
    <row r="66" spans="3:10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57">
        <v>2.4174683944208519E-2</v>
      </c>
    </row>
    <row r="67" spans="3:10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57">
        <v>2.4311492116604327E-2</v>
      </c>
    </row>
    <row r="68" spans="3:10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57">
        <v>2.4277391473133791E-2</v>
      </c>
    </row>
    <row r="69" spans="3:10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57">
        <v>2.4418737348747444E-2</v>
      </c>
    </row>
    <row r="70" spans="3:10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57">
        <v>2.4490791911648602E-2</v>
      </c>
    </row>
    <row r="71" spans="3:10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57">
        <v>2.442458536688985E-2</v>
      </c>
    </row>
    <row r="72" spans="3:10" s="243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57">
        <v>2.4530694634797623E-2</v>
      </c>
    </row>
    <row r="73" spans="3:10" s="243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57">
        <v>2.4630996146588036E-2</v>
      </c>
    </row>
    <row r="74" spans="3:10" s="243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57">
        <v>2.4704209858992465E-2</v>
      </c>
    </row>
    <row r="75" spans="3:10" s="243" customFormat="1"/>
    <row r="76" spans="3:10" s="243" customFormat="1"/>
    <row r="93" spans="3:4">
      <c r="C93" s="280"/>
      <c r="D93" s="284"/>
    </row>
    <row r="94" spans="3:4">
      <c r="C94" s="280"/>
      <c r="D94" s="284"/>
    </row>
    <row r="95" spans="3:4">
      <c r="C95" s="280"/>
      <c r="D95" s="284"/>
    </row>
    <row r="96" spans="3:4">
      <c r="C96" s="280"/>
      <c r="D96" s="284"/>
    </row>
    <row r="97" spans="3:4">
      <c r="C97" s="280"/>
      <c r="D97" s="284"/>
    </row>
    <row r="98" spans="3:4">
      <c r="C98" s="280"/>
      <c r="D98" s="284"/>
    </row>
    <row r="99" spans="3:4">
      <c r="C99" s="280"/>
      <c r="D99" s="284"/>
    </row>
    <row r="100" spans="3:4">
      <c r="C100" s="280"/>
      <c r="D100" s="284"/>
    </row>
    <row r="101" spans="3:4">
      <c r="C101" s="280"/>
      <c r="D101" s="284"/>
    </row>
    <row r="102" spans="3:4">
      <c r="C102" s="280"/>
      <c r="D102" s="284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C36" sqref="C36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101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269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UT N - 200 MW - SCCT Frame "F" 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UT N - 200 MW - SCCT Frame "F" 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702</v>
      </c>
      <c r="D14" s="115">
        <f>ROUND(C14*$C$76,2)</f>
        <v>51.76</v>
      </c>
      <c r="E14" s="116">
        <f>$I$60</f>
        <v>30.66</v>
      </c>
      <c r="F14" s="116">
        <f>$J$65</f>
        <v>7.53</v>
      </c>
      <c r="G14" s="117">
        <f t="shared" ref="G14:G24" si="0">ROUND(F14*(8.76*$G$65)+E14,2)</f>
        <v>52.43</v>
      </c>
      <c r="H14" s="117">
        <f t="shared" ref="H14:H24" si="1">ROUND(D14+G14,2)</f>
        <v>104.19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17" si="3">ROUND(D14*(1+$D83),2)</f>
        <v>52.9</v>
      </c>
      <c r="E15" s="115">
        <f t="shared" si="3"/>
        <v>31.34</v>
      </c>
      <c r="F15" s="115">
        <f t="shared" si="3"/>
        <v>7.7</v>
      </c>
      <c r="G15" s="119">
        <f t="shared" si="0"/>
        <v>53.6</v>
      </c>
      <c r="H15" s="119">
        <f t="shared" si="1"/>
        <v>106.5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54.05</v>
      </c>
      <c r="E16" s="115">
        <f t="shared" si="3"/>
        <v>32.020000000000003</v>
      </c>
      <c r="F16" s="115">
        <f t="shared" si="3"/>
        <v>7.87</v>
      </c>
      <c r="G16" s="117">
        <f t="shared" si="0"/>
        <v>54.77</v>
      </c>
      <c r="H16" s="117">
        <f t="shared" si="1"/>
        <v>108.82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55.13</v>
      </c>
      <c r="E17" s="115">
        <f t="shared" si="3"/>
        <v>32.659999999999997</v>
      </c>
      <c r="F17" s="115">
        <f t="shared" si="3"/>
        <v>8.0299999999999994</v>
      </c>
      <c r="G17" s="117">
        <f t="shared" si="0"/>
        <v>55.87</v>
      </c>
      <c r="H17" s="117">
        <f t="shared" si="1"/>
        <v>111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ref="D18:F18" si="4">ROUND(D17*(1+$D86),2)</f>
        <v>56.31</v>
      </c>
      <c r="E18" s="115">
        <f t="shared" si="4"/>
        <v>33.36</v>
      </c>
      <c r="F18" s="115">
        <f t="shared" si="4"/>
        <v>8.1999999999999993</v>
      </c>
      <c r="G18" s="117">
        <f t="shared" ref="G18:G23" si="5">ROUND(F18*(8.76*$G$65)+E18,2)</f>
        <v>57.06</v>
      </c>
      <c r="H18" s="117">
        <f t="shared" ref="H18:H23" si="6">ROUND(D18+G18,2)</f>
        <v>113.37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ref="D19:F19" si="7">ROUND(D18*(1+$D87),2)</f>
        <v>57.57</v>
      </c>
      <c r="E19" s="115">
        <f t="shared" si="7"/>
        <v>34.11</v>
      </c>
      <c r="F19" s="115">
        <f t="shared" si="7"/>
        <v>8.3800000000000008</v>
      </c>
      <c r="G19" s="117">
        <f t="shared" si="5"/>
        <v>58.33</v>
      </c>
      <c r="H19" s="117">
        <f t="shared" si="6"/>
        <v>115.9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ref="D20:F20" si="8">ROUND(D19*(1+$D88),2)</f>
        <v>58.87</v>
      </c>
      <c r="E20" s="115">
        <f t="shared" si="8"/>
        <v>34.880000000000003</v>
      </c>
      <c r="F20" s="115">
        <f t="shared" si="8"/>
        <v>8.57</v>
      </c>
      <c r="G20" s="117">
        <f t="shared" si="5"/>
        <v>59.65</v>
      </c>
      <c r="H20" s="117">
        <f t="shared" si="6"/>
        <v>118.52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ref="D21:F21" si="9">ROUND(D20*(1+$D89),2)</f>
        <v>60.23</v>
      </c>
      <c r="E21" s="115">
        <f t="shared" si="9"/>
        <v>35.68</v>
      </c>
      <c r="F21" s="115">
        <f t="shared" si="9"/>
        <v>8.77</v>
      </c>
      <c r="G21" s="117">
        <f t="shared" si="5"/>
        <v>61.03</v>
      </c>
      <c r="H21" s="117">
        <f t="shared" si="6"/>
        <v>121.26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ref="D22:F22" si="10">ROUND(D21*(1+$D90),2)</f>
        <v>61.62</v>
      </c>
      <c r="E22" s="115">
        <f t="shared" si="10"/>
        <v>36.51</v>
      </c>
      <c r="F22" s="115">
        <f t="shared" si="10"/>
        <v>8.9700000000000006</v>
      </c>
      <c r="G22" s="117">
        <f t="shared" si="5"/>
        <v>62.44</v>
      </c>
      <c r="H22" s="117">
        <f t="shared" si="6"/>
        <v>124.06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ref="D23:F23" si="11">ROUND(D22*(1+$D91),2)</f>
        <v>63.05</v>
      </c>
      <c r="E23" s="115">
        <f t="shared" si="11"/>
        <v>37.36</v>
      </c>
      <c r="F23" s="115">
        <f t="shared" si="11"/>
        <v>9.18</v>
      </c>
      <c r="G23" s="117">
        <f t="shared" si="5"/>
        <v>63.9</v>
      </c>
      <c r="H23" s="117">
        <f t="shared" si="6"/>
        <v>126.95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64.5</v>
      </c>
      <c r="E24" s="119">
        <f>ROUND(E23*(1+$G83),2)</f>
        <v>38.22</v>
      </c>
      <c r="F24" s="119">
        <f>ROUND(F23*(1+$G83),2)</f>
        <v>9.39</v>
      </c>
      <c r="G24" s="117">
        <f t="shared" si="0"/>
        <v>65.36</v>
      </c>
      <c r="H24" s="117">
        <f t="shared" si="1"/>
        <v>129.86000000000001</v>
      </c>
      <c r="I24" s="117"/>
      <c r="J24" s="117"/>
      <c r="K24" s="117"/>
      <c r="M24" s="57"/>
    </row>
    <row r="25" spans="2:13">
      <c r="B25" s="113">
        <f t="shared" si="2"/>
        <v>2027</v>
      </c>
      <c r="C25" s="118"/>
      <c r="D25" s="119">
        <f t="shared" ref="D25:F25" si="12">ROUND(D24*(1+$G84),2)</f>
        <v>65.989999999999995</v>
      </c>
      <c r="E25" s="119">
        <f t="shared" si="12"/>
        <v>39.11</v>
      </c>
      <c r="F25" s="119">
        <f t="shared" si="12"/>
        <v>9.61</v>
      </c>
      <c r="G25" s="117">
        <f t="shared" ref="G25:G30" si="13">ROUND(F25*(8.76*$G$65)+E25,2)</f>
        <v>66.89</v>
      </c>
      <c r="H25" s="117">
        <f t="shared" ref="H25:H30" si="14">ROUND(D25+G25,2)</f>
        <v>132.88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236">
        <f t="shared" ref="D26:F26" si="15">ROUND(D25*(1+$G85),2)</f>
        <v>67.53</v>
      </c>
      <c r="E26" s="236">
        <f t="shared" si="15"/>
        <v>40.020000000000003</v>
      </c>
      <c r="F26" s="236">
        <f t="shared" si="15"/>
        <v>9.83</v>
      </c>
      <c r="G26" s="237">
        <f t="shared" si="13"/>
        <v>68.44</v>
      </c>
      <c r="H26" s="237">
        <f t="shared" si="14"/>
        <v>135.97</v>
      </c>
      <c r="I26" s="237"/>
      <c r="J26" s="237"/>
      <c r="K26" s="237"/>
      <c r="M26" s="57"/>
    </row>
    <row r="27" spans="2:13">
      <c r="B27" s="113">
        <f t="shared" si="2"/>
        <v>2029</v>
      </c>
      <c r="C27" s="118"/>
      <c r="D27" s="119">
        <f t="shared" ref="D27:F28" si="16">ROUND(D26*(1+$G86),2)</f>
        <v>69.13</v>
      </c>
      <c r="E27" s="119">
        <f t="shared" si="16"/>
        <v>40.97</v>
      </c>
      <c r="F27" s="119">
        <f t="shared" si="16"/>
        <v>10.06</v>
      </c>
      <c r="G27" s="117">
        <f t="shared" si="13"/>
        <v>70.05</v>
      </c>
      <c r="H27" s="117">
        <f t="shared" si="14"/>
        <v>139.18</v>
      </c>
      <c r="I27" s="117">
        <f>VLOOKUP(B27,'Table 4'!$B$13:$D$43,2,FALSE)</f>
        <v>4.5</v>
      </c>
      <c r="J27" s="117">
        <f t="shared" ref="J27" si="17">ROUND($K$65*I27/1000,2)</f>
        <v>43.26</v>
      </c>
      <c r="K27" s="117">
        <f t="shared" ref="K27" si="18">ROUND(H27*1000/8760/$G$65+J27,2)</f>
        <v>91.41</v>
      </c>
      <c r="M27" s="57"/>
    </row>
    <row r="28" spans="2:13" s="154" customFormat="1">
      <c r="B28" s="157">
        <f t="shared" si="2"/>
        <v>2030</v>
      </c>
      <c r="C28" s="158"/>
      <c r="D28" s="152">
        <f t="shared" si="16"/>
        <v>70.78</v>
      </c>
      <c r="E28" s="152">
        <f t="shared" si="16"/>
        <v>41.95</v>
      </c>
      <c r="F28" s="152">
        <f t="shared" si="16"/>
        <v>10.3</v>
      </c>
      <c r="G28" s="152">
        <f t="shared" ref="G28" si="19">ROUND(F28*(8.76*$G$65)+E28,2)</f>
        <v>71.73</v>
      </c>
      <c r="H28" s="152">
        <f t="shared" ref="H28" si="20">ROUND(D28+G28,2)</f>
        <v>142.51</v>
      </c>
      <c r="I28" s="117">
        <f>VLOOKUP(B28,'Table 4'!$B$13:$D$43,3,FALSE)</f>
        <v>4.88</v>
      </c>
      <c r="J28" s="117">
        <f t="shared" ref="J28" si="21">ROUND($K$65*I28/1000,2)</f>
        <v>46.92</v>
      </c>
      <c r="K28" s="117">
        <f t="shared" ref="K28" si="22">ROUND(H28*1000/8760/$G$65+J28,2)</f>
        <v>96.22</v>
      </c>
      <c r="M28" s="66"/>
    </row>
    <row r="29" spans="2:13" s="154" customFormat="1">
      <c r="B29" s="157">
        <f t="shared" si="2"/>
        <v>2031</v>
      </c>
      <c r="C29" s="158"/>
      <c r="D29" s="152">
        <f t="shared" ref="D29" si="23">ROUND(D28*(1+$G88),2)</f>
        <v>72.48</v>
      </c>
      <c r="E29" s="152">
        <f t="shared" ref="E29" si="24">ROUND(E28*(1+$G88),2)</f>
        <v>42.96</v>
      </c>
      <c r="F29" s="152">
        <f t="shared" ref="F29" si="25">ROUND(F28*(1+$G88),2)</f>
        <v>10.55</v>
      </c>
      <c r="G29" s="152">
        <f t="shared" ref="G29" si="26">ROUND(F29*(8.76*$G$65)+E29,2)</f>
        <v>73.459999999999994</v>
      </c>
      <c r="H29" s="152">
        <f t="shared" ref="H29" si="27">ROUND(D29+G29,2)</f>
        <v>145.94</v>
      </c>
      <c r="I29" s="117">
        <f>VLOOKUP(B29,'Table 4'!$B$13:$C$43,2,FALSE)</f>
        <v>5.07</v>
      </c>
      <c r="J29" s="117">
        <f t="shared" ref="J29" si="28">ROUND($K$65*I29/1000,2)</f>
        <v>48.74</v>
      </c>
      <c r="K29" s="117">
        <f t="shared" ref="K29" si="29">ROUND(H29*1000/8760/$G$65+J29,2)</f>
        <v>99.22</v>
      </c>
      <c r="M29" s="66"/>
    </row>
    <row r="30" spans="2:13" s="154" customFormat="1">
      <c r="B30" s="157">
        <f t="shared" si="2"/>
        <v>2032</v>
      </c>
      <c r="C30" s="158"/>
      <c r="D30" s="152">
        <f t="shared" ref="D30:F30" si="30">ROUND(D29*(1+$G89),2)</f>
        <v>74.22</v>
      </c>
      <c r="E30" s="152">
        <f t="shared" si="30"/>
        <v>43.99</v>
      </c>
      <c r="F30" s="152">
        <f t="shared" si="30"/>
        <v>10.8</v>
      </c>
      <c r="G30" s="152">
        <f t="shared" si="13"/>
        <v>75.209999999999994</v>
      </c>
      <c r="H30" s="152">
        <f t="shared" si="14"/>
        <v>149.43</v>
      </c>
      <c r="I30" s="117">
        <f>VLOOKUP(B30,'Table 4'!$B$13:$C$43,2,FALSE)</f>
        <v>5.31</v>
      </c>
      <c r="J30" s="117">
        <f t="shared" ref="J30:J40" si="31">ROUND($K$65*I30/1000,2)</f>
        <v>51.05</v>
      </c>
      <c r="K30" s="117">
        <f t="shared" ref="K30:K40" si="32">ROUND(H30*1000/8760/$G$65+J30,2)</f>
        <v>102.74</v>
      </c>
      <c r="M30" s="66"/>
    </row>
    <row r="31" spans="2:13" s="154" customFormat="1">
      <c r="B31" s="157">
        <f t="shared" si="2"/>
        <v>2033</v>
      </c>
      <c r="C31" s="158"/>
      <c r="D31" s="152">
        <f t="shared" ref="D31:D32" si="33">ROUND(D30*(1+$G90),2)</f>
        <v>76.02</v>
      </c>
      <c r="E31" s="152">
        <f t="shared" ref="E31:E32" si="34">ROUND(E30*(1+$G90),2)</f>
        <v>45.05</v>
      </c>
      <c r="F31" s="152">
        <f t="shared" ref="F31:F32" si="35">ROUND(F30*(1+$G90),2)</f>
        <v>11.06</v>
      </c>
      <c r="G31" s="152">
        <f t="shared" ref="G31:G33" si="36">ROUND(F31*(8.76*$G$65)+E31,2)</f>
        <v>77.02</v>
      </c>
      <c r="H31" s="152">
        <f t="shared" ref="H31:H33" si="37">ROUND(D31+G31,2)</f>
        <v>153.04</v>
      </c>
      <c r="I31" s="117">
        <f>VLOOKUP(B31,'Table 4'!$B$13:$C$43,2,FALSE)</f>
        <v>5.65</v>
      </c>
      <c r="J31" s="117">
        <f t="shared" si="31"/>
        <v>54.32</v>
      </c>
      <c r="K31" s="117">
        <f t="shared" si="32"/>
        <v>107.26</v>
      </c>
      <c r="M31" s="66"/>
    </row>
    <row r="32" spans="2:13" s="154" customFormat="1">
      <c r="B32" s="157">
        <f t="shared" si="2"/>
        <v>2034</v>
      </c>
      <c r="C32" s="158"/>
      <c r="D32" s="152">
        <f t="shared" si="33"/>
        <v>77.86</v>
      </c>
      <c r="E32" s="152">
        <f t="shared" si="34"/>
        <v>46.14</v>
      </c>
      <c r="F32" s="152">
        <f t="shared" si="35"/>
        <v>11.33</v>
      </c>
      <c r="G32" s="152">
        <f t="shared" si="36"/>
        <v>78.89</v>
      </c>
      <c r="H32" s="152">
        <f t="shared" si="37"/>
        <v>156.75</v>
      </c>
      <c r="I32" s="117">
        <f>VLOOKUP(B32,'Table 4'!$B$13:$C$43,2,FALSE)</f>
        <v>5.93</v>
      </c>
      <c r="J32" s="117">
        <f t="shared" si="31"/>
        <v>57.01</v>
      </c>
      <c r="K32" s="117">
        <f t="shared" si="32"/>
        <v>111.23</v>
      </c>
      <c r="M32" s="66"/>
    </row>
    <row r="33" spans="2:15">
      <c r="B33" s="113">
        <f t="shared" si="2"/>
        <v>2035</v>
      </c>
      <c r="C33" s="118"/>
      <c r="D33" s="117">
        <f>ROUND(D32*(1+$J83),2)</f>
        <v>79.739999999999995</v>
      </c>
      <c r="E33" s="115">
        <f>ROUND(E32*(1+$J83),2)</f>
        <v>47.26</v>
      </c>
      <c r="F33" s="115">
        <f>ROUND(F32*(1+$J83),2)</f>
        <v>11.6</v>
      </c>
      <c r="G33" s="117">
        <f t="shared" si="36"/>
        <v>80.790000000000006</v>
      </c>
      <c r="H33" s="117">
        <f t="shared" si="37"/>
        <v>160.53</v>
      </c>
      <c r="I33" s="117">
        <f>VLOOKUP(B33,'Table 4'!$B$13:$C$43,2,FALSE)</f>
        <v>6.25</v>
      </c>
      <c r="J33" s="117">
        <f t="shared" si="31"/>
        <v>60.09</v>
      </c>
      <c r="K33" s="117">
        <f t="shared" si="32"/>
        <v>115.62</v>
      </c>
      <c r="M33" s="66"/>
    </row>
    <row r="34" spans="2:15">
      <c r="B34" s="113">
        <f t="shared" si="2"/>
        <v>2036</v>
      </c>
      <c r="C34" s="118"/>
      <c r="D34" s="117">
        <f t="shared" ref="D34:F34" si="38">ROUND(D33*(1+$J84),2)</f>
        <v>81.680000000000007</v>
      </c>
      <c r="E34" s="115">
        <f t="shared" si="38"/>
        <v>48.41</v>
      </c>
      <c r="F34" s="115">
        <f t="shared" si="38"/>
        <v>11.88</v>
      </c>
      <c r="G34" s="117">
        <f t="shared" ref="G34:G40" si="39">ROUND(F34*(8.76*$G$65)+E34,2)</f>
        <v>82.75</v>
      </c>
      <c r="H34" s="117">
        <f t="shared" ref="H34:H40" si="40">ROUND(D34+G34,2)</f>
        <v>164.43</v>
      </c>
      <c r="I34" s="117">
        <f>VLOOKUP(B34,'Table 4'!$B$13:$C$43,2,FALSE)</f>
        <v>6.73</v>
      </c>
      <c r="J34" s="117">
        <f t="shared" si="31"/>
        <v>64.7</v>
      </c>
      <c r="K34" s="117">
        <f t="shared" si="32"/>
        <v>121.58</v>
      </c>
      <c r="M34" s="66"/>
    </row>
    <row r="35" spans="2:15">
      <c r="B35" s="113">
        <f t="shared" si="2"/>
        <v>2037</v>
      </c>
      <c r="C35" s="118"/>
      <c r="D35" s="117">
        <f t="shared" ref="D35:F35" si="41">ROUND(D34*(1+$J85),2)</f>
        <v>83.66</v>
      </c>
      <c r="E35" s="115">
        <f t="shared" si="41"/>
        <v>49.59</v>
      </c>
      <c r="F35" s="115">
        <f t="shared" si="41"/>
        <v>12.17</v>
      </c>
      <c r="G35" s="117">
        <f t="shared" si="39"/>
        <v>84.77</v>
      </c>
      <c r="H35" s="117">
        <f t="shared" si="40"/>
        <v>168.43</v>
      </c>
      <c r="I35" s="117">
        <f>VLOOKUP(B35,'Table 4'!$B$13:$C$43,2,FALSE)</f>
        <v>6.93</v>
      </c>
      <c r="J35" s="117">
        <f t="shared" si="31"/>
        <v>66.63</v>
      </c>
      <c r="K35" s="117">
        <f t="shared" si="32"/>
        <v>124.89</v>
      </c>
      <c r="M35" s="66"/>
    </row>
    <row r="36" spans="2:15">
      <c r="B36" s="113">
        <f t="shared" si="2"/>
        <v>2038</v>
      </c>
      <c r="C36" s="118"/>
      <c r="D36" s="117">
        <f t="shared" ref="D36:F36" si="42">ROUND(D35*(1+$J86),2)</f>
        <v>85.7</v>
      </c>
      <c r="E36" s="115">
        <f t="shared" si="42"/>
        <v>50.8</v>
      </c>
      <c r="F36" s="115">
        <f t="shared" si="42"/>
        <v>12.47</v>
      </c>
      <c r="G36" s="117">
        <f t="shared" si="39"/>
        <v>86.85</v>
      </c>
      <c r="H36" s="117">
        <f t="shared" si="40"/>
        <v>172.55</v>
      </c>
      <c r="I36" s="117">
        <f>VLOOKUP(B36,'Table 4'!$B$13:$C$43,2,FALSE)</f>
        <v>7.3</v>
      </c>
      <c r="J36" s="117">
        <f t="shared" si="31"/>
        <v>70.180000000000007</v>
      </c>
      <c r="K36" s="117">
        <f t="shared" si="32"/>
        <v>129.87</v>
      </c>
      <c r="M36" s="66"/>
    </row>
    <row r="37" spans="2:15">
      <c r="B37" s="113">
        <f t="shared" si="2"/>
        <v>2039</v>
      </c>
      <c r="C37" s="118"/>
      <c r="D37" s="117">
        <f t="shared" ref="D37:F37" si="43">ROUND(D36*(1+$J87),2)</f>
        <v>87.8</v>
      </c>
      <c r="E37" s="115">
        <f t="shared" si="43"/>
        <v>52.04</v>
      </c>
      <c r="F37" s="115">
        <f t="shared" si="43"/>
        <v>12.78</v>
      </c>
      <c r="G37" s="117">
        <f t="shared" si="39"/>
        <v>88.98</v>
      </c>
      <c r="H37" s="117">
        <f t="shared" si="40"/>
        <v>176.78</v>
      </c>
      <c r="I37" s="117">
        <f>VLOOKUP(B37,'Table 4'!$B$13:$C$43,2,FALSE)</f>
        <v>7.56</v>
      </c>
      <c r="J37" s="117">
        <f t="shared" si="31"/>
        <v>72.680000000000007</v>
      </c>
      <c r="K37" s="117">
        <f t="shared" si="32"/>
        <v>133.83000000000001</v>
      </c>
      <c r="M37" s="66"/>
    </row>
    <row r="38" spans="2:15">
      <c r="B38" s="113">
        <f t="shared" si="2"/>
        <v>2040</v>
      </c>
      <c r="C38" s="118"/>
      <c r="D38" s="117">
        <f t="shared" ref="D38:F38" si="44">ROUND(D37*(1+$J88),2)</f>
        <v>89.94</v>
      </c>
      <c r="E38" s="115">
        <f t="shared" si="44"/>
        <v>53.31</v>
      </c>
      <c r="F38" s="115">
        <f t="shared" si="44"/>
        <v>13.09</v>
      </c>
      <c r="G38" s="117">
        <f t="shared" si="39"/>
        <v>91.15</v>
      </c>
      <c r="H38" s="117">
        <f t="shared" si="40"/>
        <v>181.09</v>
      </c>
      <c r="I38" s="117">
        <f>VLOOKUP(B38,'Table 4'!$B$13:$C$43,2,FALSE)</f>
        <v>7.84</v>
      </c>
      <c r="J38" s="117">
        <f t="shared" si="31"/>
        <v>75.37</v>
      </c>
      <c r="K38" s="117">
        <f t="shared" si="32"/>
        <v>138.01</v>
      </c>
      <c r="M38" s="66"/>
    </row>
    <row r="39" spans="2:15">
      <c r="B39" s="113">
        <f t="shared" si="2"/>
        <v>2041</v>
      </c>
      <c r="C39" s="118"/>
      <c r="D39" s="117">
        <f t="shared" ref="D39:F39" si="45">ROUND(D38*(1+$J89),2)</f>
        <v>92.15</v>
      </c>
      <c r="E39" s="115">
        <f t="shared" si="45"/>
        <v>54.62</v>
      </c>
      <c r="F39" s="115">
        <f t="shared" si="45"/>
        <v>13.41</v>
      </c>
      <c r="G39" s="117">
        <f t="shared" si="39"/>
        <v>93.39</v>
      </c>
      <c r="H39" s="117">
        <f t="shared" si="40"/>
        <v>185.54</v>
      </c>
      <c r="I39" s="117">
        <f>VLOOKUP(B39,'Table 4'!$B$13:$C$43,2,FALSE)</f>
        <v>8.0399999999999991</v>
      </c>
      <c r="J39" s="117">
        <f t="shared" si="31"/>
        <v>77.3</v>
      </c>
      <c r="K39" s="117">
        <f t="shared" si="32"/>
        <v>141.47999999999999</v>
      </c>
      <c r="M39" s="66"/>
    </row>
    <row r="40" spans="2:15">
      <c r="B40" s="113">
        <f t="shared" si="2"/>
        <v>2042</v>
      </c>
      <c r="C40" s="118"/>
      <c r="D40" s="117">
        <f t="shared" ref="D40:F40" si="46">ROUND(D39*(1+$J90),2)</f>
        <v>94.42</v>
      </c>
      <c r="E40" s="115">
        <f t="shared" si="46"/>
        <v>55.97</v>
      </c>
      <c r="F40" s="115">
        <f t="shared" si="46"/>
        <v>13.74</v>
      </c>
      <c r="G40" s="117">
        <f t="shared" si="39"/>
        <v>95.69</v>
      </c>
      <c r="H40" s="117">
        <f t="shared" si="40"/>
        <v>190.11</v>
      </c>
      <c r="I40" s="117">
        <f>VLOOKUP(B40,'Table 4'!$B$13:$C$43,2,FALSE)</f>
        <v>8.25</v>
      </c>
      <c r="J40" s="117">
        <f t="shared" si="31"/>
        <v>79.319999999999993</v>
      </c>
      <c r="K40" s="117">
        <f t="shared" si="32"/>
        <v>145.08000000000001</v>
      </c>
      <c r="M40" s="66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tr">
        <f>'Table 3 436MW (West M) 2030'!D46</f>
        <v xml:space="preserve">Plant Costs  - 2017 IRP - Table 6.1 &amp; 6.2 </v>
      </c>
    </row>
    <row r="47" spans="2:15">
      <c r="C47" s="122" t="str">
        <f>D10</f>
        <v>(b)</v>
      </c>
      <c r="D47" s="117" t="str">
        <f>"= "&amp;C10&amp;" x "&amp;C76</f>
        <v>= (a) x 0.0737263117964292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33.0%)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9,614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190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270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192</v>
      </c>
      <c r="F58" s="124">
        <f>C69</f>
        <v>199.924125</v>
      </c>
      <c r="G58" s="57">
        <f>F58/F60</f>
        <v>1</v>
      </c>
      <c r="H58" s="138">
        <f>C70</f>
        <v>701.59905041057641</v>
      </c>
      <c r="I58" s="140">
        <f>C73</f>
        <v>30.657239904849501</v>
      </c>
    </row>
    <row r="59" spans="3:11">
      <c r="C59" s="154"/>
      <c r="F59" s="48">
        <f>D69</f>
        <v>0</v>
      </c>
      <c r="G59" s="44">
        <f>1-G58</f>
        <v>0</v>
      </c>
      <c r="H59" s="139">
        <f>D70</f>
        <v>0</v>
      </c>
      <c r="I59" s="141">
        <f>D73</f>
        <v>0</v>
      </c>
    </row>
    <row r="60" spans="3:11">
      <c r="C60" s="154" t="s">
        <v>45</v>
      </c>
      <c r="F60" s="124">
        <f>F58+F59</f>
        <v>199.924125</v>
      </c>
      <c r="G60" s="57">
        <f>G58+G59</f>
        <v>1</v>
      </c>
      <c r="H60" s="138">
        <f>ROUND(((F58*H58)+(F59*H59))/F60,0)</f>
        <v>702</v>
      </c>
      <c r="I60" s="140">
        <f>ROUND(((F58*I58)+(F59*I59))/F60,2)</f>
        <v>30.66</v>
      </c>
    </row>
    <row r="61" spans="3:11">
      <c r="C61" s="154"/>
      <c r="F61" s="124"/>
      <c r="G61" s="57"/>
      <c r="H61" s="125"/>
      <c r="I61" s="126"/>
    </row>
    <row r="62" spans="3:11">
      <c r="C62" s="155" t="s">
        <v>270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SCCT Dry "F" - Turbine</v>
      </c>
      <c r="D63" s="127"/>
      <c r="E63" s="127"/>
      <c r="F63" s="110">
        <f>C69</f>
        <v>199.924125</v>
      </c>
      <c r="G63" s="57">
        <f>C77</f>
        <v>0.33</v>
      </c>
      <c r="H63" s="210">
        <f>G63*F63</f>
        <v>65.974961250000007</v>
      </c>
      <c r="I63" s="57">
        <f>H63/H65</f>
        <v>1</v>
      </c>
      <c r="J63" s="126">
        <f>C74</f>
        <v>7.5299874286936257</v>
      </c>
      <c r="K63" s="128">
        <f>C75</f>
        <v>9614</v>
      </c>
    </row>
    <row r="64" spans="3:11">
      <c r="C64" s="156">
        <f>C59</f>
        <v>0</v>
      </c>
      <c r="D64" s="127"/>
      <c r="E64" s="127"/>
      <c r="F64" s="43">
        <f>D69</f>
        <v>0</v>
      </c>
      <c r="G64" s="44">
        <f>D77</f>
        <v>0</v>
      </c>
      <c r="H64" s="211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4" t="s">
        <v>50</v>
      </c>
      <c r="F65" s="110">
        <f>F63+F64</f>
        <v>199.924125</v>
      </c>
      <c r="G65" s="129">
        <f>ROUND(H65/F65,3)</f>
        <v>0.33</v>
      </c>
      <c r="H65" s="210">
        <f>SUM(H63:H64)</f>
        <v>65.974961250000007</v>
      </c>
      <c r="I65" s="57">
        <f>I63+I64</f>
        <v>1</v>
      </c>
      <c r="J65" s="126">
        <f>ROUND(($I63*J63)+($I64*J64),2)</f>
        <v>7.53</v>
      </c>
      <c r="K65" s="130">
        <f>ROUND(($I63*K63)+($I64*K64),0)</f>
        <v>9614</v>
      </c>
    </row>
    <row r="66" spans="2:11">
      <c r="G66" s="129"/>
      <c r="I66" s="57"/>
      <c r="J66" s="126"/>
      <c r="K66" s="47" t="s">
        <v>51</v>
      </c>
    </row>
    <row r="68" spans="2:11">
      <c r="C68" s="41" t="s">
        <v>191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1">
      <c r="C69" s="110">
        <v>199.924125</v>
      </c>
      <c r="E69" s="110" t="s">
        <v>77</v>
      </c>
      <c r="H69" s="133"/>
    </row>
    <row r="70" spans="2:11">
      <c r="B70" s="110" t="s">
        <v>189</v>
      </c>
      <c r="C70" s="125">
        <v>701.59905041057641</v>
      </c>
      <c r="D70" s="125"/>
      <c r="E70" s="110" t="s">
        <v>78</v>
      </c>
    </row>
    <row r="71" spans="2:11">
      <c r="B71" s="110" t="s">
        <v>189</v>
      </c>
      <c r="C71" s="126">
        <v>16.0158293408495</v>
      </c>
      <c r="D71" s="126"/>
      <c r="E71" s="110" t="s">
        <v>79</v>
      </c>
    </row>
    <row r="72" spans="2:11">
      <c r="B72" s="110" t="s">
        <v>189</v>
      </c>
      <c r="C72" s="49">
        <v>14.641410564000001</v>
      </c>
      <c r="D72" s="49"/>
      <c r="E72" s="110" t="s">
        <v>75</v>
      </c>
    </row>
    <row r="73" spans="2:11">
      <c r="B73" s="110" t="s">
        <v>189</v>
      </c>
      <c r="C73" s="126">
        <f>C71+C72</f>
        <v>30.657239904849501</v>
      </c>
      <c r="D73" s="126"/>
      <c r="E73" s="110" t="s">
        <v>80</v>
      </c>
    </row>
    <row r="74" spans="2:11">
      <c r="B74" s="110" t="s">
        <v>189</v>
      </c>
      <c r="C74" s="126">
        <v>7.5299874286936257</v>
      </c>
      <c r="D74" s="126"/>
      <c r="E74" s="110" t="s">
        <v>81</v>
      </c>
    </row>
    <row r="75" spans="2:11">
      <c r="C75" s="130">
        <v>9614</v>
      </c>
      <c r="D75" s="130"/>
      <c r="E75" s="110" t="s">
        <v>53</v>
      </c>
    </row>
    <row r="76" spans="2:11">
      <c r="C76" s="151">
        <v>7.3726311796429175E-2</v>
      </c>
      <c r="D76" s="151"/>
      <c r="E76" s="110" t="s">
        <v>54</v>
      </c>
    </row>
    <row r="77" spans="2:11">
      <c r="C77" s="134">
        <v>0.33</v>
      </c>
      <c r="D77" s="134"/>
      <c r="E77" s="110" t="s">
        <v>55</v>
      </c>
    </row>
    <row r="78" spans="2:11">
      <c r="D78" s="57">
        <f>ROUND(H65/F65,3)</f>
        <v>0.33</v>
      </c>
      <c r="E78" s="110" t="s">
        <v>56</v>
      </c>
    </row>
    <row r="79" spans="2:11">
      <c r="D79" s="129"/>
      <c r="E79" s="66"/>
    </row>
    <row r="80" spans="2:11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47">C83+1</f>
        <v>2018</v>
      </c>
      <c r="D84" s="57">
        <v>2.1684070430924685E-2</v>
      </c>
      <c r="F84" s="135">
        <f t="shared" ref="F84:F91" si="48">F83+1</f>
        <v>2027</v>
      </c>
      <c r="G84" s="57">
        <v>2.3164081218836952E-2</v>
      </c>
      <c r="I84" s="135">
        <f t="shared" ref="I84:I91" si="49">I83+1</f>
        <v>2036</v>
      </c>
      <c r="J84" s="57">
        <v>2.4311492116604327E-2</v>
      </c>
    </row>
    <row r="85" spans="3:15">
      <c r="C85" s="135">
        <f t="shared" si="47"/>
        <v>2019</v>
      </c>
      <c r="D85" s="57">
        <v>2.0023445288848141E-2</v>
      </c>
      <c r="F85" s="135">
        <f t="shared" si="48"/>
        <v>2028</v>
      </c>
      <c r="G85" s="57">
        <v>2.3269517424980624E-2</v>
      </c>
      <c r="I85" s="135">
        <f t="shared" si="49"/>
        <v>2037</v>
      </c>
      <c r="J85" s="57">
        <v>2.4277391473133791E-2</v>
      </c>
    </row>
    <row r="86" spans="3:15">
      <c r="C86" s="135">
        <f t="shared" si="47"/>
        <v>2020</v>
      </c>
      <c r="D86" s="57">
        <v>2.1423649370385656E-2</v>
      </c>
      <c r="F86" s="135">
        <f t="shared" si="48"/>
        <v>2029</v>
      </c>
      <c r="G86" s="57">
        <v>2.3660062349176059E-2</v>
      </c>
      <c r="I86" s="135">
        <f t="shared" si="49"/>
        <v>2038</v>
      </c>
      <c r="J86" s="57">
        <v>2.4418737348747444E-2</v>
      </c>
    </row>
    <row r="87" spans="3:15">
      <c r="C87" s="135">
        <f t="shared" si="47"/>
        <v>2021</v>
      </c>
      <c r="D87" s="57">
        <v>2.2444603435442634E-2</v>
      </c>
      <c r="F87" s="135">
        <f t="shared" si="48"/>
        <v>2030</v>
      </c>
      <c r="G87" s="57">
        <v>2.3797996946838929E-2</v>
      </c>
      <c r="I87" s="135">
        <f t="shared" si="49"/>
        <v>2039</v>
      </c>
      <c r="J87" s="57">
        <v>2.4490791911648602E-2</v>
      </c>
    </row>
    <row r="88" spans="3:15">
      <c r="C88" s="135">
        <f t="shared" si="47"/>
        <v>2022</v>
      </c>
      <c r="D88" s="57">
        <v>2.2559296067847567E-2</v>
      </c>
      <c r="F88" s="135">
        <f t="shared" si="48"/>
        <v>2031</v>
      </c>
      <c r="G88" s="57">
        <v>2.4014000123530499E-2</v>
      </c>
      <c r="I88" s="135">
        <f t="shared" si="49"/>
        <v>2040</v>
      </c>
      <c r="J88" s="57">
        <v>2.442458536688985E-2</v>
      </c>
    </row>
    <row r="89" spans="3:15" s="112" customFormat="1">
      <c r="C89" s="135">
        <f t="shared" si="47"/>
        <v>2023</v>
      </c>
      <c r="D89" s="57">
        <v>2.3031082544693549E-2</v>
      </c>
      <c r="F89" s="135">
        <f t="shared" si="48"/>
        <v>2032</v>
      </c>
      <c r="G89" s="57">
        <v>2.4075090077113837E-2</v>
      </c>
      <c r="I89" s="135">
        <f t="shared" si="49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47"/>
        <v>2024</v>
      </c>
      <c r="D90" s="57">
        <v>2.3134274986934988E-2</v>
      </c>
      <c r="F90" s="135">
        <f t="shared" si="48"/>
        <v>2033</v>
      </c>
      <c r="G90" s="57">
        <v>2.4191075903759129E-2</v>
      </c>
      <c r="I90" s="135">
        <f t="shared" si="49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47"/>
        <v>2025</v>
      </c>
      <c r="D91" s="57">
        <v>2.3159080336675242E-2</v>
      </c>
      <c r="F91" s="135">
        <f t="shared" si="48"/>
        <v>2034</v>
      </c>
      <c r="G91" s="57">
        <v>2.4219456505286896E-2</v>
      </c>
      <c r="I91" s="135">
        <f t="shared" si="49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honeticPr fontId="6" type="noConversion"/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O95"/>
  <sheetViews>
    <sheetView view="pageBreakPreview" topLeftCell="A3" zoomScale="85" zoomScaleNormal="85" zoomScaleSheetLayoutView="85" workbookViewId="0">
      <pane xSplit="3" ySplit="8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A44" sqref="A44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26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101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179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Willamette Valley - 436 MW - CCCT Dry "G/H", 1x1 - West Side Resource (1,500')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Willamette Valley - 436 MW - CCCT Dry "G/H", 1x1 - West Side Resource (1,500')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1363</v>
      </c>
      <c r="D14" s="115">
        <f>ROUND(C14*$C$76,2)</f>
        <v>98.9</v>
      </c>
      <c r="E14" s="116">
        <f>$I$60</f>
        <v>43.7</v>
      </c>
      <c r="F14" s="116">
        <f>$J$65</f>
        <v>2.02</v>
      </c>
      <c r="G14" s="117">
        <f t="shared" ref="G14:G24" si="0">ROUND(F14*(8.76*$G$65)+E14,2)</f>
        <v>56.14</v>
      </c>
      <c r="H14" s="117">
        <f t="shared" ref="H14:H24" si="1">ROUND(D14+G14,2)</f>
        <v>155.04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>ROUND(D14*(1+$D83),2)</f>
        <v>101.08</v>
      </c>
      <c r="E15" s="115">
        <f t="shared" ref="D15:F17" si="3">ROUND(E14*(1+$D83),2)</f>
        <v>44.67</v>
      </c>
      <c r="F15" s="115">
        <f t="shared" si="3"/>
        <v>2.06</v>
      </c>
      <c r="G15" s="119">
        <f t="shared" si="0"/>
        <v>57.36</v>
      </c>
      <c r="H15" s="119">
        <f t="shared" si="1"/>
        <v>158.44</v>
      </c>
      <c r="I15" s="117"/>
      <c r="J15" s="117"/>
      <c r="K15" s="117"/>
    </row>
    <row r="16" spans="2:14">
      <c r="B16" s="113">
        <f t="shared" si="2"/>
        <v>2018</v>
      </c>
      <c r="C16" s="118"/>
      <c r="D16" s="115">
        <f t="shared" si="3"/>
        <v>103.27</v>
      </c>
      <c r="E16" s="115">
        <f t="shared" si="3"/>
        <v>45.64</v>
      </c>
      <c r="F16" s="115">
        <f t="shared" si="3"/>
        <v>2.1</v>
      </c>
      <c r="G16" s="117">
        <f t="shared" si="0"/>
        <v>58.57</v>
      </c>
      <c r="H16" s="117">
        <f t="shared" si="1"/>
        <v>161.84</v>
      </c>
      <c r="I16" s="117"/>
      <c r="J16" s="117"/>
      <c r="K16" s="117"/>
    </row>
    <row r="17" spans="2:13">
      <c r="B17" s="113">
        <f t="shared" si="2"/>
        <v>2019</v>
      </c>
      <c r="C17" s="118"/>
      <c r="D17" s="115">
        <f t="shared" si="3"/>
        <v>105.34</v>
      </c>
      <c r="E17" s="115">
        <f t="shared" si="3"/>
        <v>46.55</v>
      </c>
      <c r="F17" s="115">
        <f t="shared" si="3"/>
        <v>2.14</v>
      </c>
      <c r="G17" s="117">
        <f t="shared" si="0"/>
        <v>59.73</v>
      </c>
      <c r="H17" s="117">
        <f t="shared" si="1"/>
        <v>165.07</v>
      </c>
      <c r="I17" s="117"/>
      <c r="J17" s="117"/>
      <c r="K17" s="117"/>
    </row>
    <row r="18" spans="2:13">
      <c r="B18" s="113">
        <f t="shared" si="2"/>
        <v>2020</v>
      </c>
      <c r="C18" s="118"/>
      <c r="D18" s="115">
        <f t="shared" ref="D18:F18" si="4">ROUND(D17*(1+$D86),2)</f>
        <v>107.6</v>
      </c>
      <c r="E18" s="115">
        <f t="shared" si="4"/>
        <v>47.55</v>
      </c>
      <c r="F18" s="115">
        <f t="shared" si="4"/>
        <v>2.19</v>
      </c>
      <c r="G18" s="117">
        <f t="shared" ref="G18:G23" si="5">ROUND(F18*(8.76*$G$65)+E18,2)</f>
        <v>61.04</v>
      </c>
      <c r="H18" s="117">
        <f t="shared" ref="H18:H23" si="6">ROUND(D18+G18,2)</f>
        <v>168.64</v>
      </c>
      <c r="I18" s="117"/>
      <c r="J18" s="117"/>
      <c r="K18" s="117"/>
    </row>
    <row r="19" spans="2:13">
      <c r="B19" s="113">
        <f t="shared" si="2"/>
        <v>2021</v>
      </c>
      <c r="C19" s="118"/>
      <c r="D19" s="115">
        <f t="shared" ref="D19:F19" si="7">ROUND(D18*(1+$D87),2)</f>
        <v>110.02</v>
      </c>
      <c r="E19" s="115">
        <f t="shared" si="7"/>
        <v>48.62</v>
      </c>
      <c r="F19" s="115">
        <f t="shared" si="7"/>
        <v>2.2400000000000002</v>
      </c>
      <c r="G19" s="117">
        <f t="shared" si="5"/>
        <v>62.41</v>
      </c>
      <c r="H19" s="117">
        <f t="shared" si="6"/>
        <v>172.43</v>
      </c>
      <c r="I19" s="117"/>
      <c r="J19" s="117"/>
      <c r="K19" s="117"/>
    </row>
    <row r="20" spans="2:13">
      <c r="B20" s="113">
        <f t="shared" si="2"/>
        <v>2022</v>
      </c>
      <c r="C20" s="118"/>
      <c r="D20" s="115">
        <f t="shared" ref="D20:F20" si="8">ROUND(D19*(1+$D88),2)</f>
        <v>112.5</v>
      </c>
      <c r="E20" s="115">
        <f t="shared" si="8"/>
        <v>49.72</v>
      </c>
      <c r="F20" s="115">
        <f t="shared" si="8"/>
        <v>2.29</v>
      </c>
      <c r="G20" s="117">
        <f t="shared" si="5"/>
        <v>63.82</v>
      </c>
      <c r="H20" s="117">
        <f t="shared" si="6"/>
        <v>176.32</v>
      </c>
      <c r="I20" s="117"/>
      <c r="J20" s="117"/>
      <c r="K20" s="117"/>
    </row>
    <row r="21" spans="2:13">
      <c r="B21" s="113">
        <f t="shared" si="2"/>
        <v>2023</v>
      </c>
      <c r="C21" s="118"/>
      <c r="D21" s="115">
        <f t="shared" ref="D21:F21" si="9">ROUND(D20*(1+$D89),2)</f>
        <v>115.09</v>
      </c>
      <c r="E21" s="115">
        <f t="shared" si="9"/>
        <v>50.87</v>
      </c>
      <c r="F21" s="115">
        <f t="shared" si="9"/>
        <v>2.34</v>
      </c>
      <c r="G21" s="117">
        <f t="shared" si="5"/>
        <v>65.28</v>
      </c>
      <c r="H21" s="117">
        <f t="shared" si="6"/>
        <v>180.37</v>
      </c>
      <c r="I21" s="117"/>
      <c r="J21" s="117"/>
      <c r="K21" s="117"/>
    </row>
    <row r="22" spans="2:13">
      <c r="B22" s="113">
        <f t="shared" si="2"/>
        <v>2024</v>
      </c>
      <c r="C22" s="118"/>
      <c r="D22" s="115">
        <f t="shared" ref="D22:F22" si="10">ROUND(D21*(1+$D90),2)</f>
        <v>117.75</v>
      </c>
      <c r="E22" s="115">
        <f t="shared" si="10"/>
        <v>52.05</v>
      </c>
      <c r="F22" s="115">
        <f t="shared" si="10"/>
        <v>2.39</v>
      </c>
      <c r="G22" s="117">
        <f t="shared" si="5"/>
        <v>66.77</v>
      </c>
      <c r="H22" s="117">
        <f t="shared" si="6"/>
        <v>184.52</v>
      </c>
      <c r="I22" s="117"/>
      <c r="J22" s="117"/>
      <c r="K22" s="117"/>
    </row>
    <row r="23" spans="2:13">
      <c r="B23" s="113">
        <f t="shared" si="2"/>
        <v>2025</v>
      </c>
      <c r="C23" s="118"/>
      <c r="D23" s="115">
        <f t="shared" ref="D23:F23" si="11">ROUND(D22*(1+$D91),2)</f>
        <v>120.48</v>
      </c>
      <c r="E23" s="115">
        <f t="shared" si="11"/>
        <v>53.26</v>
      </c>
      <c r="F23" s="115">
        <f t="shared" si="11"/>
        <v>2.4500000000000002</v>
      </c>
      <c r="G23" s="117">
        <f t="shared" si="5"/>
        <v>68.349999999999994</v>
      </c>
      <c r="H23" s="117">
        <f t="shared" si="6"/>
        <v>188.83</v>
      </c>
      <c r="I23" s="117"/>
      <c r="J23" s="117"/>
      <c r="K23" s="117"/>
    </row>
    <row r="24" spans="2:13">
      <c r="B24" s="113">
        <f t="shared" si="2"/>
        <v>2026</v>
      </c>
      <c r="C24" s="118"/>
      <c r="D24" s="119">
        <f>ROUND(D23*(1+$G83),2)</f>
        <v>123.24</v>
      </c>
      <c r="E24" s="119">
        <f>ROUND(E23*(1+$G83),2)</f>
        <v>54.48</v>
      </c>
      <c r="F24" s="119">
        <f>ROUND(F23*(1+$G83),2)</f>
        <v>2.5099999999999998</v>
      </c>
      <c r="G24" s="117">
        <f t="shared" si="0"/>
        <v>69.94</v>
      </c>
      <c r="H24" s="117">
        <f t="shared" si="1"/>
        <v>193.18</v>
      </c>
      <c r="I24" s="117"/>
      <c r="J24" s="117"/>
      <c r="K24" s="117"/>
    </row>
    <row r="25" spans="2:13">
      <c r="B25" s="113">
        <f t="shared" si="2"/>
        <v>2027</v>
      </c>
      <c r="C25" s="118"/>
      <c r="D25" s="119">
        <f t="shared" ref="D25:F25" si="12">ROUND(D24*(1+$G84),2)</f>
        <v>126.09</v>
      </c>
      <c r="E25" s="119">
        <f t="shared" si="12"/>
        <v>55.74</v>
      </c>
      <c r="F25" s="119">
        <f t="shared" si="12"/>
        <v>2.57</v>
      </c>
      <c r="G25" s="117">
        <f t="shared" ref="G25:G30" si="13">ROUND(F25*(8.76*$G$65)+E25,2)</f>
        <v>71.569999999999993</v>
      </c>
      <c r="H25" s="117">
        <f t="shared" ref="H25:H30" si="14">ROUND(D25+G25,2)</f>
        <v>197.66</v>
      </c>
      <c r="I25" s="117"/>
      <c r="J25" s="117"/>
      <c r="K25" s="117"/>
    </row>
    <row r="26" spans="2:13">
      <c r="B26" s="113">
        <f t="shared" si="2"/>
        <v>2028</v>
      </c>
      <c r="C26" s="118"/>
      <c r="D26" s="119">
        <f t="shared" ref="D26:F26" si="15">ROUND(D25*(1+$G85),2)</f>
        <v>129.02000000000001</v>
      </c>
      <c r="E26" s="119">
        <f t="shared" si="15"/>
        <v>57.04</v>
      </c>
      <c r="F26" s="119">
        <f t="shared" si="15"/>
        <v>2.63</v>
      </c>
      <c r="G26" s="117">
        <f t="shared" si="13"/>
        <v>73.239999999999995</v>
      </c>
      <c r="H26" s="117">
        <f t="shared" si="14"/>
        <v>202.26</v>
      </c>
      <c r="I26" s="117"/>
      <c r="J26" s="117"/>
      <c r="K26" s="117"/>
    </row>
    <row r="27" spans="2:13">
      <c r="B27" s="113">
        <f t="shared" si="2"/>
        <v>2029</v>
      </c>
      <c r="C27" s="118"/>
      <c r="D27" s="119">
        <f t="shared" ref="D27:F27" si="16">ROUND(D26*(1+$G86),2)</f>
        <v>132.07</v>
      </c>
      <c r="E27" s="119">
        <f t="shared" si="16"/>
        <v>58.39</v>
      </c>
      <c r="F27" s="119">
        <f t="shared" si="16"/>
        <v>2.69</v>
      </c>
      <c r="G27" s="117">
        <f t="shared" si="13"/>
        <v>74.959999999999994</v>
      </c>
      <c r="H27" s="117">
        <f t="shared" si="14"/>
        <v>207.03</v>
      </c>
      <c r="I27" s="117"/>
      <c r="J27" s="117"/>
      <c r="K27" s="117"/>
    </row>
    <row r="28" spans="2:13">
      <c r="B28" s="113">
        <f t="shared" si="2"/>
        <v>2030</v>
      </c>
      <c r="C28" s="118"/>
      <c r="D28" s="119">
        <f t="shared" ref="D28:D29" si="17">ROUND(D27*(1+$G87),2)</f>
        <v>135.21</v>
      </c>
      <c r="E28" s="119">
        <f t="shared" ref="E28:E29" si="18">ROUND(E27*(1+$G87),2)</f>
        <v>59.78</v>
      </c>
      <c r="F28" s="119">
        <f t="shared" ref="F28:F29" si="19">ROUND(F27*(1+$G87),2)</f>
        <v>2.75</v>
      </c>
      <c r="G28" s="117">
        <f t="shared" ref="G28:G29" si="20">ROUND(F28*(8.76*$G$65)+E28,2)</f>
        <v>76.72</v>
      </c>
      <c r="H28" s="117">
        <f t="shared" ref="H28:H29" si="21">ROUND(D28+G28,2)</f>
        <v>211.93</v>
      </c>
      <c r="I28" s="117"/>
      <c r="J28" s="117"/>
      <c r="K28" s="117"/>
    </row>
    <row r="29" spans="2:13" ht="13.5" thickBot="1">
      <c r="B29" s="227">
        <f t="shared" si="2"/>
        <v>2031</v>
      </c>
      <c r="C29" s="228"/>
      <c r="D29" s="203">
        <f t="shared" si="17"/>
        <v>138.46</v>
      </c>
      <c r="E29" s="203">
        <f t="shared" si="18"/>
        <v>61.22</v>
      </c>
      <c r="F29" s="203">
        <f t="shared" si="19"/>
        <v>2.82</v>
      </c>
      <c r="G29" s="144">
        <f t="shared" si="20"/>
        <v>78.59</v>
      </c>
      <c r="H29" s="144">
        <f t="shared" si="21"/>
        <v>217.05</v>
      </c>
      <c r="I29" s="144"/>
      <c r="J29" s="144"/>
      <c r="K29" s="144"/>
    </row>
    <row r="30" spans="2:13" s="154" customFormat="1">
      <c r="B30" s="157">
        <f t="shared" si="2"/>
        <v>2032</v>
      </c>
      <c r="C30" s="158"/>
      <c r="D30" s="119">
        <f t="shared" ref="D30:F30" si="22">ROUND(D29*(1+$G89),2)</f>
        <v>141.79</v>
      </c>
      <c r="E30" s="119">
        <f t="shared" si="22"/>
        <v>62.69</v>
      </c>
      <c r="F30" s="119">
        <f t="shared" si="22"/>
        <v>2.89</v>
      </c>
      <c r="G30" s="117">
        <f t="shared" si="13"/>
        <v>80.489999999999995</v>
      </c>
      <c r="H30" s="117">
        <f t="shared" si="14"/>
        <v>222.28</v>
      </c>
      <c r="I30" s="117">
        <f>VLOOKUP(B30,'Table 4'!$B$13:$D$43,3,FALSE)</f>
        <v>5.38</v>
      </c>
      <c r="J30" s="117">
        <f t="shared" ref="J30:J32" si="23">ROUND($K$65*I30/1000,2)</f>
        <v>34.51</v>
      </c>
      <c r="K30" s="117">
        <f t="shared" ref="K30:K32" si="24">ROUND(H30*1000/8760/$G$65+J30,2)</f>
        <v>70.599999999999994</v>
      </c>
      <c r="M30" s="110"/>
    </row>
    <row r="31" spans="2:13" s="154" customFormat="1">
      <c r="B31" s="157">
        <f t="shared" si="2"/>
        <v>2033</v>
      </c>
      <c r="C31" s="158"/>
      <c r="D31" s="119">
        <f t="shared" ref="D31:D32" si="25">ROUND(D30*(1+$G90),2)</f>
        <v>145.22</v>
      </c>
      <c r="E31" s="119">
        <f t="shared" ref="E31:E32" si="26">ROUND(E30*(1+$G90),2)</f>
        <v>64.209999999999994</v>
      </c>
      <c r="F31" s="119">
        <f t="shared" ref="F31:F32" si="27">ROUND(F30*(1+$G90),2)</f>
        <v>2.96</v>
      </c>
      <c r="G31" s="117">
        <f t="shared" ref="G31:G32" si="28">ROUND(F31*(8.76*$G$65)+E31,2)</f>
        <v>82.44</v>
      </c>
      <c r="H31" s="117">
        <f t="shared" ref="H31:H32" si="29">ROUND(D31+G31,2)</f>
        <v>227.66</v>
      </c>
      <c r="I31" s="117">
        <f>VLOOKUP(B31,'Table 4'!$B$13:$D$43,3,FALSE)</f>
        <v>5.76</v>
      </c>
      <c r="J31" s="117">
        <f t="shared" si="23"/>
        <v>36.950000000000003</v>
      </c>
      <c r="K31" s="117">
        <f t="shared" si="24"/>
        <v>73.92</v>
      </c>
      <c r="M31" s="110"/>
    </row>
    <row r="32" spans="2:13" s="154" customFormat="1">
      <c r="B32" s="113">
        <f t="shared" si="2"/>
        <v>2034</v>
      </c>
      <c r="C32" s="118"/>
      <c r="D32" s="117">
        <f t="shared" si="25"/>
        <v>148.74</v>
      </c>
      <c r="E32" s="115">
        <f t="shared" si="26"/>
        <v>65.77</v>
      </c>
      <c r="F32" s="115">
        <f t="shared" si="27"/>
        <v>3.03</v>
      </c>
      <c r="G32" s="117">
        <f t="shared" si="28"/>
        <v>84.43</v>
      </c>
      <c r="H32" s="117">
        <f t="shared" si="29"/>
        <v>233.17</v>
      </c>
      <c r="I32" s="117">
        <f>VLOOKUP(B32,'Table 4'!$B$13:$D$43,3,FALSE)</f>
        <v>6.02</v>
      </c>
      <c r="J32" s="117">
        <f t="shared" si="23"/>
        <v>38.619999999999997</v>
      </c>
      <c r="K32" s="117">
        <f t="shared" si="24"/>
        <v>76.48</v>
      </c>
      <c r="M32" s="110"/>
    </row>
    <row r="33" spans="2:15">
      <c r="B33" s="113">
        <f t="shared" si="2"/>
        <v>2035</v>
      </c>
      <c r="C33" s="118"/>
      <c r="D33" s="117">
        <f>ROUND(D32*(1+$J83),2)</f>
        <v>152.34</v>
      </c>
      <c r="E33" s="115">
        <f>ROUND(E32*(1+$J83),2)</f>
        <v>67.36</v>
      </c>
      <c r="F33" s="115">
        <f>ROUND(F32*(1+$J83),2)</f>
        <v>3.1</v>
      </c>
      <c r="G33" s="117">
        <f t="shared" ref="G33" si="30">ROUND(F33*(8.76*$G$65)+E33,2)</f>
        <v>86.45</v>
      </c>
      <c r="H33" s="117">
        <f t="shared" ref="H33" si="31">ROUND(D33+G33,2)</f>
        <v>238.79</v>
      </c>
      <c r="I33" s="117">
        <f>VLOOKUP(B33,'Table 4'!$B$13:$D$43,3,FALSE)</f>
        <v>6.29</v>
      </c>
      <c r="J33" s="117">
        <f t="shared" ref="J33:J35" si="32">ROUND($K$65*I33/1000,2)</f>
        <v>40.35</v>
      </c>
      <c r="K33" s="117">
        <f t="shared" ref="K33:K35" si="33">ROUND(H33*1000/8760/$G$65+J33,2)</f>
        <v>79.13</v>
      </c>
    </row>
    <row r="34" spans="2:15">
      <c r="B34" s="113">
        <f t="shared" si="2"/>
        <v>2036</v>
      </c>
      <c r="C34" s="118"/>
      <c r="D34" s="117">
        <f t="shared" ref="D34:F34" si="34">ROUND(D33*(1+$J84),2)</f>
        <v>156.04</v>
      </c>
      <c r="E34" s="115">
        <f t="shared" si="34"/>
        <v>69</v>
      </c>
      <c r="F34" s="115">
        <f t="shared" si="34"/>
        <v>3.18</v>
      </c>
      <c r="G34" s="117">
        <f t="shared" ref="G34:G39" si="35">ROUND(F34*(8.76*$G$65)+E34,2)</f>
        <v>88.58</v>
      </c>
      <c r="H34" s="117">
        <f t="shared" ref="H34:H39" si="36">ROUND(D34+G34,2)</f>
        <v>244.62</v>
      </c>
      <c r="I34" s="117">
        <f>VLOOKUP(B34,'Table 4'!$B$13:$D$43,3,FALSE)</f>
        <v>6.8</v>
      </c>
      <c r="J34" s="117">
        <f t="shared" si="32"/>
        <v>43.62</v>
      </c>
      <c r="K34" s="117">
        <f t="shared" si="33"/>
        <v>83.34</v>
      </c>
    </row>
    <row r="35" spans="2:15">
      <c r="B35" s="113">
        <f t="shared" si="2"/>
        <v>2037</v>
      </c>
      <c r="C35" s="118"/>
      <c r="D35" s="117">
        <f t="shared" ref="D35:F35" si="37">ROUND(D34*(1+$J85),2)</f>
        <v>159.83000000000001</v>
      </c>
      <c r="E35" s="115">
        <f t="shared" si="37"/>
        <v>70.680000000000007</v>
      </c>
      <c r="F35" s="115">
        <f t="shared" si="37"/>
        <v>3.26</v>
      </c>
      <c r="G35" s="117">
        <f t="shared" si="35"/>
        <v>90.76</v>
      </c>
      <c r="H35" s="117">
        <f t="shared" si="36"/>
        <v>250.59</v>
      </c>
      <c r="I35" s="117">
        <f>VLOOKUP(B35,'Table 4'!$B$13:$D$43,3,FALSE)</f>
        <v>7.05</v>
      </c>
      <c r="J35" s="117">
        <f t="shared" si="32"/>
        <v>45.23</v>
      </c>
      <c r="K35" s="117">
        <f t="shared" si="33"/>
        <v>85.92</v>
      </c>
    </row>
    <row r="36" spans="2:15">
      <c r="B36" s="113">
        <f t="shared" si="2"/>
        <v>2038</v>
      </c>
      <c r="C36" s="118"/>
      <c r="D36" s="117">
        <f t="shared" ref="D36:F36" si="38">ROUND(D35*(1+$J86),2)</f>
        <v>163.72999999999999</v>
      </c>
      <c r="E36" s="115">
        <f t="shared" si="38"/>
        <v>72.41</v>
      </c>
      <c r="F36" s="115">
        <f t="shared" si="38"/>
        <v>3.34</v>
      </c>
      <c r="G36" s="117">
        <f t="shared" si="35"/>
        <v>92.98</v>
      </c>
      <c r="H36" s="117">
        <f t="shared" si="36"/>
        <v>256.70999999999998</v>
      </c>
      <c r="I36" s="117">
        <f>VLOOKUP(B36,'Table 4'!$B$13:$D$43,3,FALSE)</f>
        <v>7.46</v>
      </c>
      <c r="J36" s="117">
        <f t="shared" ref="J36:J39" si="39">ROUND($K$65*I36/1000,2)</f>
        <v>47.86</v>
      </c>
      <c r="K36" s="117">
        <f t="shared" ref="K36:K39" si="40">ROUND(H36*1000/8760/$G$65+J36,2)</f>
        <v>89.55</v>
      </c>
    </row>
    <row r="37" spans="2:15">
      <c r="B37" s="113">
        <f t="shared" si="2"/>
        <v>2039</v>
      </c>
      <c r="C37" s="118"/>
      <c r="D37" s="117">
        <f t="shared" ref="D37:F37" si="41">ROUND(D36*(1+$J87),2)</f>
        <v>167.74</v>
      </c>
      <c r="E37" s="115">
        <f t="shared" si="41"/>
        <v>74.180000000000007</v>
      </c>
      <c r="F37" s="115">
        <f t="shared" si="41"/>
        <v>3.42</v>
      </c>
      <c r="G37" s="117">
        <f t="shared" si="35"/>
        <v>95.24</v>
      </c>
      <c r="H37" s="117">
        <f t="shared" si="36"/>
        <v>262.98</v>
      </c>
      <c r="I37" s="117">
        <f>VLOOKUP(B37,'Table 4'!$B$13:$D$43,3,FALSE)</f>
        <v>7.75</v>
      </c>
      <c r="J37" s="117">
        <f t="shared" si="39"/>
        <v>49.72</v>
      </c>
      <c r="K37" s="117">
        <f t="shared" si="40"/>
        <v>92.42</v>
      </c>
    </row>
    <row r="38" spans="2:15">
      <c r="B38" s="113">
        <f t="shared" si="2"/>
        <v>2040</v>
      </c>
      <c r="C38" s="118"/>
      <c r="D38" s="117">
        <f t="shared" ref="D38:F38" si="42">ROUND(D37*(1+$J88),2)</f>
        <v>171.84</v>
      </c>
      <c r="E38" s="115">
        <f t="shared" si="42"/>
        <v>75.989999999999995</v>
      </c>
      <c r="F38" s="115">
        <f t="shared" si="42"/>
        <v>3.5</v>
      </c>
      <c r="G38" s="117">
        <f t="shared" si="35"/>
        <v>97.54</v>
      </c>
      <c r="H38" s="117">
        <f t="shared" si="36"/>
        <v>269.38</v>
      </c>
      <c r="I38" s="117">
        <f>VLOOKUP(B38,'Table 4'!$B$13:$D$43,3,FALSE)</f>
        <v>8.0299999999999994</v>
      </c>
      <c r="J38" s="117">
        <f t="shared" si="39"/>
        <v>51.51</v>
      </c>
      <c r="K38" s="117">
        <f t="shared" si="40"/>
        <v>95.25</v>
      </c>
    </row>
    <row r="39" spans="2:15">
      <c r="B39" s="113">
        <f t="shared" si="2"/>
        <v>2041</v>
      </c>
      <c r="C39" s="118"/>
      <c r="D39" s="117">
        <f t="shared" ref="D39:F40" si="43">ROUND(D38*(1+$J89),2)</f>
        <v>176.06</v>
      </c>
      <c r="E39" s="115">
        <f t="shared" si="43"/>
        <v>77.849999999999994</v>
      </c>
      <c r="F39" s="115">
        <f t="shared" si="43"/>
        <v>3.59</v>
      </c>
      <c r="G39" s="117">
        <f t="shared" si="35"/>
        <v>99.96</v>
      </c>
      <c r="H39" s="117">
        <f t="shared" si="36"/>
        <v>276.02</v>
      </c>
      <c r="I39" s="117">
        <f>VLOOKUP(B39,'Table 4'!$B$13:$D$43,3,FALSE)</f>
        <v>8.24</v>
      </c>
      <c r="J39" s="117">
        <f t="shared" si="39"/>
        <v>52.86</v>
      </c>
      <c r="K39" s="117">
        <f t="shared" si="40"/>
        <v>97.68</v>
      </c>
    </row>
    <row r="40" spans="2:15">
      <c r="B40" s="113">
        <f t="shared" si="2"/>
        <v>2042</v>
      </c>
      <c r="C40" s="118"/>
      <c r="D40" s="117">
        <f t="shared" si="43"/>
        <v>180.4</v>
      </c>
      <c r="E40" s="115">
        <f t="shared" si="43"/>
        <v>79.77</v>
      </c>
      <c r="F40" s="115">
        <f t="shared" si="43"/>
        <v>3.68</v>
      </c>
      <c r="G40" s="117">
        <f t="shared" ref="G40" si="44">ROUND(F40*(8.76*$G$65)+E40,2)</f>
        <v>102.43</v>
      </c>
      <c r="H40" s="117">
        <f t="shared" ref="H40" si="45">ROUND(D40+G40,2)</f>
        <v>282.83</v>
      </c>
      <c r="I40" s="117">
        <f>VLOOKUP(B40,'Table 4'!$B$13:$D$43,3,FALSE)</f>
        <v>8.4499999999999993</v>
      </c>
      <c r="J40" s="117">
        <f t="shared" ref="J40" si="46">ROUND($K$65*I40/1000,2)</f>
        <v>54.21</v>
      </c>
      <c r="K40" s="117">
        <f t="shared" ref="K40" si="47">ROUND(H40*1000/8760/$G$65+J40,2)</f>
        <v>100.14</v>
      </c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">
        <v>188</v>
      </c>
    </row>
    <row r="47" spans="2:15">
      <c r="C47" s="122" t="str">
        <f>D10</f>
        <v>(b)</v>
      </c>
      <c r="D47" s="117" t="str">
        <f>"= "&amp;C10&amp;" x "&amp;C76</f>
        <v>= (a) x 0.0725628795024555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70.3%) + (c)</v>
      </c>
    </row>
    <row r="49" spans="3:15">
      <c r="C49" s="122" t="str">
        <f>H10</f>
        <v>(f)</v>
      </c>
      <c r="D49" s="117" t="str">
        <f>"= "&amp;D10&amp;" + "&amp;G10</f>
        <v>= (b) + (e)</v>
      </c>
    </row>
    <row r="50" spans="3:15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5">
      <c r="C51" s="122" t="str">
        <f>J10</f>
        <v>(h)</v>
      </c>
      <c r="D51" s="117" t="str">
        <f>"= "&amp;TEXT(K65,"?,0")&amp;" MMBtu/MWH x "&amp;I9</f>
        <v>= 6,415 MMBtu/MWH x $/MMBtu</v>
      </c>
    </row>
    <row r="52" spans="3:15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5" ht="13.5" thickBot="1"/>
    <row r="54" spans="3:15" ht="13.5" thickBot="1">
      <c r="C54" s="58" t="s">
        <v>180</v>
      </c>
      <c r="D54" s="55"/>
      <c r="E54" s="55"/>
      <c r="F54" s="55"/>
      <c r="G54" s="55"/>
      <c r="H54" s="55"/>
      <c r="I54" s="55"/>
      <c r="J54" s="56"/>
      <c r="K54" s="123"/>
    </row>
    <row r="55" spans="3:15" ht="5.25" customHeight="1"/>
    <row r="56" spans="3:15" ht="5.25" customHeight="1"/>
    <row r="57" spans="3:15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5">
      <c r="C58" s="154" t="s">
        <v>181</v>
      </c>
      <c r="F58" s="124">
        <f>C69</f>
        <v>385.35346874999999</v>
      </c>
      <c r="G58" s="57">
        <f>F58/F60</f>
        <v>0.88311475045887722</v>
      </c>
      <c r="H58" s="138">
        <f>C70</f>
        <v>1484.338135058779</v>
      </c>
      <c r="I58" s="140">
        <f>C73</f>
        <v>44.501635407885907</v>
      </c>
      <c r="O58" s="235"/>
    </row>
    <row r="59" spans="3:15">
      <c r="C59" s="154" t="s">
        <v>182</v>
      </c>
      <c r="F59" s="48">
        <f>D69</f>
        <v>51.003718749999997</v>
      </c>
      <c r="G59" s="44">
        <f>1-G58</f>
        <v>0.11688524954112278</v>
      </c>
      <c r="H59" s="139">
        <f>D70</f>
        <v>443.00439708045104</v>
      </c>
      <c r="I59" s="141">
        <f>D73</f>
        <v>37.670659567999998</v>
      </c>
    </row>
    <row r="60" spans="3:15">
      <c r="C60" s="154" t="s">
        <v>45</v>
      </c>
      <c r="F60" s="124">
        <f>F58+F59</f>
        <v>436.35718750000001</v>
      </c>
      <c r="G60" s="57">
        <f>G58+G59</f>
        <v>1</v>
      </c>
      <c r="H60" s="138">
        <f>ROUND(((F58*H58)+(F59*H59))/F60,0)</f>
        <v>1363</v>
      </c>
      <c r="I60" s="140">
        <f>ROUND(((F58*I58)+(F59*I59))/F60,2)</f>
        <v>43.7</v>
      </c>
    </row>
    <row r="61" spans="3:15">
      <c r="C61" s="154"/>
      <c r="F61" s="124"/>
      <c r="G61" s="57"/>
      <c r="H61" s="125"/>
      <c r="I61" s="126"/>
    </row>
    <row r="62" spans="3:15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5">
      <c r="C63" s="156" t="str">
        <f>C58</f>
        <v>CCCT Dry "G/H", 1x1 - Turbine</v>
      </c>
      <c r="D63" s="127"/>
      <c r="E63" s="127"/>
      <c r="F63" s="110">
        <f>C69</f>
        <v>385.35346874999999</v>
      </c>
      <c r="G63" s="57">
        <f>C77</f>
        <v>0.78</v>
      </c>
      <c r="H63" s="210">
        <f>G63*F63</f>
        <v>300.57570562500001</v>
      </c>
      <c r="I63" s="57">
        <f>H63/H65</f>
        <v>0.98004394182130306</v>
      </c>
      <c r="J63" s="126">
        <f>C74</f>
        <v>2.0592662948867351</v>
      </c>
      <c r="K63" s="128">
        <f>C75</f>
        <v>6362</v>
      </c>
    </row>
    <row r="64" spans="3:15">
      <c r="C64" s="156" t="str">
        <f>C59</f>
        <v>CCCT Dry "G/H", 1x1 - Duct Firing</v>
      </c>
      <c r="D64" s="127"/>
      <c r="E64" s="127"/>
      <c r="F64" s="43">
        <f>D69</f>
        <v>51.003718749999997</v>
      </c>
      <c r="G64" s="44">
        <f>D77</f>
        <v>0.12</v>
      </c>
      <c r="H64" s="211">
        <f>G64*F64</f>
        <v>6.1204462499999996</v>
      </c>
      <c r="I64" s="44">
        <f>1-I63</f>
        <v>1.9956058178696945E-2</v>
      </c>
      <c r="J64" s="45">
        <f>D74</f>
        <v>0.15</v>
      </c>
      <c r="K64" s="46">
        <f>D75</f>
        <v>9012</v>
      </c>
    </row>
    <row r="65" spans="2:12">
      <c r="C65" s="154" t="s">
        <v>50</v>
      </c>
      <c r="F65" s="110">
        <f>F63+F64</f>
        <v>436.35718750000001</v>
      </c>
      <c r="G65" s="129">
        <f>ROUND(H65/F65,3)</f>
        <v>0.70299999999999996</v>
      </c>
      <c r="H65" s="210">
        <f>SUM(H63:H64)</f>
        <v>306.696151875</v>
      </c>
      <c r="I65" s="57">
        <f>I63+I64</f>
        <v>1</v>
      </c>
      <c r="J65" s="126">
        <f>ROUND(($I63*J63)+($I64*J64),2)</f>
        <v>2.02</v>
      </c>
      <c r="K65" s="130">
        <f>ROUND(($I63*K63)+($I64*K64),0)</f>
        <v>6415</v>
      </c>
    </row>
    <row r="66" spans="2:12">
      <c r="G66" s="129"/>
      <c r="I66" s="57"/>
      <c r="J66" s="126"/>
      <c r="K66" s="47" t="s">
        <v>51</v>
      </c>
    </row>
    <row r="68" spans="2:12">
      <c r="C68" s="41" t="s">
        <v>34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2">
      <c r="C69" s="110">
        <v>385.35346874999999</v>
      </c>
      <c r="D69" s="110">
        <v>51.003718749999997</v>
      </c>
      <c r="E69" s="110" t="s">
        <v>77</v>
      </c>
      <c r="H69" s="133"/>
    </row>
    <row r="70" spans="2:12">
      <c r="B70" s="110" t="s">
        <v>189</v>
      </c>
      <c r="C70" s="125">
        <v>1484.338135058779</v>
      </c>
      <c r="D70" s="125">
        <v>443.00439708045104</v>
      </c>
      <c r="E70" s="110" t="s">
        <v>78</v>
      </c>
      <c r="L70" s="67"/>
    </row>
    <row r="71" spans="2:12">
      <c r="B71" s="110" t="s">
        <v>189</v>
      </c>
      <c r="C71" s="126">
        <v>21.713180439885903</v>
      </c>
      <c r="D71" s="126">
        <v>5.39</v>
      </c>
      <c r="E71" s="110" t="s">
        <v>79</v>
      </c>
      <c r="L71" s="67"/>
    </row>
    <row r="72" spans="2:12">
      <c r="B72" s="110" t="s">
        <v>189</v>
      </c>
      <c r="C72" s="49">
        <v>22.788454968000003</v>
      </c>
      <c r="D72" s="49">
        <v>32.280659567999997</v>
      </c>
      <c r="E72" s="110" t="s">
        <v>75</v>
      </c>
      <c r="L72" s="67"/>
    </row>
    <row r="73" spans="2:12">
      <c r="B73" s="110" t="s">
        <v>189</v>
      </c>
      <c r="C73" s="126">
        <f>C71+C72</f>
        <v>44.501635407885907</v>
      </c>
      <c r="D73" s="126">
        <f>D71+D72</f>
        <v>37.670659567999998</v>
      </c>
      <c r="E73" s="110" t="s">
        <v>80</v>
      </c>
    </row>
    <row r="74" spans="2:12">
      <c r="C74" s="126">
        <v>2.0592662948867351</v>
      </c>
      <c r="D74" s="126">
        <v>0.15</v>
      </c>
      <c r="E74" s="110" t="s">
        <v>81</v>
      </c>
    </row>
    <row r="75" spans="2:12">
      <c r="C75" s="130">
        <v>6362</v>
      </c>
      <c r="D75" s="130">
        <v>9012</v>
      </c>
      <c r="E75" s="110" t="s">
        <v>53</v>
      </c>
    </row>
    <row r="76" spans="2:12">
      <c r="C76" s="151">
        <v>7.2562879502455491E-2</v>
      </c>
      <c r="D76" s="151">
        <v>7.2562879502455491E-2</v>
      </c>
      <c r="E76" s="110" t="s">
        <v>54</v>
      </c>
    </row>
    <row r="77" spans="2:12">
      <c r="C77" s="134">
        <v>0.78</v>
      </c>
      <c r="D77" s="134">
        <v>0.12</v>
      </c>
      <c r="E77" s="110" t="s">
        <v>55</v>
      </c>
    </row>
    <row r="78" spans="2:12">
      <c r="D78" s="57">
        <f>ROUND(H65/F65,3)</f>
        <v>0.70299999999999996</v>
      </c>
      <c r="E78" s="110" t="s">
        <v>56</v>
      </c>
    </row>
    <row r="79" spans="2:12">
      <c r="D79" s="129"/>
      <c r="E79" s="66"/>
    </row>
    <row r="80" spans="2:12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48">C83+1</f>
        <v>2018</v>
      </c>
      <c r="D84" s="57">
        <v>2.1684070430924685E-2</v>
      </c>
      <c r="F84" s="135">
        <f t="shared" ref="F84:F91" si="49">F83+1</f>
        <v>2027</v>
      </c>
      <c r="G84" s="57">
        <v>2.3164081218836952E-2</v>
      </c>
      <c r="I84" s="135">
        <f t="shared" ref="I84:I91" si="50">I83+1</f>
        <v>2036</v>
      </c>
      <c r="J84" s="57">
        <v>2.4311492116604327E-2</v>
      </c>
    </row>
    <row r="85" spans="3:15">
      <c r="C85" s="135">
        <f t="shared" si="48"/>
        <v>2019</v>
      </c>
      <c r="D85" s="57">
        <v>2.0023445288848141E-2</v>
      </c>
      <c r="F85" s="135">
        <f t="shared" si="49"/>
        <v>2028</v>
      </c>
      <c r="G85" s="57">
        <v>2.3269517424980624E-2</v>
      </c>
      <c r="I85" s="135">
        <f t="shared" si="50"/>
        <v>2037</v>
      </c>
      <c r="J85" s="57">
        <v>2.4277391473133791E-2</v>
      </c>
    </row>
    <row r="86" spans="3:15">
      <c r="C86" s="135">
        <f t="shared" si="48"/>
        <v>2020</v>
      </c>
      <c r="D86" s="57">
        <v>2.1423649370385656E-2</v>
      </c>
      <c r="F86" s="135">
        <f t="shared" si="49"/>
        <v>2029</v>
      </c>
      <c r="G86" s="57">
        <v>2.3660062349176059E-2</v>
      </c>
      <c r="I86" s="135">
        <f t="shared" si="50"/>
        <v>2038</v>
      </c>
      <c r="J86" s="57">
        <v>2.4418737348747444E-2</v>
      </c>
    </row>
    <row r="87" spans="3:15">
      <c r="C87" s="135">
        <f t="shared" si="48"/>
        <v>2021</v>
      </c>
      <c r="D87" s="57">
        <v>2.2444603435442634E-2</v>
      </c>
      <c r="F87" s="135">
        <f t="shared" si="49"/>
        <v>2030</v>
      </c>
      <c r="G87" s="57">
        <v>2.3797996946838929E-2</v>
      </c>
      <c r="I87" s="135">
        <f t="shared" si="50"/>
        <v>2039</v>
      </c>
      <c r="J87" s="57">
        <v>2.4490791911648602E-2</v>
      </c>
    </row>
    <row r="88" spans="3:15">
      <c r="C88" s="135">
        <f t="shared" si="48"/>
        <v>2022</v>
      </c>
      <c r="D88" s="57">
        <v>2.2559296067847567E-2</v>
      </c>
      <c r="F88" s="135">
        <f t="shared" si="49"/>
        <v>2031</v>
      </c>
      <c r="G88" s="57">
        <v>2.4014000123530499E-2</v>
      </c>
      <c r="I88" s="135">
        <f t="shared" si="50"/>
        <v>2040</v>
      </c>
      <c r="J88" s="57">
        <v>2.442458536688985E-2</v>
      </c>
    </row>
    <row r="89" spans="3:15" s="112" customFormat="1">
      <c r="C89" s="135">
        <f t="shared" si="48"/>
        <v>2023</v>
      </c>
      <c r="D89" s="57">
        <v>2.3031082544693549E-2</v>
      </c>
      <c r="F89" s="135">
        <f t="shared" si="49"/>
        <v>2032</v>
      </c>
      <c r="G89" s="57">
        <v>2.4075090077113837E-2</v>
      </c>
      <c r="I89" s="135">
        <f t="shared" si="50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48"/>
        <v>2024</v>
      </c>
      <c r="D90" s="57">
        <v>2.3134274986934988E-2</v>
      </c>
      <c r="F90" s="135">
        <f t="shared" si="49"/>
        <v>2033</v>
      </c>
      <c r="G90" s="57">
        <v>2.4191075903759129E-2</v>
      </c>
      <c r="I90" s="135">
        <f t="shared" si="50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48"/>
        <v>2025</v>
      </c>
      <c r="D91" s="57">
        <v>2.3159080336675242E-2</v>
      </c>
      <c r="F91" s="135">
        <f t="shared" si="49"/>
        <v>2034</v>
      </c>
      <c r="G91" s="57">
        <v>2.4219456505286896E-2</v>
      </c>
      <c r="I91" s="135">
        <f t="shared" si="50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87" fitToHeight="0" orientation="portrait" r:id="rId1"/>
  <headerFooter alignWithMargins="0"/>
  <rowBreaks count="1" manualBreakCount="1">
    <brk id="5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O95"/>
  <sheetViews>
    <sheetView view="pageBreakPreview" topLeftCell="A2" zoomScale="85" zoomScaleNormal="90" zoomScaleSheetLayoutView="85" workbookViewId="0">
      <pane xSplit="2" ySplit="9" topLeftCell="C11" activePane="bottomRight" state="frozen"/>
      <selection activeCell="E17" sqref="E17"/>
      <selection pane="topRight" activeCell="E17" sqref="E17"/>
      <selection pane="bottomLeft" activeCell="E17" sqref="E17"/>
      <selection pane="bottomRight" activeCell="A44" sqref="A44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9.16406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5.25" hidden="1" customHeight="1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101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179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WYNE  DJohns - 477 MW - CCCT Dry "J/HA.02", 1x1 -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 DJohns - 477 MW - CCCT Dry "J/HA.02", 1x1 -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1203</v>
      </c>
      <c r="D14" s="115">
        <f>ROUND(C14*$C$76,2)</f>
        <v>87.29</v>
      </c>
      <c r="E14" s="116">
        <f>$I$60</f>
        <v>57.97</v>
      </c>
      <c r="F14" s="116">
        <f>$J$65</f>
        <v>2.2200000000000002</v>
      </c>
      <c r="G14" s="117">
        <f t="shared" ref="G14:G24" si="0">ROUND(F14*(8.76*$G$65)+E14,2)</f>
        <v>71.45</v>
      </c>
      <c r="H14" s="117">
        <f t="shared" ref="H14:H24" si="1">ROUND(D14+G14,2)</f>
        <v>158.74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17" si="3">ROUND(D14*(1+$D83),2)</f>
        <v>89.22</v>
      </c>
      <c r="E15" s="115">
        <f t="shared" si="3"/>
        <v>59.25</v>
      </c>
      <c r="F15" s="115">
        <f t="shared" si="3"/>
        <v>2.27</v>
      </c>
      <c r="G15" s="119">
        <f t="shared" si="0"/>
        <v>73.03</v>
      </c>
      <c r="H15" s="119">
        <f t="shared" si="1"/>
        <v>162.25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91.15</v>
      </c>
      <c r="E16" s="115">
        <f t="shared" si="3"/>
        <v>60.53</v>
      </c>
      <c r="F16" s="115">
        <f t="shared" si="3"/>
        <v>2.3199999999999998</v>
      </c>
      <c r="G16" s="117">
        <f t="shared" si="0"/>
        <v>74.61</v>
      </c>
      <c r="H16" s="117">
        <f t="shared" si="1"/>
        <v>165.76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92.98</v>
      </c>
      <c r="E17" s="115">
        <f t="shared" si="3"/>
        <v>61.74</v>
      </c>
      <c r="F17" s="115">
        <f t="shared" si="3"/>
        <v>2.37</v>
      </c>
      <c r="G17" s="117">
        <f t="shared" si="0"/>
        <v>76.13</v>
      </c>
      <c r="H17" s="117">
        <f t="shared" si="1"/>
        <v>169.11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ref="D18:F18" si="4">ROUND(D17*(1+$D86),2)</f>
        <v>94.97</v>
      </c>
      <c r="E18" s="115">
        <f t="shared" si="4"/>
        <v>63.06</v>
      </c>
      <c r="F18" s="115">
        <f t="shared" si="4"/>
        <v>2.42</v>
      </c>
      <c r="G18" s="117">
        <f t="shared" ref="G18:G23" si="5">ROUND(F18*(8.76*$G$65)+E18,2)</f>
        <v>77.75</v>
      </c>
      <c r="H18" s="117">
        <f t="shared" ref="H18:H23" si="6">ROUND(D18+G18,2)</f>
        <v>172.72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ref="D19:F19" si="7">ROUND(D18*(1+$D87),2)</f>
        <v>97.1</v>
      </c>
      <c r="E19" s="115">
        <f t="shared" si="7"/>
        <v>64.48</v>
      </c>
      <c r="F19" s="115">
        <f t="shared" si="7"/>
        <v>2.4700000000000002</v>
      </c>
      <c r="G19" s="117">
        <f t="shared" si="5"/>
        <v>79.47</v>
      </c>
      <c r="H19" s="117">
        <f t="shared" si="6"/>
        <v>176.57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ref="D20:F20" si="8">ROUND(D19*(1+$D88),2)</f>
        <v>99.29</v>
      </c>
      <c r="E20" s="115">
        <f t="shared" si="8"/>
        <v>65.930000000000007</v>
      </c>
      <c r="F20" s="115">
        <f t="shared" si="8"/>
        <v>2.5299999999999998</v>
      </c>
      <c r="G20" s="117">
        <f t="shared" si="5"/>
        <v>81.290000000000006</v>
      </c>
      <c r="H20" s="117">
        <f t="shared" si="6"/>
        <v>180.58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ref="D21:F21" si="9">ROUND(D20*(1+$D89),2)</f>
        <v>101.58</v>
      </c>
      <c r="E21" s="115">
        <f t="shared" si="9"/>
        <v>67.45</v>
      </c>
      <c r="F21" s="115">
        <f t="shared" si="9"/>
        <v>2.59</v>
      </c>
      <c r="G21" s="117">
        <f t="shared" si="5"/>
        <v>83.17</v>
      </c>
      <c r="H21" s="117">
        <f t="shared" si="6"/>
        <v>184.75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ref="D22:F22" si="10">ROUND(D21*(1+$D90),2)</f>
        <v>103.93</v>
      </c>
      <c r="E22" s="115">
        <f t="shared" si="10"/>
        <v>69.010000000000005</v>
      </c>
      <c r="F22" s="115">
        <f t="shared" si="10"/>
        <v>2.65</v>
      </c>
      <c r="G22" s="117">
        <f t="shared" si="5"/>
        <v>85.1</v>
      </c>
      <c r="H22" s="117">
        <f t="shared" si="6"/>
        <v>189.03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ref="D23:F23" si="11">ROUND(D22*(1+$D91),2)</f>
        <v>106.34</v>
      </c>
      <c r="E23" s="115">
        <f t="shared" si="11"/>
        <v>70.61</v>
      </c>
      <c r="F23" s="115">
        <f t="shared" si="11"/>
        <v>2.71</v>
      </c>
      <c r="G23" s="117">
        <f t="shared" si="5"/>
        <v>87.06</v>
      </c>
      <c r="H23" s="117">
        <f t="shared" si="6"/>
        <v>193.4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108.78</v>
      </c>
      <c r="E24" s="119">
        <f>ROUND(E23*(1+$G83),2)</f>
        <v>72.23</v>
      </c>
      <c r="F24" s="119">
        <f>ROUND(F23*(1+$G83),2)</f>
        <v>2.77</v>
      </c>
      <c r="G24" s="117">
        <f t="shared" si="0"/>
        <v>89.05</v>
      </c>
      <c r="H24" s="117">
        <f t="shared" si="1"/>
        <v>197.83</v>
      </c>
      <c r="I24" s="117"/>
      <c r="J24" s="117"/>
      <c r="K24" s="117"/>
      <c r="M24" s="57"/>
    </row>
    <row r="25" spans="2:13" ht="12" customHeight="1">
      <c r="B25" s="113">
        <f t="shared" si="2"/>
        <v>2027</v>
      </c>
      <c r="C25" s="118"/>
      <c r="D25" s="119">
        <f t="shared" ref="D25:F25" si="12">ROUND(D24*(1+$G84),2)</f>
        <v>111.3</v>
      </c>
      <c r="E25" s="119">
        <f t="shared" si="12"/>
        <v>73.900000000000006</v>
      </c>
      <c r="F25" s="119">
        <f t="shared" si="12"/>
        <v>2.83</v>
      </c>
      <c r="G25" s="117">
        <f t="shared" ref="G25:G30" si="13">ROUND(F25*(8.76*$G$65)+E25,2)</f>
        <v>91.08</v>
      </c>
      <c r="H25" s="117">
        <f t="shared" ref="H25:H30" si="14">ROUND(D25+G25,2)</f>
        <v>202.38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119">
        <f t="shared" ref="D26:F26" si="15">ROUND(D25*(1+$G85),2)</f>
        <v>113.89</v>
      </c>
      <c r="E26" s="119">
        <f t="shared" si="15"/>
        <v>75.62</v>
      </c>
      <c r="F26" s="119">
        <f t="shared" si="15"/>
        <v>2.9</v>
      </c>
      <c r="G26" s="117">
        <f t="shared" si="13"/>
        <v>93.22</v>
      </c>
      <c r="H26" s="117">
        <f t="shared" si="14"/>
        <v>207.11</v>
      </c>
      <c r="I26" s="117"/>
      <c r="J26" s="117"/>
      <c r="K26" s="117"/>
      <c r="M26" s="57"/>
    </row>
    <row r="27" spans="2:13">
      <c r="B27" s="113">
        <f t="shared" si="2"/>
        <v>2029</v>
      </c>
      <c r="C27" s="118"/>
      <c r="D27" s="119">
        <f t="shared" ref="D27:F27" si="16">ROUND(D26*(1+$G86),2)</f>
        <v>116.58</v>
      </c>
      <c r="E27" s="119">
        <f t="shared" si="16"/>
        <v>77.41</v>
      </c>
      <c r="F27" s="119">
        <f t="shared" si="16"/>
        <v>2.97</v>
      </c>
      <c r="G27" s="117">
        <f t="shared" si="13"/>
        <v>95.44</v>
      </c>
      <c r="H27" s="117">
        <f t="shared" si="14"/>
        <v>212.02</v>
      </c>
      <c r="I27" s="117"/>
      <c r="J27" s="117"/>
      <c r="K27" s="117"/>
      <c r="M27" s="57"/>
    </row>
    <row r="28" spans="2:13">
      <c r="B28" s="113">
        <f t="shared" si="2"/>
        <v>2030</v>
      </c>
      <c r="C28" s="118"/>
      <c r="D28" s="119">
        <f t="shared" ref="D28:D29" si="17">ROUND(D27*(1+$G87),2)</f>
        <v>119.35</v>
      </c>
      <c r="E28" s="119">
        <f t="shared" ref="E28:E29" si="18">ROUND(E27*(1+$G87),2)</f>
        <v>79.25</v>
      </c>
      <c r="F28" s="119">
        <f t="shared" ref="F28:F29" si="19">ROUND(F27*(1+$G87),2)</f>
        <v>3.04</v>
      </c>
      <c r="G28" s="117">
        <f t="shared" ref="G28:G29" si="20">ROUND(F28*(8.76*$G$65)+E28,2)</f>
        <v>97.7</v>
      </c>
      <c r="H28" s="117">
        <f t="shared" ref="H28:H29" si="21">ROUND(D28+G28,2)</f>
        <v>217.05</v>
      </c>
      <c r="I28" s="117"/>
      <c r="J28" s="117"/>
      <c r="K28" s="117"/>
      <c r="M28" s="57"/>
    </row>
    <row r="29" spans="2:13">
      <c r="B29" s="157">
        <f t="shared" si="2"/>
        <v>2031</v>
      </c>
      <c r="C29" s="158"/>
      <c r="D29" s="152">
        <f t="shared" si="17"/>
        <v>122.22</v>
      </c>
      <c r="E29" s="152">
        <f t="shared" si="18"/>
        <v>81.150000000000006</v>
      </c>
      <c r="F29" s="152">
        <f t="shared" si="19"/>
        <v>3.11</v>
      </c>
      <c r="G29" s="152">
        <f t="shared" si="20"/>
        <v>100.03</v>
      </c>
      <c r="H29" s="152">
        <f t="shared" si="21"/>
        <v>222.25</v>
      </c>
      <c r="I29" s="117"/>
      <c r="J29" s="117"/>
      <c r="K29" s="117"/>
      <c r="M29" s="57"/>
    </row>
    <row r="30" spans="2:13" s="154" customFormat="1">
      <c r="B30" s="157">
        <f t="shared" si="2"/>
        <v>2032</v>
      </c>
      <c r="C30" s="158"/>
      <c r="D30" s="238">
        <f t="shared" ref="D30:F30" si="22">ROUND(D29*(1+$G89),2)</f>
        <v>125.16</v>
      </c>
      <c r="E30" s="238">
        <f t="shared" si="22"/>
        <v>83.1</v>
      </c>
      <c r="F30" s="238">
        <f t="shared" si="22"/>
        <v>3.18</v>
      </c>
      <c r="G30" s="238">
        <f t="shared" si="13"/>
        <v>102.4</v>
      </c>
      <c r="H30" s="238">
        <f t="shared" si="14"/>
        <v>227.56</v>
      </c>
      <c r="I30" s="237"/>
      <c r="J30" s="237"/>
      <c r="K30" s="237"/>
      <c r="M30" s="57"/>
    </row>
    <row r="31" spans="2:13" s="154" customFormat="1">
      <c r="B31" s="157">
        <f t="shared" si="2"/>
        <v>2033</v>
      </c>
      <c r="C31" s="158"/>
      <c r="D31" s="152">
        <f t="shared" ref="D31:D32" si="23">ROUND(D30*(1+$G90),2)</f>
        <v>128.19</v>
      </c>
      <c r="E31" s="152">
        <f t="shared" ref="E31:E32" si="24">ROUND(E30*(1+$G90),2)</f>
        <v>85.11</v>
      </c>
      <c r="F31" s="152">
        <f t="shared" ref="F31:F32" si="25">ROUND(F30*(1+$G90),2)</f>
        <v>3.26</v>
      </c>
      <c r="G31" s="152">
        <f t="shared" ref="G31:G33" si="26">ROUND(F31*(8.76*$G$65)+E31,2)</f>
        <v>104.9</v>
      </c>
      <c r="H31" s="152">
        <f t="shared" ref="H31:H33" si="27">ROUND(D31+G31,2)</f>
        <v>233.09</v>
      </c>
      <c r="I31" s="117">
        <f>VLOOKUP(B31,'Table 4'!$B$13:$E$43,4,FALSE)</f>
        <v>5.62</v>
      </c>
      <c r="J31" s="117">
        <f t="shared" ref="J31:J40" si="28">ROUND($K$65*I31/1000,2)</f>
        <v>35.92</v>
      </c>
      <c r="K31" s="117">
        <f t="shared" ref="K31:K40" si="29">ROUND(H31*1000/8760/$G$65+J31,2)</f>
        <v>74.319999999999993</v>
      </c>
      <c r="M31" s="57"/>
    </row>
    <row r="32" spans="2:13" s="154" customFormat="1">
      <c r="B32" s="157">
        <f t="shared" si="2"/>
        <v>2034</v>
      </c>
      <c r="C32" s="158"/>
      <c r="D32" s="152">
        <f t="shared" si="23"/>
        <v>131.29</v>
      </c>
      <c r="E32" s="152">
        <f t="shared" si="24"/>
        <v>87.17</v>
      </c>
      <c r="F32" s="152">
        <f t="shared" si="25"/>
        <v>3.34</v>
      </c>
      <c r="G32" s="152">
        <f t="shared" si="26"/>
        <v>107.45</v>
      </c>
      <c r="H32" s="152">
        <f t="shared" si="27"/>
        <v>238.74</v>
      </c>
      <c r="I32" s="117">
        <f>VLOOKUP(B32,'Table 4'!$B$13:$E$43,4,FALSE)</f>
        <v>5.9</v>
      </c>
      <c r="J32" s="117">
        <f t="shared" si="28"/>
        <v>37.71</v>
      </c>
      <c r="K32" s="117">
        <f t="shared" si="29"/>
        <v>77.040000000000006</v>
      </c>
      <c r="M32" s="57"/>
    </row>
    <row r="33" spans="2:15">
      <c r="B33" s="113">
        <f t="shared" si="2"/>
        <v>2035</v>
      </c>
      <c r="C33" s="118"/>
      <c r="D33" s="117">
        <f>ROUND(D32*(1+$J83),2)</f>
        <v>134.46</v>
      </c>
      <c r="E33" s="115">
        <f>ROUND(E32*(1+$J83),2)</f>
        <v>89.28</v>
      </c>
      <c r="F33" s="115">
        <f>ROUND(F32*(1+$J83),2)</f>
        <v>3.42</v>
      </c>
      <c r="G33" s="117">
        <f t="shared" si="26"/>
        <v>110.04</v>
      </c>
      <c r="H33" s="117">
        <f t="shared" si="27"/>
        <v>244.5</v>
      </c>
      <c r="I33" s="117">
        <f>VLOOKUP(B33,'Table 4'!$B$13:$E$43,4,FALSE)</f>
        <v>6.23</v>
      </c>
      <c r="J33" s="117">
        <f t="shared" si="28"/>
        <v>39.82</v>
      </c>
      <c r="K33" s="117">
        <f t="shared" si="29"/>
        <v>80.099999999999994</v>
      </c>
      <c r="M33" s="57"/>
    </row>
    <row r="34" spans="2:15">
      <c r="B34" s="113">
        <f t="shared" si="2"/>
        <v>2036</v>
      </c>
      <c r="C34" s="118"/>
      <c r="D34" s="117">
        <f t="shared" ref="D34:F34" si="30">ROUND(D33*(1+$J84),2)</f>
        <v>137.72999999999999</v>
      </c>
      <c r="E34" s="115">
        <f t="shared" si="30"/>
        <v>91.45</v>
      </c>
      <c r="F34" s="115">
        <f t="shared" si="30"/>
        <v>3.5</v>
      </c>
      <c r="G34" s="117">
        <f t="shared" ref="G34:G40" si="31">ROUND(F34*(8.76*$G$65)+E34,2)</f>
        <v>112.7</v>
      </c>
      <c r="H34" s="117">
        <f t="shared" ref="H34:H40" si="32">ROUND(D34+G34,2)</f>
        <v>250.43</v>
      </c>
      <c r="I34" s="117">
        <f>VLOOKUP(B34,'Table 4'!$B$13:$E$43,4,FALSE)</f>
        <v>6.7</v>
      </c>
      <c r="J34" s="117">
        <f t="shared" si="28"/>
        <v>42.83</v>
      </c>
      <c r="K34" s="117">
        <f t="shared" si="29"/>
        <v>84.08</v>
      </c>
      <c r="M34" s="57"/>
    </row>
    <row r="35" spans="2:15">
      <c r="B35" s="113">
        <f t="shared" si="2"/>
        <v>2037</v>
      </c>
      <c r="C35" s="118"/>
      <c r="D35" s="117">
        <f t="shared" ref="D35:F35" si="33">ROUND(D34*(1+$J85),2)</f>
        <v>141.07</v>
      </c>
      <c r="E35" s="115">
        <f t="shared" si="33"/>
        <v>93.67</v>
      </c>
      <c r="F35" s="115">
        <f t="shared" si="33"/>
        <v>3.58</v>
      </c>
      <c r="G35" s="117">
        <f t="shared" si="31"/>
        <v>115.4</v>
      </c>
      <c r="H35" s="117">
        <f t="shared" si="32"/>
        <v>256.47000000000003</v>
      </c>
      <c r="I35" s="117">
        <f>VLOOKUP(B35,'Table 4'!$B$13:$E$43,4,FALSE)</f>
        <v>6.9</v>
      </c>
      <c r="J35" s="117">
        <f t="shared" si="28"/>
        <v>44.1</v>
      </c>
      <c r="K35" s="117">
        <f t="shared" si="29"/>
        <v>86.35</v>
      </c>
      <c r="M35" s="57"/>
    </row>
    <row r="36" spans="2:15">
      <c r="B36" s="113">
        <f t="shared" si="2"/>
        <v>2038</v>
      </c>
      <c r="C36" s="118"/>
      <c r="D36" s="117">
        <f t="shared" ref="D36:F36" si="34">ROUND(D35*(1+$J86),2)</f>
        <v>144.51</v>
      </c>
      <c r="E36" s="115">
        <f t="shared" si="34"/>
        <v>95.96</v>
      </c>
      <c r="F36" s="115">
        <f t="shared" si="34"/>
        <v>3.67</v>
      </c>
      <c r="G36" s="117">
        <f t="shared" si="31"/>
        <v>118.24</v>
      </c>
      <c r="H36" s="117">
        <f t="shared" si="32"/>
        <v>262.75</v>
      </c>
      <c r="I36" s="117">
        <f>VLOOKUP(B36,'Table 4'!$B$13:$E$43,4,FALSE)</f>
        <v>7.28</v>
      </c>
      <c r="J36" s="117">
        <f t="shared" si="28"/>
        <v>46.53</v>
      </c>
      <c r="K36" s="117">
        <f t="shared" si="29"/>
        <v>89.81</v>
      </c>
      <c r="M36" s="57"/>
    </row>
    <row r="37" spans="2:15">
      <c r="B37" s="113">
        <f t="shared" si="2"/>
        <v>2039</v>
      </c>
      <c r="C37" s="118"/>
      <c r="D37" s="117">
        <f t="shared" ref="D37:F37" si="35">ROUND(D36*(1+$J87),2)</f>
        <v>148.05000000000001</v>
      </c>
      <c r="E37" s="115">
        <f t="shared" si="35"/>
        <v>98.31</v>
      </c>
      <c r="F37" s="115">
        <f t="shared" si="35"/>
        <v>3.76</v>
      </c>
      <c r="G37" s="117">
        <f t="shared" si="31"/>
        <v>121.14</v>
      </c>
      <c r="H37" s="117">
        <f t="shared" si="32"/>
        <v>269.19</v>
      </c>
      <c r="I37" s="117">
        <f>VLOOKUP(B37,'Table 4'!$B$13:$E$43,4,FALSE)</f>
        <v>7.54</v>
      </c>
      <c r="J37" s="117">
        <f t="shared" si="28"/>
        <v>48.2</v>
      </c>
      <c r="K37" s="117">
        <f t="shared" si="29"/>
        <v>92.54</v>
      </c>
      <c r="M37" s="57"/>
    </row>
    <row r="38" spans="2:15">
      <c r="B38" s="113">
        <f t="shared" si="2"/>
        <v>2040</v>
      </c>
      <c r="C38" s="118"/>
      <c r="D38" s="117">
        <f t="shared" ref="D38:F38" si="36">ROUND(D37*(1+$J88),2)</f>
        <v>151.66999999999999</v>
      </c>
      <c r="E38" s="115">
        <f t="shared" si="36"/>
        <v>100.71</v>
      </c>
      <c r="F38" s="115">
        <f t="shared" si="36"/>
        <v>3.85</v>
      </c>
      <c r="G38" s="117">
        <f t="shared" si="31"/>
        <v>124.08</v>
      </c>
      <c r="H38" s="117">
        <f t="shared" si="32"/>
        <v>275.75</v>
      </c>
      <c r="I38" s="117">
        <f>VLOOKUP(B38,'Table 4'!$B$13:$E$43,4,FALSE)</f>
        <v>7.82</v>
      </c>
      <c r="J38" s="117">
        <f t="shared" si="28"/>
        <v>49.99</v>
      </c>
      <c r="K38" s="117">
        <f t="shared" si="29"/>
        <v>95.41</v>
      </c>
      <c r="M38" s="57"/>
    </row>
    <row r="39" spans="2:15">
      <c r="B39" s="113">
        <f t="shared" si="2"/>
        <v>2041</v>
      </c>
      <c r="C39" s="118"/>
      <c r="D39" s="117">
        <f t="shared" ref="D39:F39" si="37">ROUND(D38*(1+$J89),2)</f>
        <v>155.38999999999999</v>
      </c>
      <c r="E39" s="115">
        <f t="shared" si="37"/>
        <v>103.18</v>
      </c>
      <c r="F39" s="115">
        <f t="shared" si="37"/>
        <v>3.94</v>
      </c>
      <c r="G39" s="117">
        <f t="shared" si="31"/>
        <v>127.1</v>
      </c>
      <c r="H39" s="117">
        <f t="shared" si="32"/>
        <v>282.49</v>
      </c>
      <c r="I39" s="117">
        <f>VLOOKUP(B39,'Table 4'!$B$13:$E$43,4,FALSE)</f>
        <v>8.0299999999999994</v>
      </c>
      <c r="J39" s="117">
        <f t="shared" si="28"/>
        <v>51.33</v>
      </c>
      <c r="K39" s="117">
        <f t="shared" si="29"/>
        <v>97.86</v>
      </c>
      <c r="M39" s="57"/>
    </row>
    <row r="40" spans="2:15">
      <c r="B40" s="113">
        <f t="shared" si="2"/>
        <v>2042</v>
      </c>
      <c r="C40" s="118"/>
      <c r="D40" s="117">
        <f t="shared" ref="D40:F40" si="38">ROUND(D39*(1+$J90),2)</f>
        <v>159.22</v>
      </c>
      <c r="E40" s="115">
        <f t="shared" si="38"/>
        <v>105.72</v>
      </c>
      <c r="F40" s="115">
        <f t="shared" si="38"/>
        <v>4.04</v>
      </c>
      <c r="G40" s="117">
        <f t="shared" si="31"/>
        <v>130.25</v>
      </c>
      <c r="H40" s="117">
        <f t="shared" si="32"/>
        <v>289.47000000000003</v>
      </c>
      <c r="I40" s="117">
        <f>VLOOKUP(B40,'Table 4'!$B$13:$E$43,4,FALSE)</f>
        <v>8.24</v>
      </c>
      <c r="J40" s="117">
        <f t="shared" si="28"/>
        <v>52.67</v>
      </c>
      <c r="K40" s="117">
        <f t="shared" si="29"/>
        <v>100.35</v>
      </c>
      <c r="M40" s="57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">
        <v>271</v>
      </c>
    </row>
    <row r="47" spans="2:15">
      <c r="C47" s="122" t="str">
        <f>D10</f>
        <v>(b)</v>
      </c>
      <c r="D47" s="117" t="str">
        <f>"= "&amp;C10&amp;" x "&amp;C76</f>
        <v>= (a) x 0.0725628795024555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69.3%)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6,392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193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82</v>
      </c>
      <c r="F58" s="124">
        <f>C69</f>
        <v>413.5678125</v>
      </c>
      <c r="G58" s="57">
        <f>F58/F60</f>
        <v>0.86778904695639725</v>
      </c>
      <c r="H58" s="138">
        <f>C70</f>
        <v>1334.2100235755099</v>
      </c>
      <c r="I58" s="140">
        <f>C73</f>
        <v>57.933984723786267</v>
      </c>
    </row>
    <row r="59" spans="3:11">
      <c r="C59" s="154" t="s">
        <v>83</v>
      </c>
      <c r="F59" s="48">
        <f>D69</f>
        <v>63.008625000000002</v>
      </c>
      <c r="G59" s="44">
        <f>1-G58</f>
        <v>0.13221095304360275</v>
      </c>
      <c r="H59" s="139">
        <f>D70</f>
        <v>341.60689307865113</v>
      </c>
      <c r="I59" s="141">
        <f>D73</f>
        <v>58.211939462399997</v>
      </c>
    </row>
    <row r="60" spans="3:11">
      <c r="C60" s="154" t="s">
        <v>45</v>
      </c>
      <c r="F60" s="124">
        <f>F58+F59</f>
        <v>476.5764375</v>
      </c>
      <c r="G60" s="57">
        <f>G58+G59</f>
        <v>1</v>
      </c>
      <c r="H60" s="138">
        <f>ROUND(((F58*H58)+(F59*H59))/F60,0)</f>
        <v>1203</v>
      </c>
      <c r="I60" s="140">
        <f>ROUND(((F58*I58)+(F59*I59))/F60,2)</f>
        <v>57.97</v>
      </c>
    </row>
    <row r="61" spans="3:11">
      <c r="C61" s="154"/>
      <c r="F61" s="124"/>
      <c r="G61" s="57"/>
      <c r="H61" s="125"/>
      <c r="I61" s="126"/>
    </row>
    <row r="62" spans="3:11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CCCT Dry "J" - Turbine</v>
      </c>
      <c r="D63" s="127"/>
      <c r="E63" s="127"/>
      <c r="F63" s="110">
        <f>C69</f>
        <v>413.5678125</v>
      </c>
      <c r="G63" s="57">
        <f>C77</f>
        <v>0.78</v>
      </c>
      <c r="H63" s="210">
        <f>G63*F63</f>
        <v>322.58289375000004</v>
      </c>
      <c r="I63" s="57">
        <f>H63/H65</f>
        <v>0.97709776148654981</v>
      </c>
      <c r="J63" s="126">
        <f>C74</f>
        <v>2.2696214540418311</v>
      </c>
      <c r="K63" s="128">
        <f>C75</f>
        <v>6326</v>
      </c>
    </row>
    <row r="64" spans="3:11">
      <c r="C64" s="156" t="str">
        <f>C59</f>
        <v>CCCT Dry "J" - Duct Firing</v>
      </c>
      <c r="D64" s="127"/>
      <c r="E64" s="127"/>
      <c r="F64" s="43">
        <f>D69</f>
        <v>63.008625000000002</v>
      </c>
      <c r="G64" s="44">
        <f>D77</f>
        <v>0.12</v>
      </c>
      <c r="H64" s="211">
        <f>G64*F64</f>
        <v>7.5610350000000004</v>
      </c>
      <c r="I64" s="44">
        <f>1-I63</f>
        <v>2.290223851345019E-2</v>
      </c>
      <c r="J64" s="45">
        <f>D74</f>
        <v>0.16</v>
      </c>
      <c r="K64" s="46">
        <f>D75</f>
        <v>9211</v>
      </c>
    </row>
    <row r="65" spans="3:11">
      <c r="C65" s="154" t="s">
        <v>50</v>
      </c>
      <c r="F65" s="110">
        <f>F63+F64</f>
        <v>476.5764375</v>
      </c>
      <c r="G65" s="129">
        <f>ROUND(H65/F65,3)</f>
        <v>0.69299999999999995</v>
      </c>
      <c r="H65" s="210">
        <f>SUM(H63:H64)</f>
        <v>330.14392875000004</v>
      </c>
      <c r="I65" s="57">
        <f>I63+I64</f>
        <v>1</v>
      </c>
      <c r="J65" s="126">
        <f>ROUND(($I63*J63)+($I64*J64),2)</f>
        <v>2.2200000000000002</v>
      </c>
      <c r="K65" s="130">
        <f>ROUND(($I63*K63)+($I64*K64),0)</f>
        <v>6392</v>
      </c>
    </row>
    <row r="66" spans="3:11">
      <c r="G66" s="129"/>
      <c r="I66" s="57"/>
      <c r="J66" s="126"/>
      <c r="K66" s="47" t="s">
        <v>51</v>
      </c>
    </row>
    <row r="68" spans="3:11">
      <c r="C68" s="41" t="s">
        <v>34</v>
      </c>
      <c r="D68" s="41" t="s">
        <v>35</v>
      </c>
      <c r="E68" s="59" t="str">
        <f>D46</f>
        <v>Plant Costs  - 2017 IRP - Table 6.1 &amp; 6.2</v>
      </c>
      <c r="F68" s="131"/>
      <c r="G68" s="131"/>
      <c r="H68" s="131"/>
      <c r="I68" s="131"/>
      <c r="J68" s="131"/>
      <c r="K68" s="132"/>
    </row>
    <row r="69" spans="3:11">
      <c r="C69" s="110">
        <v>413.5678125</v>
      </c>
      <c r="D69" s="110">
        <v>63.008625000000002</v>
      </c>
      <c r="E69" s="110" t="s">
        <v>77</v>
      </c>
      <c r="H69" s="133"/>
    </row>
    <row r="70" spans="3:11">
      <c r="C70" s="125">
        <v>1334.2100235755099</v>
      </c>
      <c r="D70" s="125">
        <v>341.60689307865113</v>
      </c>
      <c r="E70" s="110" t="s">
        <v>78</v>
      </c>
    </row>
    <row r="71" spans="3:11">
      <c r="C71" s="126">
        <v>21.292537645386268</v>
      </c>
      <c r="D71" s="126">
        <v>4.8600000000000003</v>
      </c>
      <c r="E71" s="110" t="s">
        <v>79</v>
      </c>
    </row>
    <row r="72" spans="3:11">
      <c r="C72" s="49">
        <v>36.641447078399999</v>
      </c>
      <c r="D72" s="49">
        <v>53.351939462399997</v>
      </c>
      <c r="E72" s="110" t="s">
        <v>75</v>
      </c>
    </row>
    <row r="73" spans="3:11">
      <c r="C73" s="126">
        <f>C71+C72</f>
        <v>57.933984723786267</v>
      </c>
      <c r="D73" s="126">
        <f>D71+D72</f>
        <v>58.211939462399997</v>
      </c>
      <c r="E73" s="110" t="s">
        <v>80</v>
      </c>
    </row>
    <row r="74" spans="3:11">
      <c r="C74" s="126">
        <v>2.2696214540418311</v>
      </c>
      <c r="D74" s="126">
        <v>0.16</v>
      </c>
      <c r="E74" s="110" t="s">
        <v>81</v>
      </c>
    </row>
    <row r="75" spans="3:11">
      <c r="C75" s="130">
        <v>6326</v>
      </c>
      <c r="D75" s="130">
        <v>9211</v>
      </c>
      <c r="E75" s="110" t="s">
        <v>53</v>
      </c>
    </row>
    <row r="76" spans="3:11">
      <c r="C76" s="151">
        <v>7.2562879502455491E-2</v>
      </c>
      <c r="D76" s="151">
        <v>7.2562879502455491E-2</v>
      </c>
      <c r="E76" s="110" t="s">
        <v>54</v>
      </c>
    </row>
    <row r="77" spans="3:11">
      <c r="C77" s="134">
        <v>0.78</v>
      </c>
      <c r="D77" s="134">
        <v>0.12</v>
      </c>
      <c r="E77" s="110" t="s">
        <v>55</v>
      </c>
    </row>
    <row r="78" spans="3:11">
      <c r="D78" s="57">
        <f>ROUND(H65/F65,3)</f>
        <v>0.69299999999999995</v>
      </c>
      <c r="E78" s="110" t="s">
        <v>56</v>
      </c>
    </row>
    <row r="79" spans="3:11">
      <c r="D79" s="129"/>
      <c r="E79" s="66"/>
    </row>
    <row r="80" spans="3:11">
      <c r="C80" s="134"/>
      <c r="D80" s="134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39">C83+1</f>
        <v>2018</v>
      </c>
      <c r="D84" s="57">
        <v>2.1684070430924685E-2</v>
      </c>
      <c r="F84" s="135">
        <f t="shared" ref="F84:F91" si="40">F83+1</f>
        <v>2027</v>
      </c>
      <c r="G84" s="57">
        <v>2.3164081218836952E-2</v>
      </c>
      <c r="I84" s="135">
        <f t="shared" ref="I84:I91" si="41">I83+1</f>
        <v>2036</v>
      </c>
      <c r="J84" s="57">
        <v>2.4311492116604327E-2</v>
      </c>
    </row>
    <row r="85" spans="3:15">
      <c r="C85" s="135">
        <f t="shared" si="39"/>
        <v>2019</v>
      </c>
      <c r="D85" s="57">
        <v>2.0023445288848141E-2</v>
      </c>
      <c r="F85" s="135">
        <f t="shared" si="40"/>
        <v>2028</v>
      </c>
      <c r="G85" s="57">
        <v>2.3269517424980624E-2</v>
      </c>
      <c r="I85" s="135">
        <f t="shared" si="41"/>
        <v>2037</v>
      </c>
      <c r="J85" s="57">
        <v>2.4277391473133791E-2</v>
      </c>
    </row>
    <row r="86" spans="3:15">
      <c r="C86" s="135">
        <f t="shared" si="39"/>
        <v>2020</v>
      </c>
      <c r="D86" s="57">
        <v>2.1423649370385656E-2</v>
      </c>
      <c r="F86" s="135">
        <f t="shared" si="40"/>
        <v>2029</v>
      </c>
      <c r="G86" s="57">
        <v>2.3660062349176059E-2</v>
      </c>
      <c r="I86" s="135">
        <f t="shared" si="41"/>
        <v>2038</v>
      </c>
      <c r="J86" s="57">
        <v>2.4418737348747444E-2</v>
      </c>
    </row>
    <row r="87" spans="3:15">
      <c r="C87" s="135">
        <f t="shared" si="39"/>
        <v>2021</v>
      </c>
      <c r="D87" s="57">
        <v>2.2444603435442634E-2</v>
      </c>
      <c r="F87" s="135">
        <f t="shared" si="40"/>
        <v>2030</v>
      </c>
      <c r="G87" s="57">
        <v>2.3797996946838929E-2</v>
      </c>
      <c r="I87" s="135">
        <f t="shared" si="41"/>
        <v>2039</v>
      </c>
      <c r="J87" s="57">
        <v>2.4490791911648602E-2</v>
      </c>
    </row>
    <row r="88" spans="3:15">
      <c r="C88" s="135">
        <f t="shared" si="39"/>
        <v>2022</v>
      </c>
      <c r="D88" s="57">
        <v>2.2559296067847567E-2</v>
      </c>
      <c r="F88" s="135">
        <f t="shared" si="40"/>
        <v>2031</v>
      </c>
      <c r="G88" s="57">
        <v>2.4014000123530499E-2</v>
      </c>
      <c r="I88" s="135">
        <f t="shared" si="41"/>
        <v>2040</v>
      </c>
      <c r="J88" s="57">
        <v>2.442458536688985E-2</v>
      </c>
    </row>
    <row r="89" spans="3:15" s="112" customFormat="1">
      <c r="C89" s="135">
        <f t="shared" si="39"/>
        <v>2023</v>
      </c>
      <c r="D89" s="57">
        <v>2.3031082544693549E-2</v>
      </c>
      <c r="F89" s="135">
        <f t="shared" si="40"/>
        <v>2032</v>
      </c>
      <c r="G89" s="57">
        <v>2.4075090077113837E-2</v>
      </c>
      <c r="I89" s="135">
        <f t="shared" si="41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39"/>
        <v>2024</v>
      </c>
      <c r="D90" s="57">
        <v>2.3134274986934988E-2</v>
      </c>
      <c r="F90" s="135">
        <f t="shared" si="40"/>
        <v>2033</v>
      </c>
      <c r="G90" s="57">
        <v>2.4191075903759129E-2</v>
      </c>
      <c r="I90" s="135">
        <f t="shared" si="41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39"/>
        <v>2025</v>
      </c>
      <c r="D91" s="57">
        <v>2.3159080336675242E-2</v>
      </c>
      <c r="F91" s="135">
        <f t="shared" si="40"/>
        <v>2034</v>
      </c>
      <c r="G91" s="57">
        <v>2.4219456505286896E-2</v>
      </c>
      <c r="I91" s="135">
        <f t="shared" si="41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95"/>
  <sheetViews>
    <sheetView view="pageBreakPreview" zoomScale="85" zoomScaleNormal="90" zoomScaleSheetLayoutView="85" workbookViewId="0">
      <pane xSplit="3" ySplit="10" topLeftCell="D82" activePane="bottomRight" state="frozen"/>
      <selection activeCell="E15" sqref="E15"/>
      <selection pane="topRight" activeCell="E15" sqref="E15"/>
      <selection pane="bottomLeft" activeCell="E15" sqref="E15"/>
      <selection pane="bottomRight" activeCell="B82" sqref="B82"/>
    </sheetView>
  </sheetViews>
  <sheetFormatPr defaultColWidth="9.33203125" defaultRowHeight="12.75"/>
  <cols>
    <col min="1" max="1" width="2.83203125" style="110" customWidth="1"/>
    <col min="2" max="2" width="10.83203125" style="110" customWidth="1"/>
    <col min="3" max="3" width="14.1640625" style="110" customWidth="1"/>
    <col min="4" max="4" width="12.33203125" style="110" customWidth="1"/>
    <col min="5" max="5" width="11.33203125" style="110" customWidth="1"/>
    <col min="6" max="6" width="10.5" style="110" customWidth="1"/>
    <col min="7" max="7" width="10.5" style="110" bestFit="1" customWidth="1"/>
    <col min="8" max="8" width="11.6640625" style="110" bestFit="1" customWidth="1"/>
    <col min="9" max="9" width="11.1640625" style="110" customWidth="1"/>
    <col min="10" max="10" width="12" style="110" bestFit="1" customWidth="1"/>
    <col min="11" max="11" width="12" style="110" customWidth="1"/>
    <col min="12" max="13" width="9.33203125" style="110"/>
    <col min="14" max="15" width="9.33203125" style="110" customWidth="1"/>
    <col min="16" max="16384" width="9.33203125" style="110"/>
  </cols>
  <sheetData>
    <row r="1" spans="2:14" ht="15.75" hidden="1">
      <c r="B1" s="1" t="s">
        <v>52</v>
      </c>
      <c r="C1" s="109"/>
      <c r="D1" s="109"/>
      <c r="E1" s="109"/>
      <c r="F1" s="109"/>
      <c r="G1" s="109"/>
      <c r="H1" s="109"/>
      <c r="I1" s="109"/>
      <c r="J1" s="109"/>
      <c r="K1" s="109"/>
    </row>
    <row r="2" spans="2:14" ht="15.75">
      <c r="B2" s="1"/>
      <c r="C2" s="109"/>
      <c r="D2" s="109"/>
      <c r="E2" s="109"/>
      <c r="F2" s="109"/>
      <c r="G2" s="109"/>
      <c r="H2" s="109"/>
      <c r="I2" s="109"/>
      <c r="J2" s="109"/>
      <c r="K2" s="109"/>
    </row>
    <row r="3" spans="2:14" ht="15.75">
      <c r="B3" s="1" t="s">
        <v>101</v>
      </c>
      <c r="C3" s="109"/>
      <c r="D3" s="109"/>
      <c r="E3" s="109"/>
      <c r="F3" s="109"/>
      <c r="G3" s="109"/>
      <c r="H3" s="109"/>
      <c r="I3" s="109"/>
      <c r="J3" s="109"/>
      <c r="K3" s="109"/>
    </row>
    <row r="4" spans="2:14" ht="15.75">
      <c r="B4" s="1" t="s">
        <v>269</v>
      </c>
      <c r="C4" s="109"/>
      <c r="D4" s="109"/>
      <c r="E4" s="109"/>
      <c r="F4" s="109"/>
      <c r="G4" s="109"/>
      <c r="H4" s="109"/>
      <c r="I4" s="109"/>
      <c r="J4" s="109"/>
      <c r="K4" s="109"/>
    </row>
    <row r="5" spans="2:14" ht="15.75">
      <c r="B5" s="1" t="str">
        <f>C54</f>
        <v>WYNE DJohns- 200 MW - SCCT Frame "F" x1 - East Side Resource (5,050')</v>
      </c>
      <c r="C5" s="109"/>
      <c r="D5" s="109"/>
      <c r="E5" s="109"/>
      <c r="F5" s="109"/>
      <c r="G5" s="109"/>
      <c r="H5" s="109"/>
      <c r="I5" s="109"/>
      <c r="J5" s="109"/>
      <c r="K5" s="109"/>
    </row>
    <row r="6" spans="2:14" ht="15.75">
      <c r="B6" s="1"/>
      <c r="C6" s="109"/>
      <c r="D6" s="109"/>
      <c r="E6" s="109"/>
      <c r="F6" s="109"/>
      <c r="G6" s="109"/>
      <c r="H6" s="109"/>
      <c r="I6" s="109"/>
      <c r="K6" s="17"/>
    </row>
    <row r="7" spans="2:14">
      <c r="B7" s="111"/>
      <c r="C7" s="111"/>
      <c r="D7" s="111"/>
      <c r="E7" s="111"/>
      <c r="F7" s="111"/>
      <c r="G7" s="111"/>
      <c r="H7" s="111"/>
      <c r="I7" s="109"/>
      <c r="J7" s="112"/>
      <c r="K7" s="112"/>
      <c r="L7" s="112"/>
      <c r="M7" s="112"/>
      <c r="N7" s="112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2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2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DJohns- 200 MW - SCCT Frame "F" x1 - East Side Resource (5,050')</v>
      </c>
      <c r="C12" s="112"/>
      <c r="E12" s="112"/>
      <c r="F12" s="112"/>
      <c r="G12" s="112"/>
      <c r="H12" s="112"/>
      <c r="I12" s="111"/>
      <c r="J12" s="111"/>
      <c r="K12" s="111"/>
      <c r="L12" s="112"/>
    </row>
    <row r="13" spans="2:14" ht="4.5" customHeight="1">
      <c r="B13" s="113"/>
      <c r="C13" s="114"/>
      <c r="D13" s="115"/>
      <c r="E13" s="116"/>
      <c r="F13" s="116"/>
      <c r="G13" s="117"/>
      <c r="H13" s="117"/>
      <c r="I13" s="117"/>
      <c r="J13" s="117"/>
      <c r="K13" s="117"/>
    </row>
    <row r="14" spans="2:14">
      <c r="B14" s="113">
        <v>2016</v>
      </c>
      <c r="C14" s="114">
        <f>$H$60</f>
        <v>589</v>
      </c>
      <c r="D14" s="115">
        <f>ROUND(C14*$C$76,2)</f>
        <v>43.42</v>
      </c>
      <c r="E14" s="116">
        <f>$I$60</f>
        <v>71.7</v>
      </c>
      <c r="F14" s="116">
        <f>$J$65</f>
        <v>7.53</v>
      </c>
      <c r="G14" s="117">
        <f t="shared" ref="G14:G40" si="0">ROUND(F14*(8.76*$G$65)+E14,2)</f>
        <v>93.47</v>
      </c>
      <c r="H14" s="117">
        <f t="shared" ref="H14:H40" si="1">ROUND(D14+G14,2)</f>
        <v>136.88999999999999</v>
      </c>
      <c r="I14" s="117"/>
      <c r="J14" s="117"/>
      <c r="K14" s="117"/>
    </row>
    <row r="15" spans="2:14">
      <c r="B15" s="113">
        <f t="shared" ref="B15:B40" si="2">B14+1</f>
        <v>2017</v>
      </c>
      <c r="C15" s="118"/>
      <c r="D15" s="115">
        <f t="shared" ref="D15:F23" si="3">ROUND(D14*(1+$D83),2)</f>
        <v>44.38</v>
      </c>
      <c r="E15" s="115">
        <f t="shared" si="3"/>
        <v>73.28</v>
      </c>
      <c r="F15" s="115">
        <f t="shared" si="3"/>
        <v>7.7</v>
      </c>
      <c r="G15" s="119">
        <f t="shared" si="0"/>
        <v>95.54</v>
      </c>
      <c r="H15" s="119">
        <f t="shared" si="1"/>
        <v>139.91999999999999</v>
      </c>
      <c r="I15" s="117"/>
      <c r="J15" s="117"/>
      <c r="K15" s="117"/>
      <c r="M15" s="57"/>
    </row>
    <row r="16" spans="2:14">
      <c r="B16" s="113">
        <f t="shared" si="2"/>
        <v>2018</v>
      </c>
      <c r="C16" s="118"/>
      <c r="D16" s="115">
        <f t="shared" si="3"/>
        <v>45.34</v>
      </c>
      <c r="E16" s="115">
        <f t="shared" si="3"/>
        <v>74.87</v>
      </c>
      <c r="F16" s="115">
        <f t="shared" si="3"/>
        <v>7.87</v>
      </c>
      <c r="G16" s="117">
        <f t="shared" si="0"/>
        <v>97.62</v>
      </c>
      <c r="H16" s="117">
        <f t="shared" si="1"/>
        <v>142.96</v>
      </c>
      <c r="I16" s="117"/>
      <c r="J16" s="117"/>
      <c r="K16" s="117"/>
      <c r="M16" s="57"/>
    </row>
    <row r="17" spans="2:13">
      <c r="B17" s="113">
        <f t="shared" si="2"/>
        <v>2019</v>
      </c>
      <c r="C17" s="118"/>
      <c r="D17" s="115">
        <f t="shared" si="3"/>
        <v>46.25</v>
      </c>
      <c r="E17" s="115">
        <f t="shared" si="3"/>
        <v>76.37</v>
      </c>
      <c r="F17" s="115">
        <f t="shared" si="3"/>
        <v>8.0299999999999994</v>
      </c>
      <c r="G17" s="117">
        <f t="shared" si="0"/>
        <v>99.58</v>
      </c>
      <c r="H17" s="117">
        <f t="shared" si="1"/>
        <v>145.83000000000001</v>
      </c>
      <c r="I17" s="117"/>
      <c r="J17" s="117"/>
      <c r="K17" s="117"/>
      <c r="M17" s="57"/>
    </row>
    <row r="18" spans="2:13">
      <c r="B18" s="113">
        <f t="shared" si="2"/>
        <v>2020</v>
      </c>
      <c r="C18" s="118"/>
      <c r="D18" s="115">
        <f t="shared" si="3"/>
        <v>47.24</v>
      </c>
      <c r="E18" s="115">
        <f t="shared" si="3"/>
        <v>78.010000000000005</v>
      </c>
      <c r="F18" s="115">
        <f t="shared" si="3"/>
        <v>8.1999999999999993</v>
      </c>
      <c r="G18" s="117">
        <f t="shared" si="0"/>
        <v>101.71</v>
      </c>
      <c r="H18" s="117">
        <f t="shared" si="1"/>
        <v>148.94999999999999</v>
      </c>
      <c r="I18" s="117"/>
      <c r="J18" s="117"/>
      <c r="K18" s="117"/>
      <c r="M18" s="57"/>
    </row>
    <row r="19" spans="2:13">
      <c r="B19" s="113">
        <f t="shared" si="2"/>
        <v>2021</v>
      </c>
      <c r="C19" s="118"/>
      <c r="D19" s="115">
        <f t="shared" si="3"/>
        <v>48.3</v>
      </c>
      <c r="E19" s="115">
        <f t="shared" si="3"/>
        <v>79.760000000000005</v>
      </c>
      <c r="F19" s="115">
        <f t="shared" si="3"/>
        <v>8.3800000000000008</v>
      </c>
      <c r="G19" s="117">
        <f t="shared" si="0"/>
        <v>103.98</v>
      </c>
      <c r="H19" s="117">
        <f t="shared" si="1"/>
        <v>152.28</v>
      </c>
      <c r="I19" s="117"/>
      <c r="J19" s="117"/>
      <c r="K19" s="117"/>
      <c r="M19" s="57"/>
    </row>
    <row r="20" spans="2:13">
      <c r="B20" s="113">
        <f t="shared" si="2"/>
        <v>2022</v>
      </c>
      <c r="C20" s="118"/>
      <c r="D20" s="115">
        <f t="shared" si="3"/>
        <v>49.39</v>
      </c>
      <c r="E20" s="115">
        <f t="shared" si="3"/>
        <v>81.56</v>
      </c>
      <c r="F20" s="115">
        <f t="shared" si="3"/>
        <v>8.57</v>
      </c>
      <c r="G20" s="117">
        <f t="shared" si="0"/>
        <v>106.33</v>
      </c>
      <c r="H20" s="117">
        <f t="shared" si="1"/>
        <v>155.72</v>
      </c>
      <c r="I20" s="117"/>
      <c r="J20" s="117"/>
      <c r="K20" s="117"/>
      <c r="M20" s="57"/>
    </row>
    <row r="21" spans="2:13">
      <c r="B21" s="113">
        <f t="shared" si="2"/>
        <v>2023</v>
      </c>
      <c r="C21" s="118"/>
      <c r="D21" s="115">
        <f t="shared" si="3"/>
        <v>50.53</v>
      </c>
      <c r="E21" s="115">
        <f t="shared" si="3"/>
        <v>83.44</v>
      </c>
      <c r="F21" s="115">
        <f t="shared" si="3"/>
        <v>8.77</v>
      </c>
      <c r="G21" s="117">
        <f t="shared" si="0"/>
        <v>108.79</v>
      </c>
      <c r="H21" s="117">
        <f t="shared" si="1"/>
        <v>159.32</v>
      </c>
      <c r="I21" s="117"/>
      <c r="J21" s="117"/>
      <c r="K21" s="117"/>
      <c r="M21" s="57"/>
    </row>
    <row r="22" spans="2:13">
      <c r="B22" s="113">
        <f t="shared" si="2"/>
        <v>2024</v>
      </c>
      <c r="C22" s="118"/>
      <c r="D22" s="115">
        <f t="shared" si="3"/>
        <v>51.7</v>
      </c>
      <c r="E22" s="115">
        <f t="shared" si="3"/>
        <v>85.37</v>
      </c>
      <c r="F22" s="115">
        <f t="shared" si="3"/>
        <v>8.9700000000000006</v>
      </c>
      <c r="G22" s="117">
        <f t="shared" si="0"/>
        <v>111.3</v>
      </c>
      <c r="H22" s="117">
        <f t="shared" si="1"/>
        <v>163</v>
      </c>
      <c r="I22" s="117"/>
      <c r="J22" s="117"/>
      <c r="K22" s="117"/>
      <c r="M22" s="57"/>
    </row>
    <row r="23" spans="2:13">
      <c r="B23" s="113">
        <f t="shared" si="2"/>
        <v>2025</v>
      </c>
      <c r="C23" s="118"/>
      <c r="D23" s="115">
        <f t="shared" si="3"/>
        <v>52.9</v>
      </c>
      <c r="E23" s="115">
        <f t="shared" si="3"/>
        <v>87.35</v>
      </c>
      <c r="F23" s="115">
        <f t="shared" si="3"/>
        <v>9.18</v>
      </c>
      <c r="G23" s="117">
        <f t="shared" si="0"/>
        <v>113.89</v>
      </c>
      <c r="H23" s="117">
        <f t="shared" si="1"/>
        <v>166.79</v>
      </c>
      <c r="I23" s="117"/>
      <c r="J23" s="117"/>
      <c r="K23" s="117"/>
      <c r="M23" s="57"/>
    </row>
    <row r="24" spans="2:13">
      <c r="B24" s="113">
        <f t="shared" si="2"/>
        <v>2026</v>
      </c>
      <c r="C24" s="118"/>
      <c r="D24" s="119">
        <f>ROUND(D23*(1+$G83),2)</f>
        <v>54.11</v>
      </c>
      <c r="E24" s="119">
        <f>ROUND(E23*(1+$G83),2)</f>
        <v>89.35</v>
      </c>
      <c r="F24" s="119">
        <f>ROUND(F23*(1+$G83),2)</f>
        <v>9.39</v>
      </c>
      <c r="G24" s="117">
        <f t="shared" si="0"/>
        <v>116.49</v>
      </c>
      <c r="H24" s="117">
        <f t="shared" si="1"/>
        <v>170.6</v>
      </c>
      <c r="I24" s="117"/>
      <c r="J24" s="117"/>
      <c r="K24" s="117"/>
      <c r="M24" s="57"/>
    </row>
    <row r="25" spans="2:13">
      <c r="B25" s="113">
        <f t="shared" si="2"/>
        <v>2027</v>
      </c>
      <c r="C25" s="118"/>
      <c r="D25" s="119">
        <f t="shared" ref="D25:F32" si="4">ROUND(D24*(1+$G84),2)</f>
        <v>55.36</v>
      </c>
      <c r="E25" s="119">
        <f t="shared" si="4"/>
        <v>91.42</v>
      </c>
      <c r="F25" s="119">
        <f t="shared" si="4"/>
        <v>9.61</v>
      </c>
      <c r="G25" s="117">
        <f t="shared" si="0"/>
        <v>119.2</v>
      </c>
      <c r="H25" s="117">
        <f t="shared" si="1"/>
        <v>174.56</v>
      </c>
      <c r="I25" s="117"/>
      <c r="J25" s="117"/>
      <c r="K25" s="117"/>
      <c r="M25" s="57"/>
    </row>
    <row r="26" spans="2:13">
      <c r="B26" s="113">
        <f t="shared" si="2"/>
        <v>2028</v>
      </c>
      <c r="C26" s="118"/>
      <c r="D26" s="119">
        <f t="shared" si="4"/>
        <v>56.65</v>
      </c>
      <c r="E26" s="119">
        <f t="shared" si="4"/>
        <v>93.55</v>
      </c>
      <c r="F26" s="119">
        <f t="shared" si="4"/>
        <v>9.83</v>
      </c>
      <c r="G26" s="117">
        <f t="shared" si="0"/>
        <v>121.97</v>
      </c>
      <c r="H26" s="117">
        <f t="shared" si="1"/>
        <v>178.62</v>
      </c>
      <c r="I26" s="117"/>
      <c r="J26" s="117"/>
      <c r="K26" s="117"/>
      <c r="M26" s="57"/>
    </row>
    <row r="27" spans="2:13">
      <c r="B27" s="113">
        <f t="shared" si="2"/>
        <v>2029</v>
      </c>
      <c r="C27" s="118"/>
      <c r="D27" s="119">
        <f t="shared" si="4"/>
        <v>57.99</v>
      </c>
      <c r="E27" s="119">
        <f t="shared" si="4"/>
        <v>95.76</v>
      </c>
      <c r="F27" s="119">
        <f t="shared" si="4"/>
        <v>10.06</v>
      </c>
      <c r="G27" s="117">
        <f t="shared" si="0"/>
        <v>124.84</v>
      </c>
      <c r="H27" s="117">
        <f t="shared" si="1"/>
        <v>182.83</v>
      </c>
      <c r="I27" s="117"/>
      <c r="J27" s="117"/>
      <c r="K27" s="117"/>
      <c r="M27" s="57"/>
    </row>
    <row r="28" spans="2:13" s="154" customFormat="1">
      <c r="B28" s="157">
        <f t="shared" si="2"/>
        <v>2030</v>
      </c>
      <c r="C28" s="158"/>
      <c r="D28" s="152">
        <f t="shared" si="4"/>
        <v>59.37</v>
      </c>
      <c r="E28" s="152">
        <f t="shared" si="4"/>
        <v>98.04</v>
      </c>
      <c r="F28" s="152">
        <f t="shared" si="4"/>
        <v>10.3</v>
      </c>
      <c r="G28" s="152">
        <f t="shared" si="0"/>
        <v>127.82</v>
      </c>
      <c r="H28" s="152">
        <f t="shared" si="1"/>
        <v>187.19</v>
      </c>
      <c r="I28" s="117"/>
      <c r="J28" s="117"/>
      <c r="K28" s="117"/>
      <c r="M28" s="66"/>
    </row>
    <row r="29" spans="2:13" s="154" customFormat="1">
      <c r="B29" s="157">
        <f t="shared" si="2"/>
        <v>2031</v>
      </c>
      <c r="C29" s="158"/>
      <c r="D29" s="152">
        <f t="shared" si="4"/>
        <v>60.8</v>
      </c>
      <c r="E29" s="152">
        <f t="shared" si="4"/>
        <v>100.39</v>
      </c>
      <c r="F29" s="152">
        <f t="shared" si="4"/>
        <v>10.55</v>
      </c>
      <c r="G29" s="152">
        <f t="shared" si="0"/>
        <v>130.88999999999999</v>
      </c>
      <c r="H29" s="152">
        <f t="shared" si="1"/>
        <v>191.69</v>
      </c>
      <c r="I29" s="117"/>
      <c r="J29" s="117"/>
      <c r="K29" s="117"/>
      <c r="M29" s="66"/>
    </row>
    <row r="30" spans="2:13" s="154" customFormat="1">
      <c r="B30" s="157">
        <f t="shared" si="2"/>
        <v>2032</v>
      </c>
      <c r="C30" s="158"/>
      <c r="D30" s="238">
        <f t="shared" si="4"/>
        <v>62.26</v>
      </c>
      <c r="E30" s="238">
        <f t="shared" si="4"/>
        <v>102.81</v>
      </c>
      <c r="F30" s="238">
        <f t="shared" si="4"/>
        <v>10.8</v>
      </c>
      <c r="G30" s="238">
        <f t="shared" si="0"/>
        <v>134.03</v>
      </c>
      <c r="H30" s="238">
        <f t="shared" si="1"/>
        <v>196.29</v>
      </c>
      <c r="I30" s="237"/>
      <c r="J30" s="237"/>
      <c r="K30" s="237"/>
      <c r="M30" s="66"/>
    </row>
    <row r="31" spans="2:13" s="154" customFormat="1">
      <c r="B31" s="157">
        <f t="shared" si="2"/>
        <v>2033</v>
      </c>
      <c r="C31" s="158"/>
      <c r="D31" s="152">
        <f t="shared" si="4"/>
        <v>63.77</v>
      </c>
      <c r="E31" s="152">
        <f t="shared" si="4"/>
        <v>105.3</v>
      </c>
      <c r="F31" s="152">
        <f t="shared" si="4"/>
        <v>11.06</v>
      </c>
      <c r="G31" s="152">
        <f t="shared" si="0"/>
        <v>137.27000000000001</v>
      </c>
      <c r="H31" s="152">
        <f t="shared" si="1"/>
        <v>201.04</v>
      </c>
      <c r="I31" s="117">
        <f>VLOOKUP(B31,'Table 4'!$B$13:$E$43,4,FALSE)</f>
        <v>5.62</v>
      </c>
      <c r="J31" s="117">
        <f t="shared" ref="J31:J40" si="5">ROUND($K$65*I31/1000,2)</f>
        <v>54.03</v>
      </c>
      <c r="K31" s="117">
        <f t="shared" ref="K31:K40" si="6">ROUND(H31*1000/8760/$G$65+J31,2)</f>
        <v>123.57</v>
      </c>
      <c r="M31" s="66"/>
    </row>
    <row r="32" spans="2:13" s="154" customFormat="1">
      <c r="B32" s="157">
        <f t="shared" si="2"/>
        <v>2034</v>
      </c>
      <c r="C32" s="158"/>
      <c r="D32" s="152">
        <f t="shared" si="4"/>
        <v>65.31</v>
      </c>
      <c r="E32" s="152">
        <f t="shared" si="4"/>
        <v>107.85</v>
      </c>
      <c r="F32" s="152">
        <f t="shared" si="4"/>
        <v>11.33</v>
      </c>
      <c r="G32" s="152">
        <f t="shared" si="0"/>
        <v>140.6</v>
      </c>
      <c r="H32" s="152">
        <f t="shared" si="1"/>
        <v>205.91</v>
      </c>
      <c r="I32" s="117">
        <f>VLOOKUP(B32,'Table 4'!$B$13:$E$43,4,FALSE)</f>
        <v>5.9</v>
      </c>
      <c r="J32" s="117">
        <f t="shared" si="5"/>
        <v>56.72</v>
      </c>
      <c r="K32" s="117">
        <f t="shared" si="6"/>
        <v>127.95</v>
      </c>
      <c r="M32" s="66"/>
    </row>
    <row r="33" spans="2:15">
      <c r="B33" s="113">
        <f t="shared" si="2"/>
        <v>2035</v>
      </c>
      <c r="C33" s="118"/>
      <c r="D33" s="117">
        <f>ROUND(D32*(1+$J83),2)</f>
        <v>66.89</v>
      </c>
      <c r="E33" s="115">
        <f>ROUND(E32*(1+$J83),2)</f>
        <v>110.46</v>
      </c>
      <c r="F33" s="115">
        <f>ROUND(F32*(1+$J83),2)</f>
        <v>11.6</v>
      </c>
      <c r="G33" s="117">
        <f t="shared" si="0"/>
        <v>143.99</v>
      </c>
      <c r="H33" s="117">
        <f t="shared" si="1"/>
        <v>210.88</v>
      </c>
      <c r="I33" s="117">
        <f>VLOOKUP(B33,'Table 4'!$B$13:$E$43,4,FALSE)</f>
        <v>6.23</v>
      </c>
      <c r="J33" s="117">
        <f t="shared" si="5"/>
        <v>59.9</v>
      </c>
      <c r="K33" s="117">
        <f t="shared" si="6"/>
        <v>132.85</v>
      </c>
      <c r="M33" s="66"/>
    </row>
    <row r="34" spans="2:15">
      <c r="B34" s="113">
        <f t="shared" si="2"/>
        <v>2036</v>
      </c>
      <c r="C34" s="118"/>
      <c r="D34" s="117">
        <f t="shared" ref="D34:F40" si="7">ROUND(D33*(1+$J84),2)</f>
        <v>68.52</v>
      </c>
      <c r="E34" s="115">
        <f t="shared" si="7"/>
        <v>113.15</v>
      </c>
      <c r="F34" s="115">
        <f t="shared" si="7"/>
        <v>11.88</v>
      </c>
      <c r="G34" s="117">
        <f t="shared" si="0"/>
        <v>147.49</v>
      </c>
      <c r="H34" s="117">
        <f t="shared" si="1"/>
        <v>216.01</v>
      </c>
      <c r="I34" s="117">
        <f>VLOOKUP(B34,'Table 4'!$B$13:$E$43,4,FALSE)</f>
        <v>6.7</v>
      </c>
      <c r="J34" s="117">
        <f t="shared" si="5"/>
        <v>64.41</v>
      </c>
      <c r="K34" s="117">
        <f t="shared" si="6"/>
        <v>139.13</v>
      </c>
      <c r="M34" s="66"/>
    </row>
    <row r="35" spans="2:15">
      <c r="B35" s="113">
        <f t="shared" si="2"/>
        <v>2037</v>
      </c>
      <c r="C35" s="118"/>
      <c r="D35" s="117">
        <f t="shared" si="7"/>
        <v>70.180000000000007</v>
      </c>
      <c r="E35" s="115">
        <f t="shared" si="7"/>
        <v>115.9</v>
      </c>
      <c r="F35" s="115">
        <f t="shared" si="7"/>
        <v>12.17</v>
      </c>
      <c r="G35" s="117">
        <f t="shared" si="0"/>
        <v>151.08000000000001</v>
      </c>
      <c r="H35" s="117">
        <f t="shared" si="1"/>
        <v>221.26</v>
      </c>
      <c r="I35" s="117">
        <f>VLOOKUP(B35,'Table 4'!$B$13:$E$43,4,FALSE)</f>
        <v>6.9</v>
      </c>
      <c r="J35" s="117">
        <f t="shared" si="5"/>
        <v>66.34</v>
      </c>
      <c r="K35" s="117">
        <f t="shared" si="6"/>
        <v>142.88</v>
      </c>
      <c r="M35" s="66"/>
    </row>
    <row r="36" spans="2:15">
      <c r="B36" s="113">
        <f t="shared" si="2"/>
        <v>2038</v>
      </c>
      <c r="C36" s="118"/>
      <c r="D36" s="117">
        <f t="shared" si="7"/>
        <v>71.89</v>
      </c>
      <c r="E36" s="115">
        <f t="shared" si="7"/>
        <v>118.73</v>
      </c>
      <c r="F36" s="115">
        <f t="shared" si="7"/>
        <v>12.47</v>
      </c>
      <c r="G36" s="117">
        <f t="shared" si="0"/>
        <v>154.78</v>
      </c>
      <c r="H36" s="117">
        <f t="shared" si="1"/>
        <v>226.67</v>
      </c>
      <c r="I36" s="117">
        <f>VLOOKUP(B36,'Table 4'!$B$13:$E$43,4,FALSE)</f>
        <v>7.28</v>
      </c>
      <c r="J36" s="117">
        <f t="shared" si="5"/>
        <v>69.989999999999995</v>
      </c>
      <c r="K36" s="117">
        <f t="shared" si="6"/>
        <v>148.4</v>
      </c>
      <c r="M36" s="66"/>
    </row>
    <row r="37" spans="2:15">
      <c r="B37" s="113">
        <f t="shared" si="2"/>
        <v>2039</v>
      </c>
      <c r="C37" s="118"/>
      <c r="D37" s="117">
        <f t="shared" si="7"/>
        <v>73.650000000000006</v>
      </c>
      <c r="E37" s="115">
        <f t="shared" si="7"/>
        <v>121.64</v>
      </c>
      <c r="F37" s="115">
        <f t="shared" si="7"/>
        <v>12.78</v>
      </c>
      <c r="G37" s="117">
        <f t="shared" si="0"/>
        <v>158.58000000000001</v>
      </c>
      <c r="H37" s="117">
        <f t="shared" si="1"/>
        <v>232.23</v>
      </c>
      <c r="I37" s="117">
        <f>VLOOKUP(B37,'Table 4'!$B$13:$E$43,4,FALSE)</f>
        <v>7.54</v>
      </c>
      <c r="J37" s="117">
        <f t="shared" si="5"/>
        <v>72.489999999999995</v>
      </c>
      <c r="K37" s="117">
        <f t="shared" si="6"/>
        <v>152.82</v>
      </c>
      <c r="M37" s="66"/>
    </row>
    <row r="38" spans="2:15">
      <c r="B38" s="113">
        <f t="shared" si="2"/>
        <v>2040</v>
      </c>
      <c r="C38" s="118"/>
      <c r="D38" s="117">
        <f t="shared" si="7"/>
        <v>75.45</v>
      </c>
      <c r="E38" s="115">
        <f t="shared" si="7"/>
        <v>124.61</v>
      </c>
      <c r="F38" s="115">
        <f t="shared" si="7"/>
        <v>13.09</v>
      </c>
      <c r="G38" s="117">
        <f t="shared" si="0"/>
        <v>162.44999999999999</v>
      </c>
      <c r="H38" s="117">
        <f t="shared" si="1"/>
        <v>237.9</v>
      </c>
      <c r="I38" s="117">
        <f>VLOOKUP(B38,'Table 4'!$B$13:$E$43,4,FALSE)</f>
        <v>7.82</v>
      </c>
      <c r="J38" s="117">
        <f t="shared" si="5"/>
        <v>75.180000000000007</v>
      </c>
      <c r="K38" s="117">
        <f t="shared" si="6"/>
        <v>157.47999999999999</v>
      </c>
      <c r="M38" s="66"/>
    </row>
    <row r="39" spans="2:15">
      <c r="B39" s="113">
        <f t="shared" si="2"/>
        <v>2041</v>
      </c>
      <c r="C39" s="118"/>
      <c r="D39" s="117">
        <f t="shared" si="7"/>
        <v>77.3</v>
      </c>
      <c r="E39" s="115">
        <f t="shared" si="7"/>
        <v>127.67</v>
      </c>
      <c r="F39" s="115">
        <f t="shared" si="7"/>
        <v>13.41</v>
      </c>
      <c r="G39" s="117">
        <f t="shared" si="0"/>
        <v>166.44</v>
      </c>
      <c r="H39" s="117">
        <f t="shared" si="1"/>
        <v>243.74</v>
      </c>
      <c r="I39" s="117">
        <f>VLOOKUP(B39,'Table 4'!$B$13:$E$43,4,FALSE)</f>
        <v>8.0299999999999994</v>
      </c>
      <c r="J39" s="117">
        <f t="shared" si="5"/>
        <v>77.2</v>
      </c>
      <c r="K39" s="117">
        <f t="shared" si="6"/>
        <v>161.52000000000001</v>
      </c>
      <c r="M39" s="66"/>
    </row>
    <row r="40" spans="2:15">
      <c r="B40" s="113">
        <f t="shared" si="2"/>
        <v>2042</v>
      </c>
      <c r="C40" s="118"/>
      <c r="D40" s="117">
        <f t="shared" si="7"/>
        <v>79.2</v>
      </c>
      <c r="E40" s="115">
        <f t="shared" si="7"/>
        <v>130.81</v>
      </c>
      <c r="F40" s="115">
        <f t="shared" si="7"/>
        <v>13.74</v>
      </c>
      <c r="G40" s="117">
        <f t="shared" si="0"/>
        <v>170.53</v>
      </c>
      <c r="H40" s="117">
        <f t="shared" si="1"/>
        <v>249.73</v>
      </c>
      <c r="I40" s="117">
        <f>VLOOKUP(B40,'Table 4'!$B$13:$E$43,4,FALSE)</f>
        <v>8.24</v>
      </c>
      <c r="J40" s="117">
        <f t="shared" si="5"/>
        <v>79.22</v>
      </c>
      <c r="K40" s="117">
        <f t="shared" si="6"/>
        <v>165.61</v>
      </c>
      <c r="M40" s="66"/>
    </row>
    <row r="41" spans="2:15">
      <c r="B41" s="113"/>
      <c r="C41" s="118"/>
      <c r="D41" s="117"/>
      <c r="E41" s="115"/>
      <c r="F41" s="115"/>
      <c r="G41" s="117"/>
      <c r="H41" s="117"/>
      <c r="I41" s="117"/>
      <c r="J41" s="117"/>
      <c r="K41" s="117"/>
    </row>
    <row r="42" spans="2:15">
      <c r="B42" s="113"/>
      <c r="C42" s="118"/>
      <c r="D42" s="117"/>
      <c r="E42" s="115"/>
      <c r="F42" s="115"/>
      <c r="G42" s="117"/>
      <c r="H42" s="117"/>
      <c r="I42" s="117"/>
      <c r="J42" s="117"/>
      <c r="K42" s="117"/>
    </row>
    <row r="43" spans="2:15">
      <c r="M43" s="113"/>
      <c r="O43" s="120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3"/>
      <c r="N44" s="120"/>
      <c r="O44" s="120"/>
    </row>
    <row r="46" spans="2:15">
      <c r="B46" s="110" t="s">
        <v>16</v>
      </c>
      <c r="D46" s="121" t="str">
        <f>'Table 3 436MW (West M) 2030'!D46</f>
        <v xml:space="preserve">Plant Costs  - 2017 IRP - Table 6.1 &amp; 6.2 </v>
      </c>
    </row>
    <row r="47" spans="2:15">
      <c r="C47" s="122" t="str">
        <f>D10</f>
        <v>(b)</v>
      </c>
      <c r="D47" s="117" t="str">
        <f>"= "&amp;C10&amp;" x "&amp;C76</f>
        <v>= (a) x 0.0737263117964292</v>
      </c>
    </row>
    <row r="48" spans="2:15">
      <c r="C48" s="122" t="str">
        <f>G10</f>
        <v>(e)</v>
      </c>
      <c r="D48" s="117" t="str">
        <f>"= "&amp;$F$10&amp;" x  (8.76 x "&amp;TEXT(G65,"0.0%")&amp;") + "&amp;$E$10</f>
        <v>= (d) x  (8.76 x 33.0%) + (c)</v>
      </c>
    </row>
    <row r="49" spans="3:11">
      <c r="C49" s="122" t="str">
        <f>H10</f>
        <v>(f)</v>
      </c>
      <c r="D49" s="117" t="str">
        <f>"= "&amp;D10&amp;" + "&amp;G10</f>
        <v>= (b) + (e)</v>
      </c>
    </row>
    <row r="50" spans="3:11">
      <c r="C50" s="122" t="str">
        <f>I10</f>
        <v>(g)</v>
      </c>
      <c r="D50" s="153" t="str">
        <f>'Table 4'!B3&amp;" - "&amp;'Table 4'!B4</f>
        <v>Table 4 - Burnertip Natural Gas Price Forecast</v>
      </c>
    </row>
    <row r="51" spans="3:11">
      <c r="C51" s="122" t="str">
        <f>J10</f>
        <v>(h)</v>
      </c>
      <c r="D51" s="117" t="str">
        <f>"= "&amp;TEXT(K65,"?,0")&amp;" MMBtu/MWH x "&amp;I9</f>
        <v>= 9,614 MMBtu/MWH x $/MMBtu</v>
      </c>
    </row>
    <row r="52" spans="3:11">
      <c r="C52" s="122" t="str">
        <f>K10</f>
        <v>(i)</v>
      </c>
      <c r="D52" s="117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194</v>
      </c>
      <c r="D54" s="55"/>
      <c r="E54" s="55"/>
      <c r="F54" s="55"/>
      <c r="G54" s="55"/>
      <c r="H54" s="55"/>
      <c r="I54" s="55"/>
      <c r="J54" s="56"/>
      <c r="K54" s="123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4" t="s">
        <v>192</v>
      </c>
      <c r="F58" s="124">
        <f>C69</f>
        <v>199.924125</v>
      </c>
      <c r="G58" s="57">
        <f>F58/F60</f>
        <v>1</v>
      </c>
      <c r="H58" s="138">
        <f>C70</f>
        <v>589.49609575732859</v>
      </c>
      <c r="I58" s="140">
        <f>C73</f>
        <v>71.702024758449483</v>
      </c>
    </row>
    <row r="59" spans="3:11">
      <c r="C59" s="154"/>
      <c r="F59" s="48">
        <f>D69</f>
        <v>0</v>
      </c>
      <c r="G59" s="44">
        <f>1-G58</f>
        <v>0</v>
      </c>
      <c r="H59" s="139">
        <f>D70</f>
        <v>0</v>
      </c>
      <c r="I59" s="141">
        <f>D73</f>
        <v>0</v>
      </c>
    </row>
    <row r="60" spans="3:11">
      <c r="C60" s="154" t="s">
        <v>45</v>
      </c>
      <c r="F60" s="124">
        <f>F58+F59</f>
        <v>199.924125</v>
      </c>
      <c r="G60" s="57">
        <f>G58+G59</f>
        <v>1</v>
      </c>
      <c r="H60" s="138">
        <f>ROUND(((F58*H58)+(F59*H59))/F60,0)</f>
        <v>589</v>
      </c>
      <c r="I60" s="140">
        <f>ROUND(((F58*I58)+(F59*I59))/F60,2)</f>
        <v>71.7</v>
      </c>
    </row>
    <row r="61" spans="3:11">
      <c r="C61" s="154"/>
      <c r="F61" s="124"/>
      <c r="G61" s="57"/>
      <c r="H61" s="125"/>
      <c r="I61" s="126"/>
    </row>
    <row r="62" spans="3:11">
      <c r="C62" s="155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6" t="str">
        <f>C58</f>
        <v>SCCT Dry "F" - Turbine</v>
      </c>
      <c r="D63" s="127"/>
      <c r="E63" s="127"/>
      <c r="F63" s="110">
        <f>C69</f>
        <v>199.924125</v>
      </c>
      <c r="G63" s="57">
        <f>C77</f>
        <v>0.33</v>
      </c>
      <c r="H63" s="210">
        <f>G63*F63</f>
        <v>65.974961250000007</v>
      </c>
      <c r="I63" s="57">
        <f>H63/H65</f>
        <v>1</v>
      </c>
      <c r="J63" s="126">
        <f>C74</f>
        <v>7.5299874286936257</v>
      </c>
      <c r="K63" s="128">
        <f>C75</f>
        <v>9614</v>
      </c>
    </row>
    <row r="64" spans="3:11">
      <c r="C64" s="156">
        <f>C59</f>
        <v>0</v>
      </c>
      <c r="D64" s="127"/>
      <c r="E64" s="127"/>
      <c r="F64" s="43">
        <f>D69</f>
        <v>0</v>
      </c>
      <c r="G64" s="44">
        <f>D77</f>
        <v>0</v>
      </c>
      <c r="H64" s="211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4" t="s">
        <v>50</v>
      </c>
      <c r="F65" s="110">
        <f>F63+F64</f>
        <v>199.924125</v>
      </c>
      <c r="G65" s="129">
        <f>ROUND(H65/F65,3)</f>
        <v>0.33</v>
      </c>
      <c r="H65" s="210">
        <f>SUM(H63:H64)</f>
        <v>65.974961250000007</v>
      </c>
      <c r="I65" s="57">
        <f>I63+I64</f>
        <v>1</v>
      </c>
      <c r="J65" s="126">
        <f>ROUND(($I63*J63)+($I64*J64),2)</f>
        <v>7.53</v>
      </c>
      <c r="K65" s="130">
        <f>ROUND(($I63*K63)+($I64*K64),0)</f>
        <v>9614</v>
      </c>
    </row>
    <row r="66" spans="2:11">
      <c r="G66" s="129"/>
      <c r="I66" s="57"/>
      <c r="J66" s="126"/>
      <c r="K66" s="47" t="s">
        <v>51</v>
      </c>
    </row>
    <row r="68" spans="2:11">
      <c r="C68" s="41" t="s">
        <v>191</v>
      </c>
      <c r="D68" s="41" t="s">
        <v>35</v>
      </c>
      <c r="E68" s="59" t="str">
        <f>D46</f>
        <v xml:space="preserve">Plant Costs  - 2017 IRP - Table 6.1 &amp; 6.2 </v>
      </c>
      <c r="F68" s="131"/>
      <c r="G68" s="131"/>
      <c r="H68" s="131"/>
      <c r="I68" s="131"/>
      <c r="J68" s="131"/>
      <c r="K68" s="132"/>
    </row>
    <row r="69" spans="2:11">
      <c r="C69" s="110">
        <v>199.924125</v>
      </c>
      <c r="E69" s="110" t="s">
        <v>77</v>
      </c>
      <c r="H69" s="133"/>
    </row>
    <row r="70" spans="2:11">
      <c r="B70" s="110" t="s">
        <v>189</v>
      </c>
      <c r="C70" s="125">
        <v>589.49609575732859</v>
      </c>
      <c r="D70" s="125"/>
      <c r="E70" s="110" t="s">
        <v>78</v>
      </c>
    </row>
    <row r="71" spans="2:11">
      <c r="B71" s="110" t="s">
        <v>189</v>
      </c>
      <c r="C71" s="126">
        <v>16.0158293408495</v>
      </c>
      <c r="D71" s="126"/>
      <c r="E71" s="110" t="s">
        <v>79</v>
      </c>
    </row>
    <row r="72" spans="2:11">
      <c r="B72" s="110" t="s">
        <v>189</v>
      </c>
      <c r="C72" s="49">
        <v>55.68619541759999</v>
      </c>
      <c r="D72" s="49"/>
      <c r="E72" s="110" t="s">
        <v>75</v>
      </c>
    </row>
    <row r="73" spans="2:11">
      <c r="B73" s="110" t="s">
        <v>189</v>
      </c>
      <c r="C73" s="126">
        <f>C71+C72</f>
        <v>71.702024758449483</v>
      </c>
      <c r="D73" s="126"/>
      <c r="E73" s="110" t="s">
        <v>80</v>
      </c>
    </row>
    <row r="74" spans="2:11">
      <c r="B74" s="110" t="s">
        <v>189</v>
      </c>
      <c r="C74" s="126">
        <v>7.5299874286936257</v>
      </c>
      <c r="D74" s="126"/>
      <c r="E74" s="110" t="s">
        <v>81</v>
      </c>
    </row>
    <row r="75" spans="2:11">
      <c r="C75" s="130">
        <v>9614</v>
      </c>
      <c r="D75" s="130"/>
      <c r="E75" s="110" t="s">
        <v>53</v>
      </c>
    </row>
    <row r="76" spans="2:11">
      <c r="C76" s="151">
        <v>7.3726311796429175E-2</v>
      </c>
      <c r="D76" s="151"/>
      <c r="E76" s="110" t="s">
        <v>54</v>
      </c>
    </row>
    <row r="77" spans="2:11">
      <c r="C77" s="134">
        <v>0.33</v>
      </c>
      <c r="D77" s="134"/>
      <c r="E77" s="110" t="s">
        <v>55</v>
      </c>
    </row>
    <row r="78" spans="2:11">
      <c r="D78" s="57">
        <f>ROUND(H65/F65,3)</f>
        <v>0.33</v>
      </c>
      <c r="E78" s="110" t="s">
        <v>56</v>
      </c>
    </row>
    <row r="79" spans="2:11">
      <c r="D79" s="129"/>
      <c r="E79" s="66"/>
    </row>
    <row r="80" spans="2:11">
      <c r="C80" s="134"/>
      <c r="D80" s="134"/>
    </row>
    <row r="82" spans="3:15" ht="13.5" thickBot="1">
      <c r="C82" s="54" t="str">
        <f>"Company Official Inflation Forecast Dated "&amp;TEXT('Table 4'!$G$5,"mmmm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3"/>
    </row>
    <row r="83" spans="3:15">
      <c r="C83" s="135">
        <v>2017</v>
      </c>
      <c r="D83" s="57">
        <v>2.2092462442320437E-2</v>
      </c>
      <c r="F83" s="135">
        <f>C91+1</f>
        <v>2026</v>
      </c>
      <c r="G83" s="57">
        <v>2.2944058791238842E-2</v>
      </c>
      <c r="I83" s="135">
        <f>F91+1</f>
        <v>2035</v>
      </c>
      <c r="J83" s="57">
        <v>2.4174683944208519E-2</v>
      </c>
    </row>
    <row r="84" spans="3:15">
      <c r="C84" s="135">
        <f t="shared" ref="C84:C91" si="8">C83+1</f>
        <v>2018</v>
      </c>
      <c r="D84" s="57">
        <v>2.1684070430924685E-2</v>
      </c>
      <c r="F84" s="135">
        <f t="shared" ref="F84:F91" si="9">F83+1</f>
        <v>2027</v>
      </c>
      <c r="G84" s="57">
        <v>2.3164081218836952E-2</v>
      </c>
      <c r="I84" s="135">
        <f t="shared" ref="I84:I91" si="10">I83+1</f>
        <v>2036</v>
      </c>
      <c r="J84" s="57">
        <v>2.4311492116604327E-2</v>
      </c>
    </row>
    <row r="85" spans="3:15">
      <c r="C85" s="135">
        <f t="shared" si="8"/>
        <v>2019</v>
      </c>
      <c r="D85" s="57">
        <v>2.0023445288848141E-2</v>
      </c>
      <c r="F85" s="135">
        <f t="shared" si="9"/>
        <v>2028</v>
      </c>
      <c r="G85" s="57">
        <v>2.3269517424980624E-2</v>
      </c>
      <c r="I85" s="135">
        <f t="shared" si="10"/>
        <v>2037</v>
      </c>
      <c r="J85" s="57">
        <v>2.4277391473133791E-2</v>
      </c>
    </row>
    <row r="86" spans="3:15">
      <c r="C86" s="135">
        <f t="shared" si="8"/>
        <v>2020</v>
      </c>
      <c r="D86" s="57">
        <v>2.1423649370385656E-2</v>
      </c>
      <c r="F86" s="135">
        <f t="shared" si="9"/>
        <v>2029</v>
      </c>
      <c r="G86" s="57">
        <v>2.3660062349176059E-2</v>
      </c>
      <c r="I86" s="135">
        <f t="shared" si="10"/>
        <v>2038</v>
      </c>
      <c r="J86" s="57">
        <v>2.4418737348747444E-2</v>
      </c>
    </row>
    <row r="87" spans="3:15">
      <c r="C87" s="135">
        <f t="shared" si="8"/>
        <v>2021</v>
      </c>
      <c r="D87" s="57">
        <v>2.2444603435442634E-2</v>
      </c>
      <c r="F87" s="135">
        <f t="shared" si="9"/>
        <v>2030</v>
      </c>
      <c r="G87" s="57">
        <v>2.3797996946838929E-2</v>
      </c>
      <c r="I87" s="135">
        <f t="shared" si="10"/>
        <v>2039</v>
      </c>
      <c r="J87" s="57">
        <v>2.4490791911648602E-2</v>
      </c>
    </row>
    <row r="88" spans="3:15">
      <c r="C88" s="135">
        <f t="shared" si="8"/>
        <v>2022</v>
      </c>
      <c r="D88" s="57">
        <v>2.2559296067847567E-2</v>
      </c>
      <c r="F88" s="135">
        <f t="shared" si="9"/>
        <v>2031</v>
      </c>
      <c r="G88" s="57">
        <v>2.4014000123530499E-2</v>
      </c>
      <c r="I88" s="135">
        <f t="shared" si="10"/>
        <v>2040</v>
      </c>
      <c r="J88" s="57">
        <v>2.442458536688985E-2</v>
      </c>
    </row>
    <row r="89" spans="3:15" s="112" customFormat="1">
      <c r="C89" s="135">
        <f t="shared" si="8"/>
        <v>2023</v>
      </c>
      <c r="D89" s="57">
        <v>2.3031082544693549E-2</v>
      </c>
      <c r="F89" s="135">
        <f t="shared" si="9"/>
        <v>2032</v>
      </c>
      <c r="G89" s="57">
        <v>2.4075090077113837E-2</v>
      </c>
      <c r="I89" s="135">
        <f t="shared" si="10"/>
        <v>2041</v>
      </c>
      <c r="J89" s="57">
        <v>2.4530694634797623E-2</v>
      </c>
      <c r="N89" s="110"/>
      <c r="O89" s="110"/>
    </row>
    <row r="90" spans="3:15" s="112" customFormat="1">
      <c r="C90" s="135">
        <f t="shared" si="8"/>
        <v>2024</v>
      </c>
      <c r="D90" s="57">
        <v>2.3134274986934988E-2</v>
      </c>
      <c r="F90" s="135">
        <f t="shared" si="9"/>
        <v>2033</v>
      </c>
      <c r="G90" s="57">
        <v>2.4191075903759129E-2</v>
      </c>
      <c r="I90" s="135">
        <f t="shared" si="10"/>
        <v>2042</v>
      </c>
      <c r="J90" s="57">
        <v>2.4630996146588036E-2</v>
      </c>
      <c r="N90" s="110"/>
      <c r="O90" s="110"/>
    </row>
    <row r="91" spans="3:15" s="112" customFormat="1">
      <c r="C91" s="135">
        <f t="shared" si="8"/>
        <v>2025</v>
      </c>
      <c r="D91" s="57">
        <v>2.3159080336675242E-2</v>
      </c>
      <c r="F91" s="135">
        <f t="shared" si="9"/>
        <v>2034</v>
      </c>
      <c r="G91" s="57">
        <v>2.4219456505286896E-2</v>
      </c>
      <c r="I91" s="135">
        <f t="shared" si="10"/>
        <v>2043</v>
      </c>
      <c r="J91" s="57">
        <v>2.4704209858992465E-2</v>
      </c>
      <c r="N91" s="110"/>
      <c r="O91" s="110"/>
    </row>
    <row r="92" spans="3:15" s="112" customFormat="1">
      <c r="N92" s="110"/>
      <c r="O92" s="110"/>
    </row>
    <row r="93" spans="3:15" s="112" customFormat="1">
      <c r="N93" s="110"/>
      <c r="O93" s="110"/>
    </row>
    <row r="94" spans="3:15">
      <c r="D94" s="142"/>
    </row>
    <row r="95" spans="3:15">
      <c r="D95" s="142"/>
    </row>
  </sheetData>
  <printOptions horizontalCentered="1"/>
  <pageMargins left="0.25" right="0.25" top="0.75" bottom="0.75" header="0.3" footer="0.3"/>
  <pageSetup scale="94" fitToHeight="0" orientation="portrait" r:id="rId1"/>
  <headerFooter alignWithMargins="0"/>
  <rowBreaks count="1" manualBreakCount="1">
    <brk id="52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2" sqref="B2"/>
    </sheetView>
  </sheetViews>
  <sheetFormatPr defaultColWidth="9.33203125" defaultRowHeight="12.75"/>
  <cols>
    <col min="1" max="1" width="1.5" style="241" customWidth="1"/>
    <col min="2" max="2" width="10.83203125" style="241" customWidth="1"/>
    <col min="3" max="3" width="14.1640625" style="241" customWidth="1"/>
    <col min="4" max="4" width="12.33203125" style="241" customWidth="1"/>
    <col min="5" max="5" width="9.1640625" style="241" customWidth="1"/>
    <col min="6" max="6" width="9.83203125" style="241" bestFit="1" customWidth="1"/>
    <col min="7" max="7" width="9.83203125" style="241" customWidth="1"/>
    <col min="8" max="8" width="10.5" style="241" customWidth="1"/>
    <col min="9" max="10" width="12.5" style="241" customWidth="1"/>
    <col min="11" max="11" width="11.6640625" style="241" customWidth="1"/>
    <col min="12" max="15" width="9.33203125" style="241"/>
    <col min="16" max="16" width="0" style="241" hidden="1" customWidth="1"/>
    <col min="17" max="16384" width="9.33203125" style="241"/>
  </cols>
  <sheetData>
    <row r="1" spans="2:18" ht="15.75">
      <c r="B1" s="239" t="s">
        <v>195</v>
      </c>
      <c r="C1" s="240"/>
      <c r="D1" s="240"/>
      <c r="E1" s="240"/>
      <c r="F1" s="240"/>
      <c r="G1" s="240"/>
      <c r="H1" s="240"/>
      <c r="I1" s="240"/>
      <c r="J1" s="240"/>
    </row>
    <row r="2" spans="2:18" ht="15.75">
      <c r="B2" s="239" t="s">
        <v>272</v>
      </c>
      <c r="C2" s="240"/>
      <c r="D2" s="240"/>
      <c r="E2" s="240"/>
      <c r="F2" s="240"/>
      <c r="G2" s="240"/>
      <c r="H2" s="240"/>
      <c r="I2" s="240"/>
      <c r="J2" s="240"/>
    </row>
    <row r="3" spans="2:18" ht="15.75">
      <c r="B3" s="239" t="str">
        <f>TEXT($C$63,"0%")&amp;" Capacity Factor"</f>
        <v>38% Capacity Factor</v>
      </c>
      <c r="C3" s="240"/>
      <c r="D3" s="240"/>
      <c r="E3" s="240"/>
      <c r="F3" s="240"/>
      <c r="G3" s="240"/>
      <c r="H3" s="240"/>
      <c r="I3" s="240"/>
      <c r="J3" s="240"/>
    </row>
    <row r="4" spans="2:18">
      <c r="B4" s="242"/>
      <c r="C4" s="242"/>
      <c r="D4" s="242"/>
      <c r="E4" s="242"/>
      <c r="F4" s="242"/>
      <c r="G4" s="242"/>
      <c r="H4" s="242"/>
      <c r="I4" s="243"/>
      <c r="J4" s="243"/>
      <c r="K4" s="243"/>
    </row>
    <row r="5" spans="2:18" ht="51.75" customHeight="1">
      <c r="B5" s="244" t="s">
        <v>0</v>
      </c>
      <c r="C5" s="245" t="s">
        <v>10</v>
      </c>
      <c r="D5" s="245" t="s">
        <v>11</v>
      </c>
      <c r="E5" s="245" t="s">
        <v>12</v>
      </c>
      <c r="F5" s="245" t="s">
        <v>196</v>
      </c>
      <c r="G5" s="19" t="s">
        <v>13</v>
      </c>
      <c r="H5" s="245" t="s">
        <v>197</v>
      </c>
      <c r="I5" s="19" t="s">
        <v>73</v>
      </c>
      <c r="J5" s="19" t="s">
        <v>73</v>
      </c>
      <c r="K5" s="245" t="s">
        <v>198</v>
      </c>
      <c r="P5" s="245" t="s">
        <v>197</v>
      </c>
    </row>
    <row r="6" spans="2:18" ht="24" customHeight="1">
      <c r="B6" s="246"/>
      <c r="C6" s="247" t="s">
        <v>8</v>
      </c>
      <c r="D6" s="248" t="s">
        <v>9</v>
      </c>
      <c r="E6" s="248" t="s">
        <v>9</v>
      </c>
      <c r="F6" s="247" t="s">
        <v>39</v>
      </c>
      <c r="G6" s="22" t="s">
        <v>39</v>
      </c>
      <c r="H6" s="247" t="s">
        <v>39</v>
      </c>
      <c r="I6" s="247" t="s">
        <v>39</v>
      </c>
      <c r="J6" s="23" t="s">
        <v>9</v>
      </c>
      <c r="K6" s="247" t="s">
        <v>39</v>
      </c>
    </row>
    <row r="7" spans="2:18">
      <c r="C7" s="249" t="s">
        <v>1</v>
      </c>
      <c r="D7" s="249" t="s">
        <v>2</v>
      </c>
      <c r="E7" s="249" t="s">
        <v>3</v>
      </c>
      <c r="F7" s="249" t="s">
        <v>4</v>
      </c>
      <c r="G7" s="249" t="s">
        <v>5</v>
      </c>
      <c r="H7" s="249" t="s">
        <v>7</v>
      </c>
      <c r="I7" s="249" t="s">
        <v>28</v>
      </c>
      <c r="J7" s="249" t="s">
        <v>29</v>
      </c>
      <c r="K7" s="249" t="s">
        <v>29</v>
      </c>
    </row>
    <row r="8" spans="2:18" ht="6" customHeight="1">
      <c r="K8" s="243"/>
    </row>
    <row r="9" spans="2:18" ht="15.75">
      <c r="B9" s="60" t="str">
        <f>C52</f>
        <v>2017 IRP ID Wind Resource - 38% Capacity Factor</v>
      </c>
      <c r="C9" s="243"/>
      <c r="E9" s="243"/>
      <c r="F9" s="243"/>
      <c r="G9" s="243"/>
      <c r="H9" s="243"/>
      <c r="I9" s="243"/>
      <c r="J9" s="243"/>
      <c r="K9" s="243"/>
    </row>
    <row r="10" spans="2:18">
      <c r="B10" s="250">
        <v>2016</v>
      </c>
      <c r="C10" s="251">
        <f>C55</f>
        <v>1811.0329095752811</v>
      </c>
      <c r="D10" s="252">
        <f>C10*$C$62</f>
        <v>127.99449484849457</v>
      </c>
      <c r="E10" s="252">
        <f>C56</f>
        <v>37.565582271006477</v>
      </c>
      <c r="F10" s="253">
        <f t="shared" ref="F10:F36" si="0">(D10+E10)/(8.76*$C$63)</f>
        <v>49.735663638398542</v>
      </c>
      <c r="G10" s="253">
        <f>C58</f>
        <v>0</v>
      </c>
      <c r="H10" s="300">
        <f>C59</f>
        <v>0</v>
      </c>
      <c r="I10" s="254">
        <f>F10+H10+G10</f>
        <v>49.735663638398542</v>
      </c>
      <c r="J10" s="254">
        <f>ROUND(I10*$C$63*8.76,2)</f>
        <v>165.56</v>
      </c>
      <c r="K10" s="252">
        <f>$C$57</f>
        <v>0.57299999999999995</v>
      </c>
      <c r="N10" s="255"/>
      <c r="P10" s="293">
        <f>$C$59</f>
        <v>0</v>
      </c>
    </row>
    <row r="11" spans="2:18">
      <c r="B11" s="250">
        <f t="shared" ref="B11:B36" si="1">B10+1</f>
        <v>2017</v>
      </c>
      <c r="C11" s="256"/>
      <c r="D11" s="252">
        <f>ROUND(D10*(1+$D66),2)</f>
        <v>130.82</v>
      </c>
      <c r="E11" s="252">
        <f>ROUND(E10*(1+$D66),2)</f>
        <v>38.4</v>
      </c>
      <c r="F11" s="253">
        <f t="shared" si="0"/>
        <v>50.835135784667152</v>
      </c>
      <c r="G11" s="252">
        <f>ROUND(G10*(1+$D66),2)</f>
        <v>0</v>
      </c>
      <c r="H11" s="252">
        <f>ROUND(H10*(1+$D66),2)</f>
        <v>0</v>
      </c>
      <c r="I11" s="254">
        <f>F11+H11+G11</f>
        <v>50.835135784667152</v>
      </c>
      <c r="J11" s="254">
        <f t="shared" ref="J11:J36" si="2">ROUND(I11*$C$63*8.76,2)</f>
        <v>169.22</v>
      </c>
      <c r="K11" s="252">
        <f>ROUND(K10*(1+$D66),2)</f>
        <v>0.59</v>
      </c>
      <c r="N11" s="255"/>
      <c r="P11" s="293">
        <f>ROUND(P10*(1+$D66),2)</f>
        <v>0</v>
      </c>
    </row>
    <row r="12" spans="2:18">
      <c r="B12" s="263">
        <f t="shared" si="1"/>
        <v>2018</v>
      </c>
      <c r="C12" s="264"/>
      <c r="D12" s="252">
        <f t="shared" ref="D12:G19" si="3">ROUND(D11*(1+$D67),2)</f>
        <v>133.66</v>
      </c>
      <c r="E12" s="252">
        <f t="shared" si="3"/>
        <v>39.229999999999997</v>
      </c>
      <c r="F12" s="254">
        <f t="shared" si="0"/>
        <v>51.937635183850034</v>
      </c>
      <c r="G12" s="252">
        <f t="shared" si="3"/>
        <v>0</v>
      </c>
      <c r="H12" s="252">
        <f t="shared" ref="H12" si="4">ROUND(H11*(1+$D67),2)</f>
        <v>0</v>
      </c>
      <c r="I12" s="254">
        <f t="shared" ref="I12:I36" si="5">F12+H12+G12</f>
        <v>51.937635183850034</v>
      </c>
      <c r="J12" s="254">
        <f t="shared" si="2"/>
        <v>172.89</v>
      </c>
      <c r="K12" s="252">
        <f t="shared" ref="K12:K19" si="6">ROUND(K11*(1+$D67),2)</f>
        <v>0.6</v>
      </c>
      <c r="L12" s="243"/>
      <c r="N12" s="255"/>
      <c r="P12" s="293">
        <f t="shared" ref="P12:P19" si="7">ROUND(P11*(1+$D67),2)</f>
        <v>0</v>
      </c>
    </row>
    <row r="13" spans="2:18">
      <c r="B13" s="263">
        <f t="shared" si="1"/>
        <v>2019</v>
      </c>
      <c r="C13" s="264"/>
      <c r="D13" s="252">
        <f t="shared" si="3"/>
        <v>136.34</v>
      </c>
      <c r="E13" s="252">
        <f t="shared" si="3"/>
        <v>40.020000000000003</v>
      </c>
      <c r="F13" s="254">
        <f t="shared" si="0"/>
        <v>52.980052871905798</v>
      </c>
      <c r="G13" s="252">
        <f t="shared" si="3"/>
        <v>0</v>
      </c>
      <c r="H13" s="252">
        <f t="shared" ref="H13" si="8">ROUND(H12*(1+$D68),2)</f>
        <v>0</v>
      </c>
      <c r="I13" s="254">
        <f t="shared" si="5"/>
        <v>52.980052871905798</v>
      </c>
      <c r="J13" s="254">
        <f t="shared" si="2"/>
        <v>176.36</v>
      </c>
      <c r="K13" s="252">
        <f t="shared" si="6"/>
        <v>0.61</v>
      </c>
      <c r="L13" s="243"/>
      <c r="N13" s="255"/>
      <c r="P13" s="293">
        <f t="shared" si="7"/>
        <v>0</v>
      </c>
    </row>
    <row r="14" spans="2:18">
      <c r="B14" s="263">
        <f t="shared" si="1"/>
        <v>2020</v>
      </c>
      <c r="C14" s="264"/>
      <c r="D14" s="252">
        <f t="shared" si="3"/>
        <v>139.26</v>
      </c>
      <c r="E14" s="252">
        <f t="shared" si="3"/>
        <v>40.880000000000003</v>
      </c>
      <c r="F14" s="254">
        <f t="shared" si="0"/>
        <v>54.115597212208606</v>
      </c>
      <c r="G14" s="252">
        <f t="shared" si="3"/>
        <v>0</v>
      </c>
      <c r="H14" s="252">
        <f t="shared" ref="H14" si="9">ROUND(H13*(1+$D69),2)</f>
        <v>0</v>
      </c>
      <c r="I14" s="254">
        <f t="shared" si="5"/>
        <v>54.115597212208606</v>
      </c>
      <c r="J14" s="254">
        <f t="shared" si="2"/>
        <v>180.14</v>
      </c>
      <c r="K14" s="252">
        <f t="shared" si="6"/>
        <v>0.62</v>
      </c>
      <c r="L14" s="243"/>
      <c r="N14" s="255"/>
      <c r="O14" s="260"/>
      <c r="P14" s="293">
        <f t="shared" si="7"/>
        <v>0</v>
      </c>
      <c r="Q14" s="261"/>
      <c r="R14" s="262"/>
    </row>
    <row r="15" spans="2:18">
      <c r="B15" s="263">
        <f t="shared" si="1"/>
        <v>2021</v>
      </c>
      <c r="C15" s="264"/>
      <c r="D15" s="252">
        <f t="shared" si="3"/>
        <v>142.38999999999999</v>
      </c>
      <c r="E15" s="252">
        <f t="shared" si="3"/>
        <v>41.8</v>
      </c>
      <c r="F15" s="254">
        <f t="shared" si="0"/>
        <v>55.332251862533049</v>
      </c>
      <c r="G15" s="252">
        <f t="shared" si="3"/>
        <v>0</v>
      </c>
      <c r="H15" s="252">
        <f t="shared" ref="H15" si="10">ROUND(H14*(1+$D70),2)</f>
        <v>0</v>
      </c>
      <c r="I15" s="254">
        <f t="shared" si="5"/>
        <v>55.332251862533049</v>
      </c>
      <c r="J15" s="254">
        <f t="shared" si="2"/>
        <v>184.19</v>
      </c>
      <c r="K15" s="252">
        <f t="shared" si="6"/>
        <v>0.63</v>
      </c>
      <c r="L15" s="243"/>
      <c r="N15" s="261"/>
      <c r="O15" s="261"/>
      <c r="P15" s="293">
        <f t="shared" si="7"/>
        <v>0</v>
      </c>
      <c r="Q15" s="261"/>
      <c r="R15" s="262"/>
    </row>
    <row r="16" spans="2:18">
      <c r="B16" s="263">
        <f t="shared" si="1"/>
        <v>2022</v>
      </c>
      <c r="C16" s="264"/>
      <c r="D16" s="252">
        <f t="shared" si="3"/>
        <v>145.6</v>
      </c>
      <c r="E16" s="252">
        <f t="shared" si="3"/>
        <v>42.74</v>
      </c>
      <c r="F16" s="254">
        <f t="shared" si="0"/>
        <v>56.578947368421055</v>
      </c>
      <c r="G16" s="252">
        <f t="shared" si="3"/>
        <v>0</v>
      </c>
      <c r="H16" s="252">
        <f t="shared" ref="H16" si="11">ROUND(H15*(1+$D71),2)</f>
        <v>0</v>
      </c>
      <c r="I16" s="254">
        <f t="shared" si="5"/>
        <v>56.578947368421055</v>
      </c>
      <c r="J16" s="254">
        <f t="shared" si="2"/>
        <v>188.34</v>
      </c>
      <c r="K16" s="252">
        <f t="shared" si="6"/>
        <v>0.64</v>
      </c>
      <c r="L16" s="243"/>
      <c r="N16" s="255"/>
      <c r="P16" s="293">
        <f t="shared" si="7"/>
        <v>0</v>
      </c>
    </row>
    <row r="17" spans="2:16">
      <c r="B17" s="263">
        <f t="shared" si="1"/>
        <v>2023</v>
      </c>
      <c r="C17" s="264"/>
      <c r="D17" s="252">
        <f t="shared" si="3"/>
        <v>148.94999999999999</v>
      </c>
      <c r="E17" s="252">
        <f t="shared" si="3"/>
        <v>43.72</v>
      </c>
      <c r="F17" s="254">
        <f t="shared" si="0"/>
        <v>57.879716414323482</v>
      </c>
      <c r="G17" s="252">
        <f t="shared" si="3"/>
        <v>0</v>
      </c>
      <c r="H17" s="252">
        <f t="shared" ref="H17" si="12">ROUND(H16*(1+$D72),2)</f>
        <v>0</v>
      </c>
      <c r="I17" s="254">
        <f t="shared" si="5"/>
        <v>57.879716414323482</v>
      </c>
      <c r="J17" s="254">
        <f t="shared" si="2"/>
        <v>192.67</v>
      </c>
      <c r="K17" s="252">
        <f t="shared" si="6"/>
        <v>0.65</v>
      </c>
      <c r="L17" s="243"/>
      <c r="N17" s="255"/>
      <c r="O17" s="260"/>
      <c r="P17" s="293">
        <f t="shared" si="7"/>
        <v>0</v>
      </c>
    </row>
    <row r="18" spans="2:16">
      <c r="B18" s="263">
        <f t="shared" si="1"/>
        <v>2024</v>
      </c>
      <c r="C18" s="264"/>
      <c r="D18" s="252">
        <f t="shared" si="3"/>
        <v>152.4</v>
      </c>
      <c r="E18" s="252">
        <f t="shared" si="3"/>
        <v>44.73</v>
      </c>
      <c r="F18" s="254">
        <f t="shared" si="0"/>
        <v>59.219538572458546</v>
      </c>
      <c r="G18" s="252">
        <f t="shared" si="3"/>
        <v>0</v>
      </c>
      <c r="H18" s="252">
        <f t="shared" ref="H18" si="13">ROUND(H17*(1+$D73),2)</f>
        <v>0</v>
      </c>
      <c r="I18" s="254">
        <f t="shared" si="5"/>
        <v>59.219538572458546</v>
      </c>
      <c r="J18" s="254">
        <f t="shared" si="2"/>
        <v>197.13</v>
      </c>
      <c r="K18" s="252">
        <f t="shared" si="6"/>
        <v>0.67</v>
      </c>
      <c r="L18" s="243"/>
      <c r="N18" s="255"/>
      <c r="O18" s="260"/>
      <c r="P18" s="293">
        <f t="shared" si="7"/>
        <v>0</v>
      </c>
    </row>
    <row r="19" spans="2:16">
      <c r="B19" s="263">
        <f t="shared" si="1"/>
        <v>2025</v>
      </c>
      <c r="C19" s="264"/>
      <c r="D19" s="252">
        <f t="shared" si="3"/>
        <v>155.93</v>
      </c>
      <c r="E19" s="252">
        <f t="shared" si="3"/>
        <v>45.77</v>
      </c>
      <c r="F19" s="254">
        <f t="shared" si="0"/>
        <v>60.592405671713543</v>
      </c>
      <c r="G19" s="252">
        <f t="shared" si="3"/>
        <v>0</v>
      </c>
      <c r="H19" s="252">
        <f t="shared" ref="H19" si="14">ROUND(H18*(1+$D74),2)</f>
        <v>0</v>
      </c>
      <c r="I19" s="254">
        <f t="shared" si="5"/>
        <v>60.592405671713543</v>
      </c>
      <c r="J19" s="254">
        <f t="shared" si="2"/>
        <v>201.7</v>
      </c>
      <c r="K19" s="252">
        <f t="shared" si="6"/>
        <v>0.69</v>
      </c>
      <c r="L19" s="243"/>
      <c r="N19" s="255"/>
      <c r="O19" s="260"/>
      <c r="P19" s="293">
        <f t="shared" si="7"/>
        <v>0</v>
      </c>
    </row>
    <row r="20" spans="2:16">
      <c r="B20" s="263">
        <f t="shared" si="1"/>
        <v>2026</v>
      </c>
      <c r="C20" s="264"/>
      <c r="D20" s="252">
        <f>ROUND(D19*(1+$G66),2)</f>
        <v>159.51</v>
      </c>
      <c r="E20" s="252">
        <f>ROUND(E19*(1+$G66),2)</f>
        <v>46.82</v>
      </c>
      <c r="F20" s="254">
        <f t="shared" si="0"/>
        <v>61.983297284306659</v>
      </c>
      <c r="G20" s="252">
        <f>ROUND(G19*(1+$G66),2)</f>
        <v>0</v>
      </c>
      <c r="H20" s="252">
        <f>ROUND(H19*(1+$G66),2)</f>
        <v>0</v>
      </c>
      <c r="I20" s="254">
        <f t="shared" si="5"/>
        <v>61.983297284306659</v>
      </c>
      <c r="J20" s="254">
        <f t="shared" si="2"/>
        <v>206.33</v>
      </c>
      <c r="K20" s="252">
        <f>ROUND(K19*(1+$G66),2)</f>
        <v>0.71</v>
      </c>
      <c r="L20" s="243"/>
      <c r="N20" s="255"/>
      <c r="O20" s="260"/>
      <c r="P20" s="293">
        <f>ROUND(P19*(1+$G66),2)</f>
        <v>0</v>
      </c>
    </row>
    <row r="21" spans="2:16">
      <c r="B21" s="263">
        <f t="shared" si="1"/>
        <v>2027</v>
      </c>
      <c r="C21" s="264"/>
      <c r="D21" s="252">
        <f t="shared" ref="D21:G28" si="15">ROUND(D20*(1+$G67),2)</f>
        <v>163.19999999999999</v>
      </c>
      <c r="E21" s="252">
        <f t="shared" si="15"/>
        <v>47.9</v>
      </c>
      <c r="F21" s="254">
        <f t="shared" si="0"/>
        <v>63.41624609468878</v>
      </c>
      <c r="G21" s="252">
        <f t="shared" si="15"/>
        <v>0</v>
      </c>
      <c r="H21" s="252">
        <f t="shared" ref="H21" si="16">ROUND(H20*(1+$G67),2)</f>
        <v>0</v>
      </c>
      <c r="I21" s="254">
        <f t="shared" si="5"/>
        <v>63.41624609468878</v>
      </c>
      <c r="J21" s="254">
        <f t="shared" si="2"/>
        <v>211.1</v>
      </c>
      <c r="K21" s="252">
        <f t="shared" ref="K21:K28" si="17">ROUND(K20*(1+$G67),2)</f>
        <v>0.73</v>
      </c>
      <c r="L21" s="243"/>
      <c r="N21" s="255"/>
      <c r="O21" s="260"/>
      <c r="P21" s="293">
        <f t="shared" ref="P21:P28" si="18">ROUND(P20*(1+$G67),2)</f>
        <v>0</v>
      </c>
    </row>
    <row r="22" spans="2:16">
      <c r="B22" s="263">
        <f t="shared" si="1"/>
        <v>2028</v>
      </c>
      <c r="C22" s="264"/>
      <c r="D22" s="252">
        <f t="shared" si="15"/>
        <v>167</v>
      </c>
      <c r="E22" s="252">
        <f t="shared" si="15"/>
        <v>49.01</v>
      </c>
      <c r="F22" s="254">
        <f t="shared" si="0"/>
        <v>64.891252102859895</v>
      </c>
      <c r="G22" s="252">
        <f t="shared" si="15"/>
        <v>0</v>
      </c>
      <c r="H22" s="252">
        <f t="shared" ref="H22" si="19">ROUND(H21*(1+$G68),2)</f>
        <v>0</v>
      </c>
      <c r="I22" s="254">
        <f t="shared" si="5"/>
        <v>64.891252102859895</v>
      </c>
      <c r="J22" s="254">
        <f t="shared" si="2"/>
        <v>216.01</v>
      </c>
      <c r="K22" s="252">
        <f t="shared" si="17"/>
        <v>0.75</v>
      </c>
      <c r="L22" s="243"/>
      <c r="N22" s="255"/>
      <c r="O22" s="260"/>
      <c r="P22" s="293">
        <f t="shared" si="18"/>
        <v>0</v>
      </c>
    </row>
    <row r="23" spans="2:16">
      <c r="B23" s="263">
        <f t="shared" si="1"/>
        <v>2029</v>
      </c>
      <c r="C23" s="264"/>
      <c r="D23" s="252">
        <f t="shared" si="15"/>
        <v>170.95</v>
      </c>
      <c r="E23" s="252">
        <f t="shared" si="15"/>
        <v>50.17</v>
      </c>
      <c r="F23" s="254">
        <f t="shared" si="0"/>
        <v>66.426339822158141</v>
      </c>
      <c r="G23" s="252">
        <f t="shared" si="15"/>
        <v>0</v>
      </c>
      <c r="H23" s="252">
        <f t="shared" ref="H23" si="20">ROUND(H22*(1+$G69),2)</f>
        <v>0</v>
      </c>
      <c r="I23" s="254">
        <f t="shared" si="5"/>
        <v>66.426339822158141</v>
      </c>
      <c r="J23" s="254">
        <f t="shared" si="2"/>
        <v>221.12</v>
      </c>
      <c r="K23" s="252">
        <f t="shared" si="17"/>
        <v>0.77</v>
      </c>
      <c r="L23" s="243"/>
      <c r="N23" s="255"/>
      <c r="O23" s="260"/>
      <c r="P23" s="293">
        <f t="shared" si="18"/>
        <v>0</v>
      </c>
    </row>
    <row r="24" spans="2:16">
      <c r="B24" s="263">
        <f t="shared" si="1"/>
        <v>2030</v>
      </c>
      <c r="C24" s="264"/>
      <c r="D24" s="252">
        <f t="shared" si="15"/>
        <v>175.02</v>
      </c>
      <c r="E24" s="252">
        <f t="shared" si="15"/>
        <v>51.36</v>
      </c>
      <c r="F24" s="254">
        <f t="shared" si="0"/>
        <v>68.006488824801735</v>
      </c>
      <c r="G24" s="252">
        <f t="shared" si="15"/>
        <v>0</v>
      </c>
      <c r="H24" s="252">
        <f t="shared" ref="H24" si="21">ROUND(H23*(1+$G70),2)</f>
        <v>0</v>
      </c>
      <c r="I24" s="254">
        <f t="shared" si="5"/>
        <v>68.006488824801735</v>
      </c>
      <c r="J24" s="254">
        <f t="shared" si="2"/>
        <v>226.38</v>
      </c>
      <c r="K24" s="252">
        <f t="shared" si="17"/>
        <v>0.79</v>
      </c>
      <c r="L24" s="243"/>
      <c r="N24" s="255"/>
      <c r="O24" s="260"/>
      <c r="P24" s="293">
        <f t="shared" si="18"/>
        <v>0</v>
      </c>
    </row>
    <row r="25" spans="2:16">
      <c r="B25" s="263">
        <f t="shared" si="1"/>
        <v>2031</v>
      </c>
      <c r="C25" s="264"/>
      <c r="D25" s="252">
        <f t="shared" si="15"/>
        <v>179.22</v>
      </c>
      <c r="E25" s="252">
        <f t="shared" si="15"/>
        <v>52.59</v>
      </c>
      <c r="F25" s="254">
        <f t="shared" si="0"/>
        <v>69.637707281903388</v>
      </c>
      <c r="G25" s="252">
        <f t="shared" si="15"/>
        <v>0</v>
      </c>
      <c r="H25" s="252">
        <f t="shared" ref="H25" si="22">ROUND(H24*(1+$G71),2)</f>
        <v>0</v>
      </c>
      <c r="I25" s="254">
        <f t="shared" si="5"/>
        <v>69.637707281903388</v>
      </c>
      <c r="J25" s="254">
        <f t="shared" si="2"/>
        <v>231.81</v>
      </c>
      <c r="K25" s="252">
        <f t="shared" si="17"/>
        <v>0.81</v>
      </c>
      <c r="L25" s="243"/>
      <c r="N25" s="255"/>
      <c r="O25" s="260"/>
      <c r="P25" s="293">
        <f t="shared" si="18"/>
        <v>0</v>
      </c>
    </row>
    <row r="26" spans="2:16">
      <c r="B26" s="263">
        <f t="shared" si="1"/>
        <v>2032</v>
      </c>
      <c r="C26" s="264"/>
      <c r="D26" s="252">
        <f t="shared" si="15"/>
        <v>183.53</v>
      </c>
      <c r="E26" s="252">
        <f t="shared" si="15"/>
        <v>53.86</v>
      </c>
      <c r="F26" s="254">
        <f t="shared" si="0"/>
        <v>71.313987022350403</v>
      </c>
      <c r="G26" s="252">
        <f t="shared" si="15"/>
        <v>0</v>
      </c>
      <c r="H26" s="252">
        <f t="shared" ref="H26" si="23">ROUND(H25*(1+$G72),2)</f>
        <v>0</v>
      </c>
      <c r="I26" s="254">
        <f t="shared" si="5"/>
        <v>71.313987022350403</v>
      </c>
      <c r="J26" s="254">
        <f t="shared" si="2"/>
        <v>237.39</v>
      </c>
      <c r="K26" s="252">
        <f t="shared" si="17"/>
        <v>0.83</v>
      </c>
      <c r="L26" s="243"/>
      <c r="N26" s="255"/>
      <c r="O26" s="260"/>
      <c r="P26" s="293">
        <f t="shared" si="18"/>
        <v>0</v>
      </c>
    </row>
    <row r="27" spans="2:16">
      <c r="B27" s="263">
        <f t="shared" si="1"/>
        <v>2033</v>
      </c>
      <c r="C27" s="264"/>
      <c r="D27" s="252">
        <f t="shared" si="15"/>
        <v>187.97</v>
      </c>
      <c r="E27" s="252">
        <f t="shared" si="15"/>
        <v>55.16</v>
      </c>
      <c r="F27" s="254">
        <f t="shared" si="0"/>
        <v>73.038332131699121</v>
      </c>
      <c r="G27" s="252">
        <f t="shared" si="15"/>
        <v>0</v>
      </c>
      <c r="H27" s="252">
        <f t="shared" ref="H27" si="24">ROUND(H26*(1+$G73),2)</f>
        <v>0</v>
      </c>
      <c r="I27" s="254">
        <f t="shared" si="5"/>
        <v>73.038332131699121</v>
      </c>
      <c r="J27" s="254">
        <f t="shared" si="2"/>
        <v>243.13</v>
      </c>
      <c r="K27" s="252">
        <f t="shared" si="17"/>
        <v>0.85</v>
      </c>
      <c r="L27" s="243"/>
      <c r="P27" s="293">
        <f t="shared" si="18"/>
        <v>0</v>
      </c>
    </row>
    <row r="28" spans="2:16">
      <c r="B28" s="263">
        <f t="shared" si="1"/>
        <v>2034</v>
      </c>
      <c r="C28" s="264"/>
      <c r="D28" s="252">
        <f t="shared" si="15"/>
        <v>192.52</v>
      </c>
      <c r="E28" s="252">
        <f t="shared" si="15"/>
        <v>56.5</v>
      </c>
      <c r="F28" s="254">
        <f t="shared" si="0"/>
        <v>74.807738524393187</v>
      </c>
      <c r="G28" s="252">
        <f t="shared" si="15"/>
        <v>0</v>
      </c>
      <c r="H28" s="252">
        <f t="shared" ref="H28" si="25">ROUND(H27*(1+$G74),2)</f>
        <v>0</v>
      </c>
      <c r="I28" s="254">
        <f t="shared" si="5"/>
        <v>74.807738524393187</v>
      </c>
      <c r="J28" s="254">
        <f t="shared" si="2"/>
        <v>249.02</v>
      </c>
      <c r="K28" s="252">
        <f t="shared" si="17"/>
        <v>0.87</v>
      </c>
      <c r="L28" s="243"/>
      <c r="P28" s="293">
        <f t="shared" si="18"/>
        <v>0</v>
      </c>
    </row>
    <row r="29" spans="2:16">
      <c r="B29" s="263">
        <f t="shared" si="1"/>
        <v>2035</v>
      </c>
      <c r="C29" s="264"/>
      <c r="D29" s="252">
        <f t="shared" ref="D29:E36" si="26">ROUND(D28*(1+$K66),2)</f>
        <v>197.17</v>
      </c>
      <c r="E29" s="252">
        <f t="shared" si="26"/>
        <v>57.87</v>
      </c>
      <c r="F29" s="254">
        <f t="shared" si="0"/>
        <v>76.616198029319875</v>
      </c>
      <c r="G29" s="252">
        <f t="shared" ref="G29:H36" si="27">ROUND(G28*(1+$K66),2)</f>
        <v>0</v>
      </c>
      <c r="H29" s="252">
        <f t="shared" si="27"/>
        <v>0</v>
      </c>
      <c r="I29" s="254">
        <f t="shared" si="5"/>
        <v>76.616198029319875</v>
      </c>
      <c r="J29" s="254">
        <f t="shared" si="2"/>
        <v>255.04</v>
      </c>
      <c r="K29" s="252">
        <f>ROUND(K28*(1+$K66),2)</f>
        <v>0.89</v>
      </c>
      <c r="L29" s="243"/>
      <c r="P29" s="293">
        <f>ROUND(P28*(1+$K66),2)</f>
        <v>0</v>
      </c>
    </row>
    <row r="30" spans="2:16">
      <c r="B30" s="263">
        <f t="shared" si="1"/>
        <v>2036</v>
      </c>
      <c r="C30" s="264"/>
      <c r="D30" s="252">
        <f t="shared" si="26"/>
        <v>201.96</v>
      </c>
      <c r="E30" s="252">
        <f t="shared" si="26"/>
        <v>59.28</v>
      </c>
      <c r="F30" s="254">
        <f t="shared" si="0"/>
        <v>78.478731074261006</v>
      </c>
      <c r="G30" s="252">
        <f t="shared" si="27"/>
        <v>0</v>
      </c>
      <c r="H30" s="252">
        <f t="shared" si="27"/>
        <v>0</v>
      </c>
      <c r="I30" s="254">
        <f t="shared" si="5"/>
        <v>78.478731074261006</v>
      </c>
      <c r="J30" s="254">
        <f t="shared" si="2"/>
        <v>261.24</v>
      </c>
      <c r="K30" s="252">
        <f t="shared" ref="K30:K36" si="28">ROUND(K29*(1+$K67),2)</f>
        <v>0.91</v>
      </c>
      <c r="L30" s="243"/>
      <c r="P30" s="293">
        <f t="shared" ref="P30:P36" si="29">ROUND(P29*(1+$K67),2)</f>
        <v>0</v>
      </c>
    </row>
    <row r="31" spans="2:16">
      <c r="B31" s="263">
        <f t="shared" si="1"/>
        <v>2037</v>
      </c>
      <c r="C31" s="264"/>
      <c r="D31" s="252">
        <f t="shared" si="26"/>
        <v>206.86</v>
      </c>
      <c r="E31" s="252">
        <f t="shared" si="26"/>
        <v>60.72</v>
      </c>
      <c r="F31" s="254">
        <f t="shared" si="0"/>
        <v>80.383321316991129</v>
      </c>
      <c r="G31" s="252">
        <f t="shared" si="27"/>
        <v>0</v>
      </c>
      <c r="H31" s="252">
        <f t="shared" si="27"/>
        <v>0</v>
      </c>
      <c r="I31" s="254">
        <f t="shared" si="5"/>
        <v>80.383321316991129</v>
      </c>
      <c r="J31" s="254">
        <f t="shared" si="2"/>
        <v>267.58</v>
      </c>
      <c r="K31" s="252">
        <f t="shared" si="28"/>
        <v>0.93</v>
      </c>
      <c r="L31" s="243"/>
      <c r="P31" s="293">
        <f t="shared" si="29"/>
        <v>0</v>
      </c>
    </row>
    <row r="32" spans="2:16">
      <c r="B32" s="263">
        <f t="shared" si="1"/>
        <v>2038</v>
      </c>
      <c r="C32" s="264"/>
      <c r="D32" s="252">
        <f t="shared" si="26"/>
        <v>211.91</v>
      </c>
      <c r="E32" s="252">
        <f t="shared" si="26"/>
        <v>62.2</v>
      </c>
      <c r="F32" s="254">
        <f t="shared" si="0"/>
        <v>82.344989185292008</v>
      </c>
      <c r="G32" s="252">
        <f t="shared" si="27"/>
        <v>0</v>
      </c>
      <c r="H32" s="252">
        <f t="shared" si="27"/>
        <v>0</v>
      </c>
      <c r="I32" s="254">
        <f t="shared" si="5"/>
        <v>82.344989185292008</v>
      </c>
      <c r="J32" s="254">
        <f t="shared" si="2"/>
        <v>274.11</v>
      </c>
      <c r="K32" s="252">
        <f t="shared" si="28"/>
        <v>0.95</v>
      </c>
      <c r="L32" s="243"/>
      <c r="P32" s="293">
        <f t="shared" si="29"/>
        <v>0</v>
      </c>
    </row>
    <row r="33" spans="2:16">
      <c r="B33" s="263">
        <f t="shared" si="1"/>
        <v>2039</v>
      </c>
      <c r="C33" s="264"/>
      <c r="D33" s="252">
        <f t="shared" si="26"/>
        <v>217.1</v>
      </c>
      <c r="E33" s="252">
        <f t="shared" si="26"/>
        <v>63.72</v>
      </c>
      <c r="F33" s="254">
        <f t="shared" si="0"/>
        <v>84.360730593607315</v>
      </c>
      <c r="G33" s="252">
        <f t="shared" si="27"/>
        <v>0</v>
      </c>
      <c r="H33" s="252">
        <f t="shared" si="27"/>
        <v>0</v>
      </c>
      <c r="I33" s="254">
        <f t="shared" si="5"/>
        <v>84.360730593607315</v>
      </c>
      <c r="J33" s="254">
        <f t="shared" si="2"/>
        <v>280.82</v>
      </c>
      <c r="K33" s="252">
        <f t="shared" si="28"/>
        <v>0.97</v>
      </c>
      <c r="L33" s="243"/>
      <c r="P33" s="293">
        <f t="shared" si="29"/>
        <v>0</v>
      </c>
    </row>
    <row r="34" spans="2:16">
      <c r="B34" s="263">
        <f t="shared" si="1"/>
        <v>2040</v>
      </c>
      <c r="C34" s="264"/>
      <c r="D34" s="252">
        <f t="shared" si="26"/>
        <v>222.4</v>
      </c>
      <c r="E34" s="252">
        <f t="shared" si="26"/>
        <v>65.28</v>
      </c>
      <c r="F34" s="254">
        <f t="shared" si="0"/>
        <v>86.421533285267969</v>
      </c>
      <c r="G34" s="252">
        <f t="shared" si="27"/>
        <v>0</v>
      </c>
      <c r="H34" s="252">
        <f t="shared" si="27"/>
        <v>0</v>
      </c>
      <c r="I34" s="254">
        <f t="shared" si="5"/>
        <v>86.421533285267969</v>
      </c>
      <c r="J34" s="254">
        <f t="shared" si="2"/>
        <v>287.68</v>
      </c>
      <c r="K34" s="252">
        <f t="shared" si="28"/>
        <v>0.99</v>
      </c>
      <c r="L34" s="243"/>
      <c r="P34" s="293">
        <f t="shared" si="29"/>
        <v>0</v>
      </c>
    </row>
    <row r="35" spans="2:16">
      <c r="B35" s="263">
        <f t="shared" si="1"/>
        <v>2041</v>
      </c>
      <c r="C35" s="264"/>
      <c r="D35" s="252">
        <f t="shared" si="26"/>
        <v>227.86</v>
      </c>
      <c r="E35" s="252">
        <f t="shared" si="26"/>
        <v>66.88</v>
      </c>
      <c r="F35" s="254">
        <f t="shared" si="0"/>
        <v>88.542417688055764</v>
      </c>
      <c r="G35" s="252">
        <f t="shared" si="27"/>
        <v>0</v>
      </c>
      <c r="H35" s="252">
        <f t="shared" si="27"/>
        <v>0</v>
      </c>
      <c r="I35" s="254">
        <f t="shared" si="5"/>
        <v>88.542417688055764</v>
      </c>
      <c r="J35" s="254">
        <f t="shared" si="2"/>
        <v>294.74</v>
      </c>
      <c r="K35" s="252">
        <f t="shared" si="28"/>
        <v>1.01</v>
      </c>
      <c r="L35" s="243"/>
      <c r="P35" s="293">
        <f t="shared" si="29"/>
        <v>0</v>
      </c>
    </row>
    <row r="36" spans="2:16">
      <c r="B36" s="263">
        <f t="shared" si="1"/>
        <v>2042</v>
      </c>
      <c r="C36" s="264"/>
      <c r="D36" s="252">
        <f t="shared" si="26"/>
        <v>233.47</v>
      </c>
      <c r="E36" s="252">
        <f t="shared" si="26"/>
        <v>68.53</v>
      </c>
      <c r="F36" s="254">
        <f t="shared" si="0"/>
        <v>90.723383801970684</v>
      </c>
      <c r="G36" s="252">
        <f t="shared" si="27"/>
        <v>0</v>
      </c>
      <c r="H36" s="252">
        <f t="shared" si="27"/>
        <v>0</v>
      </c>
      <c r="I36" s="254">
        <f t="shared" si="5"/>
        <v>90.723383801970684</v>
      </c>
      <c r="J36" s="254">
        <f t="shared" si="2"/>
        <v>302</v>
      </c>
      <c r="K36" s="252">
        <f t="shared" si="28"/>
        <v>1.03</v>
      </c>
      <c r="L36" s="243"/>
      <c r="P36" s="293">
        <f t="shared" si="29"/>
        <v>0</v>
      </c>
    </row>
    <row r="37" spans="2:16">
      <c r="B37" s="263"/>
      <c r="C37" s="256"/>
      <c r="D37" s="252"/>
      <c r="E37" s="252"/>
      <c r="F37" s="253"/>
      <c r="G37" s="252"/>
      <c r="H37" s="252"/>
      <c r="I37" s="254"/>
      <c r="J37" s="254"/>
      <c r="K37" s="266"/>
    </row>
    <row r="38" spans="2:16">
      <c r="B38" s="250"/>
      <c r="C38" s="256"/>
      <c r="D38" s="252"/>
      <c r="E38" s="252"/>
      <c r="F38" s="253"/>
      <c r="G38" s="252"/>
      <c r="H38" s="252"/>
      <c r="I38" s="254"/>
      <c r="J38" s="254"/>
      <c r="K38" s="266"/>
    </row>
    <row r="39" spans="2:16">
      <c r="B39" s="250"/>
      <c r="C39" s="256"/>
      <c r="D39" s="252"/>
      <c r="E39" s="252"/>
      <c r="F39" s="253"/>
      <c r="G39" s="252"/>
      <c r="H39" s="252"/>
      <c r="I39" s="254"/>
      <c r="J39" s="254"/>
      <c r="K39" s="266"/>
    </row>
    <row r="40" spans="2:16">
      <c r="B40" s="250"/>
      <c r="C40" s="256"/>
      <c r="D40" s="252"/>
      <c r="E40" s="252"/>
      <c r="F40" s="253"/>
      <c r="G40" s="252"/>
      <c r="H40" s="252"/>
      <c r="I40" s="254"/>
      <c r="J40" s="254"/>
      <c r="K40" s="266"/>
    </row>
    <row r="42" spans="2:16" ht="14.25">
      <c r="B42" s="267" t="s">
        <v>31</v>
      </c>
      <c r="C42" s="268"/>
      <c r="D42" s="268"/>
      <c r="E42" s="268"/>
      <c r="F42" s="268"/>
      <c r="G42" s="268"/>
      <c r="H42" s="268"/>
    </row>
    <row r="44" spans="2:16">
      <c r="B44" s="241" t="s">
        <v>199</v>
      </c>
      <c r="C44" s="269" t="s">
        <v>200</v>
      </c>
      <c r="D44" s="270" t="str">
        <f>'Table 3 200 MW (Wyo) 2033'!E68</f>
        <v xml:space="preserve">Plant Costs  - 2017 IRP - Table 6.1 &amp; 6.2 </v>
      </c>
    </row>
    <row r="45" spans="2:16">
      <c r="C45" s="269" t="str">
        <f>C7</f>
        <v>(a)</v>
      </c>
      <c r="D45" s="241" t="s">
        <v>201</v>
      </c>
    </row>
    <row r="46" spans="2:16">
      <c r="C46" s="269" t="str">
        <f>D7</f>
        <v>(b)</v>
      </c>
      <c r="D46" s="254" t="str">
        <f>"= "&amp;C7&amp;" x "&amp;C62</f>
        <v>= (a) x 0.0706748586244695</v>
      </c>
    </row>
    <row r="47" spans="2:16">
      <c r="C47" s="269" t="str">
        <f>F7</f>
        <v>(d)</v>
      </c>
      <c r="D47" s="254" t="str">
        <f>"= ("&amp;$D$7&amp;" + "&amp;$E$7&amp;") /  (8.76 x "&amp;TEXT(C63,"0.0%")&amp;")"</f>
        <v>= ((b) + (c)) /  (8.76 x 38.0%)</v>
      </c>
    </row>
    <row r="48" spans="2:16">
      <c r="C48" s="269" t="str">
        <f>I7</f>
        <v>(g)</v>
      </c>
      <c r="D48" s="254" t="str">
        <f>"= "&amp;$F$7&amp;" + "&amp;$H$7</f>
        <v>= (d) + (f)</v>
      </c>
    </row>
    <row r="49" spans="2:24">
      <c r="C49" s="269" t="str">
        <f>K7</f>
        <v>(h)</v>
      </c>
      <c r="D49" s="110" t="str">
        <f>D44</f>
        <v xml:space="preserve">Plant Costs  - 2017 IRP - Table 6.1 &amp; 6.2 </v>
      </c>
    </row>
    <row r="50" spans="2:24">
      <c r="C50" s="269"/>
      <c r="D50" s="254"/>
    </row>
    <row r="51" spans="2:24" ht="13.5" thickBot="1"/>
    <row r="52" spans="2:24" ht="13.5" thickBot="1">
      <c r="C52" s="58" t="str">
        <f>B2&amp;" - "&amp;B3</f>
        <v>2017 IRP ID Wind Resource - 38% Capacity Factor</v>
      </c>
      <c r="D52" s="271"/>
      <c r="E52" s="271"/>
      <c r="F52" s="271"/>
      <c r="G52" s="271"/>
      <c r="H52" s="271"/>
      <c r="I52" s="272"/>
      <c r="J52" s="272"/>
      <c r="K52" s="273"/>
    </row>
    <row r="53" spans="2:24" ht="13.5" thickBot="1">
      <c r="C53" s="274" t="s">
        <v>202</v>
      </c>
      <c r="D53" s="275" t="s">
        <v>203</v>
      </c>
      <c r="E53" s="275"/>
      <c r="F53" s="275"/>
      <c r="G53" s="275"/>
      <c r="H53" s="276"/>
      <c r="I53" s="272"/>
      <c r="J53" s="272"/>
      <c r="K53" s="273"/>
    </row>
    <row r="55" spans="2:24">
      <c r="B55" s="110" t="s">
        <v>189</v>
      </c>
      <c r="C55" s="277">
        <v>1811.0329095752811</v>
      </c>
      <c r="D55" s="241" t="s">
        <v>201</v>
      </c>
      <c r="H55" s="241" t="s">
        <v>9</v>
      </c>
    </row>
    <row r="56" spans="2:24">
      <c r="B56" s="110" t="s">
        <v>189</v>
      </c>
      <c r="C56" s="278">
        <v>37.565582271006477</v>
      </c>
      <c r="D56" s="241" t="s">
        <v>204</v>
      </c>
      <c r="H56" s="241" t="s">
        <v>9</v>
      </c>
    </row>
    <row r="57" spans="2:24">
      <c r="B57" s="110" t="s">
        <v>189</v>
      </c>
      <c r="C57" s="283">
        <v>0.57299999999999995</v>
      </c>
      <c r="D57" s="241" t="s">
        <v>209</v>
      </c>
      <c r="H57" s="241" t="s">
        <v>206</v>
      </c>
    </row>
    <row r="58" spans="2:24">
      <c r="B58" s="110" t="s">
        <v>189</v>
      </c>
      <c r="C58" s="278">
        <v>0</v>
      </c>
      <c r="D58" s="241" t="s">
        <v>205</v>
      </c>
      <c r="H58" s="241" t="s">
        <v>206</v>
      </c>
      <c r="K58" s="243"/>
      <c r="L58" s="279"/>
      <c r="M58" s="68"/>
      <c r="N58" s="280"/>
      <c r="O58" s="68"/>
      <c r="P58" s="280"/>
      <c r="Q58" s="68"/>
      <c r="R58" s="243"/>
      <c r="S58" s="243"/>
      <c r="T58" s="243"/>
      <c r="U58" s="243"/>
      <c r="V58" s="243"/>
      <c r="W58" s="243"/>
      <c r="X58" s="243"/>
    </row>
    <row r="59" spans="2:24">
      <c r="B59" s="110" t="s">
        <v>189</v>
      </c>
      <c r="C59" s="291"/>
      <c r="D59" s="241" t="s">
        <v>207</v>
      </c>
      <c r="H59" s="241" t="s">
        <v>206</v>
      </c>
      <c r="K59" s="281"/>
      <c r="L59" s="281"/>
      <c r="M59" s="282"/>
      <c r="N59" s="283"/>
      <c r="O59" s="280"/>
      <c r="P59" s="284"/>
      <c r="Q59" s="243"/>
      <c r="R59" s="243"/>
      <c r="S59" s="243"/>
      <c r="T59" s="243"/>
      <c r="U59" s="243"/>
      <c r="V59" s="243"/>
      <c r="W59" s="243"/>
      <c r="X59" s="243"/>
    </row>
    <row r="60" spans="2:24">
      <c r="K60" s="281"/>
      <c r="L60" s="281"/>
      <c r="M60" s="281"/>
      <c r="N60" s="243"/>
      <c r="O60" s="280"/>
      <c r="P60" s="284"/>
      <c r="Q60" s="243"/>
      <c r="R60" s="243"/>
      <c r="S60" s="243"/>
      <c r="T60" s="243"/>
      <c r="U60" s="243"/>
      <c r="V60" s="243"/>
      <c r="W60" s="243"/>
      <c r="X60" s="243"/>
    </row>
    <row r="61" spans="2:24">
      <c r="C61" s="285"/>
      <c r="K61" s="281"/>
      <c r="L61" s="281"/>
      <c r="M61" s="281"/>
      <c r="N61" s="243"/>
      <c r="O61" s="281"/>
      <c r="P61" s="284"/>
      <c r="S61" s="243"/>
      <c r="T61" s="243"/>
      <c r="U61" s="243"/>
      <c r="V61" s="243"/>
      <c r="W61" s="243"/>
      <c r="X61" s="243"/>
    </row>
    <row r="62" spans="2:24">
      <c r="C62" s="286">
        <v>7.0674858624469455E-2</v>
      </c>
      <c r="D62" s="241" t="s">
        <v>54</v>
      </c>
      <c r="K62" s="287"/>
      <c r="L62" s="288"/>
      <c r="M62" s="288"/>
      <c r="O62" s="289"/>
    </row>
    <row r="63" spans="2:24">
      <c r="C63" s="290">
        <v>0.38</v>
      </c>
      <c r="D63" s="241" t="s">
        <v>55</v>
      </c>
    </row>
    <row r="64" spans="2:24" ht="13.5" thickBot="1">
      <c r="D64" s="284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71"/>
      <c r="E65" s="271"/>
      <c r="F65" s="271"/>
      <c r="G65" s="271"/>
      <c r="H65" s="271"/>
      <c r="I65" s="271"/>
      <c r="J65" s="271"/>
      <c r="K65" s="273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30">C66+1</f>
        <v>2018</v>
      </c>
      <c r="D67" s="57">
        <v>2.1684070430924685E-2</v>
      </c>
      <c r="E67" s="110"/>
      <c r="F67" s="135">
        <f t="shared" ref="F67:F74" si="31">F66+1</f>
        <v>2027</v>
      </c>
      <c r="G67" s="57">
        <v>2.3164081218836952E-2</v>
      </c>
      <c r="H67" s="110"/>
      <c r="I67" s="135">
        <f t="shared" ref="I67:I74" si="32">I66+1</f>
        <v>2036</v>
      </c>
      <c r="J67" s="135"/>
      <c r="K67" s="57">
        <v>2.4311492116604327E-2</v>
      </c>
    </row>
    <row r="68" spans="3:11">
      <c r="C68" s="135">
        <f t="shared" si="30"/>
        <v>2019</v>
      </c>
      <c r="D68" s="57">
        <v>2.0023445288848141E-2</v>
      </c>
      <c r="E68" s="110"/>
      <c r="F68" s="135">
        <f t="shared" si="31"/>
        <v>2028</v>
      </c>
      <c r="G68" s="57">
        <v>2.3269517424980624E-2</v>
      </c>
      <c r="H68" s="110"/>
      <c r="I68" s="135">
        <f t="shared" si="32"/>
        <v>2037</v>
      </c>
      <c r="J68" s="135"/>
      <c r="K68" s="57">
        <v>2.4277391473133791E-2</v>
      </c>
    </row>
    <row r="69" spans="3:11">
      <c r="C69" s="135">
        <f t="shared" si="30"/>
        <v>2020</v>
      </c>
      <c r="D69" s="57">
        <v>2.1423649370385656E-2</v>
      </c>
      <c r="E69" s="110"/>
      <c r="F69" s="135">
        <f t="shared" si="31"/>
        <v>2029</v>
      </c>
      <c r="G69" s="57">
        <v>2.3660062349176059E-2</v>
      </c>
      <c r="H69" s="110"/>
      <c r="I69" s="135">
        <f t="shared" si="32"/>
        <v>2038</v>
      </c>
      <c r="J69" s="135"/>
      <c r="K69" s="57">
        <v>2.4418737348747444E-2</v>
      </c>
    </row>
    <row r="70" spans="3:11">
      <c r="C70" s="135">
        <f t="shared" si="30"/>
        <v>2021</v>
      </c>
      <c r="D70" s="57">
        <v>2.2444603435442634E-2</v>
      </c>
      <c r="E70" s="110"/>
      <c r="F70" s="135">
        <f t="shared" si="31"/>
        <v>2030</v>
      </c>
      <c r="G70" s="57">
        <v>2.3797996946838929E-2</v>
      </c>
      <c r="H70" s="110"/>
      <c r="I70" s="135">
        <f t="shared" si="32"/>
        <v>2039</v>
      </c>
      <c r="J70" s="135"/>
      <c r="K70" s="57">
        <v>2.4490791911648602E-2</v>
      </c>
    </row>
    <row r="71" spans="3:11">
      <c r="C71" s="135">
        <f t="shared" si="30"/>
        <v>2022</v>
      </c>
      <c r="D71" s="57">
        <v>2.2559296067847567E-2</v>
      </c>
      <c r="E71" s="110"/>
      <c r="F71" s="135">
        <f t="shared" si="31"/>
        <v>2031</v>
      </c>
      <c r="G71" s="57">
        <v>2.4014000123530499E-2</v>
      </c>
      <c r="H71" s="110"/>
      <c r="I71" s="135">
        <f t="shared" si="32"/>
        <v>2040</v>
      </c>
      <c r="J71" s="135"/>
      <c r="K71" s="57">
        <v>2.442458536688985E-2</v>
      </c>
    </row>
    <row r="72" spans="3:11" s="243" customFormat="1">
      <c r="C72" s="135">
        <f t="shared" si="30"/>
        <v>2023</v>
      </c>
      <c r="D72" s="57">
        <v>2.3031082544693549E-2</v>
      </c>
      <c r="E72" s="112"/>
      <c r="F72" s="135">
        <f t="shared" si="31"/>
        <v>2032</v>
      </c>
      <c r="G72" s="57">
        <v>2.4075090077113837E-2</v>
      </c>
      <c r="H72" s="112"/>
      <c r="I72" s="135">
        <f t="shared" si="32"/>
        <v>2041</v>
      </c>
      <c r="J72" s="135"/>
      <c r="K72" s="57">
        <v>2.4530694634797623E-2</v>
      </c>
    </row>
    <row r="73" spans="3:11" s="243" customFormat="1">
      <c r="C73" s="135">
        <f t="shared" si="30"/>
        <v>2024</v>
      </c>
      <c r="D73" s="57">
        <v>2.3134274986934988E-2</v>
      </c>
      <c r="E73" s="112"/>
      <c r="F73" s="135">
        <f t="shared" si="31"/>
        <v>2033</v>
      </c>
      <c r="G73" s="57">
        <v>2.4191075903759129E-2</v>
      </c>
      <c r="H73" s="112"/>
      <c r="I73" s="135">
        <f t="shared" si="32"/>
        <v>2042</v>
      </c>
      <c r="J73" s="135"/>
      <c r="K73" s="57">
        <v>2.4630996146588036E-2</v>
      </c>
    </row>
    <row r="74" spans="3:11" s="243" customFormat="1">
      <c r="C74" s="135">
        <f t="shared" si="30"/>
        <v>2025</v>
      </c>
      <c r="D74" s="57">
        <v>2.3159080336675242E-2</v>
      </c>
      <c r="E74" s="112"/>
      <c r="F74" s="135">
        <f t="shared" si="31"/>
        <v>2034</v>
      </c>
      <c r="G74" s="57">
        <v>2.4219456505286896E-2</v>
      </c>
      <c r="H74" s="112"/>
      <c r="I74" s="135">
        <f t="shared" si="32"/>
        <v>2043</v>
      </c>
      <c r="J74" s="135"/>
      <c r="K74" s="57">
        <v>2.4704209858992465E-2</v>
      </c>
    </row>
    <row r="75" spans="3:11" s="243" customFormat="1"/>
    <row r="76" spans="3:11" s="243" customFormat="1"/>
    <row r="93" spans="3:4">
      <c r="C93" s="280"/>
      <c r="D93" s="284"/>
    </row>
    <row r="94" spans="3:4">
      <c r="C94" s="280"/>
      <c r="D94" s="284"/>
    </row>
    <row r="95" spans="3:4">
      <c r="C95" s="280"/>
      <c r="D95" s="284"/>
    </row>
    <row r="96" spans="3:4">
      <c r="C96" s="280"/>
      <c r="D96" s="284"/>
    </row>
    <row r="97" spans="3:4">
      <c r="C97" s="280"/>
      <c r="D97" s="284"/>
    </row>
    <row r="98" spans="3:4">
      <c r="C98" s="280"/>
      <c r="D98" s="284"/>
    </row>
    <row r="99" spans="3:4">
      <c r="C99" s="280"/>
      <c r="D99" s="284"/>
    </row>
    <row r="100" spans="3:4">
      <c r="C100" s="280"/>
      <c r="D100" s="284"/>
    </row>
    <row r="101" spans="3:4">
      <c r="C101" s="280"/>
      <c r="D101" s="284"/>
    </row>
    <row r="102" spans="3:4">
      <c r="C102" s="280"/>
      <c r="D102" s="284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J70"/>
  <sheetViews>
    <sheetView tabSelected="1" topLeftCell="A2" zoomScale="80" zoomScaleNormal="80" zoomScaleSheetLayoutView="100" workbookViewId="0">
      <selection activeCell="K25" sqref="K25"/>
    </sheetView>
  </sheetViews>
  <sheetFormatPr defaultRowHeight="12.75"/>
  <cols>
    <col min="1" max="1" width="21.33203125" style="4" customWidth="1"/>
    <col min="2" max="2" width="10.83203125" style="4" customWidth="1"/>
    <col min="3" max="3" width="18.83203125" style="4" customWidth="1"/>
    <col min="4" max="4" width="6.5" style="4" customWidth="1"/>
    <col min="5" max="5" width="18.83203125" style="4" customWidth="1"/>
    <col min="6" max="6" width="3.5" style="4" bestFit="1" customWidth="1"/>
    <col min="7" max="7" width="27.83203125" style="4" customWidth="1"/>
    <col min="8" max="8" width="8.33203125" style="4" bestFit="1" customWidth="1"/>
    <col min="9" max="9" width="14.1640625" style="4" customWidth="1"/>
    <col min="10" max="10" width="14.5" customWidth="1"/>
    <col min="11" max="11" width="16.6640625" customWidth="1"/>
    <col min="12" max="12" width="19.1640625" customWidth="1"/>
    <col min="62" max="62" width="11" customWidth="1"/>
  </cols>
  <sheetData>
    <row r="1" spans="2:62" customFormat="1" ht="15.75" hidden="1">
      <c r="B1" s="1" t="s">
        <v>52</v>
      </c>
      <c r="C1" s="3"/>
      <c r="D1" s="3"/>
      <c r="E1" s="3"/>
      <c r="F1" s="3"/>
      <c r="G1" s="12"/>
      <c r="H1" s="50"/>
      <c r="I1" s="6"/>
    </row>
    <row r="2" spans="2:62" customFormat="1" ht="5.25" customHeight="1">
      <c r="B2" s="1"/>
      <c r="C2" s="3"/>
      <c r="D2" s="3"/>
      <c r="E2" s="3"/>
      <c r="F2" s="4"/>
      <c r="G2" s="12"/>
      <c r="H2" s="50"/>
      <c r="I2" s="6"/>
    </row>
    <row r="3" spans="2:62" customFormat="1" ht="15.75">
      <c r="B3" s="1" t="s">
        <v>24</v>
      </c>
      <c r="C3" s="3"/>
      <c r="D3" s="3"/>
      <c r="E3" s="3"/>
      <c r="F3" s="3"/>
      <c r="G3" s="12"/>
      <c r="H3" s="50"/>
      <c r="I3" s="6"/>
    </row>
    <row r="4" spans="2:62" customFormat="1" ht="15.75">
      <c r="B4" s="5" t="s">
        <v>21</v>
      </c>
      <c r="C4" s="5"/>
      <c r="D4" s="5"/>
      <c r="E4" s="5"/>
      <c r="F4" s="5"/>
      <c r="G4" s="1"/>
      <c r="H4" s="50"/>
      <c r="I4" s="6"/>
      <c r="P4" s="311" t="s">
        <v>104</v>
      </c>
    </row>
    <row r="5" spans="2:62" customFormat="1" ht="15.75">
      <c r="B5" s="5" t="str">
        <f ca="1">'Table 5'!M4&amp; " - "&amp;TEXT(Study_MW,"#.0")&amp;" MW and "&amp;TEXT(Study_CF,"#.0%")&amp;" CF"</f>
        <v>Utah Sch 37 Solar F - 10.0 MW and 26.8% CF</v>
      </c>
      <c r="C5" s="5"/>
      <c r="D5" s="5"/>
      <c r="E5" s="5"/>
      <c r="F5" s="5"/>
      <c r="G5" s="1"/>
      <c r="H5" s="50"/>
      <c r="I5" s="6"/>
      <c r="P5" s="312">
        <v>0.158</v>
      </c>
      <c r="Q5" s="312">
        <v>0.158</v>
      </c>
      <c r="R5" s="312">
        <v>0.158</v>
      </c>
      <c r="S5" s="313">
        <v>1</v>
      </c>
      <c r="T5" s="313">
        <v>1</v>
      </c>
      <c r="U5" s="313">
        <v>1</v>
      </c>
      <c r="V5" s="313">
        <v>1</v>
      </c>
      <c r="W5" s="313">
        <v>1</v>
      </c>
      <c r="X5" s="312">
        <v>0.53861399146353772</v>
      </c>
      <c r="Y5" s="312">
        <v>0.59672377662708742</v>
      </c>
    </row>
    <row r="6" spans="2:62" customFormat="1" ht="14.25" hidden="1">
      <c r="B6" s="24"/>
      <c r="C6" s="5"/>
      <c r="D6" s="5"/>
      <c r="E6" s="5"/>
      <c r="F6" s="5"/>
      <c r="G6" s="12"/>
      <c r="H6" s="50"/>
      <c r="I6" s="6"/>
    </row>
    <row r="7" spans="2:62" customFormat="1">
      <c r="B7" s="4"/>
      <c r="C7" s="8"/>
      <c r="D7" s="8"/>
      <c r="E7" s="4"/>
      <c r="F7" s="4"/>
      <c r="G7" s="4"/>
      <c r="H7" s="50"/>
      <c r="I7" s="65"/>
    </row>
    <row r="8" spans="2:62" customFormat="1">
      <c r="B8" s="4"/>
      <c r="C8" s="4"/>
      <c r="D8" s="4"/>
      <c r="E8" s="13"/>
      <c r="F8" s="53"/>
      <c r="G8" s="7" t="s">
        <v>17</v>
      </c>
      <c r="H8" s="50"/>
      <c r="I8" s="320"/>
      <c r="K8" s="213" t="s">
        <v>104</v>
      </c>
      <c r="L8" s="213"/>
      <c r="P8" s="309" t="s">
        <v>228</v>
      </c>
      <c r="AB8" s="309" t="s">
        <v>229</v>
      </c>
      <c r="AN8" s="309" t="s">
        <v>230</v>
      </c>
      <c r="AZ8" s="309" t="s">
        <v>231</v>
      </c>
    </row>
    <row r="9" spans="2:62" customFormat="1">
      <c r="B9" s="4"/>
      <c r="C9" s="7" t="s">
        <v>6</v>
      </c>
      <c r="D9" s="7"/>
      <c r="E9" s="13" t="s">
        <v>22</v>
      </c>
      <c r="F9" s="53"/>
      <c r="G9" s="68">
        <f ca="1">Study_CF</f>
        <v>0.26842847031963468</v>
      </c>
      <c r="H9" s="50"/>
      <c r="I9" s="65"/>
      <c r="K9" s="214" t="s">
        <v>105</v>
      </c>
      <c r="L9" s="214" t="s">
        <v>71</v>
      </c>
      <c r="M9" s="314" t="s">
        <v>232</v>
      </c>
      <c r="P9" t="s">
        <v>224</v>
      </c>
      <c r="Q9" t="s">
        <v>219</v>
      </c>
      <c r="R9" t="s">
        <v>220</v>
      </c>
      <c r="S9" t="s">
        <v>225</v>
      </c>
      <c r="T9" t="s">
        <v>226</v>
      </c>
      <c r="U9" t="s">
        <v>227</v>
      </c>
      <c r="V9" t="s">
        <v>216</v>
      </c>
      <c r="W9" t="s">
        <v>215</v>
      </c>
      <c r="X9" t="s">
        <v>222</v>
      </c>
      <c r="Y9" t="s">
        <v>223</v>
      </c>
      <c r="AB9" t="s">
        <v>224</v>
      </c>
      <c r="AC9" t="s">
        <v>219</v>
      </c>
      <c r="AD9" t="s">
        <v>220</v>
      </c>
      <c r="AE9" t="s">
        <v>225</v>
      </c>
      <c r="AF9" t="s">
        <v>226</v>
      </c>
      <c r="AG9" t="s">
        <v>227</v>
      </c>
      <c r="AH9" t="s">
        <v>216</v>
      </c>
      <c r="AI9" t="s">
        <v>215</v>
      </c>
      <c r="AJ9" t="s">
        <v>222</v>
      </c>
      <c r="AK9" t="s">
        <v>223</v>
      </c>
      <c r="AN9" t="s">
        <v>224</v>
      </c>
      <c r="AO9" t="s">
        <v>219</v>
      </c>
      <c r="AP9" t="s">
        <v>220</v>
      </c>
      <c r="AQ9" t="s">
        <v>225</v>
      </c>
      <c r="AR9" t="s">
        <v>226</v>
      </c>
      <c r="AS9" t="s">
        <v>227</v>
      </c>
      <c r="AT9" t="s">
        <v>216</v>
      </c>
      <c r="AU9" t="s">
        <v>215</v>
      </c>
      <c r="AV9" t="s">
        <v>222</v>
      </c>
      <c r="AW9" t="s">
        <v>223</v>
      </c>
      <c r="AZ9" t="s">
        <v>224</v>
      </c>
      <c r="BA9" t="s">
        <v>219</v>
      </c>
      <c r="BB9" t="s">
        <v>220</v>
      </c>
      <c r="BC9" t="s">
        <v>225</v>
      </c>
      <c r="BD9" t="s">
        <v>226</v>
      </c>
      <c r="BE9" t="s">
        <v>227</v>
      </c>
      <c r="BF9" t="s">
        <v>216</v>
      </c>
      <c r="BG9" t="s">
        <v>215</v>
      </c>
      <c r="BH9" t="s">
        <v>222</v>
      </c>
      <c r="BI9" t="s">
        <v>223</v>
      </c>
      <c r="BJ9" t="s">
        <v>233</v>
      </c>
    </row>
    <row r="10" spans="2:62" customFormat="1">
      <c r="B10" s="7" t="s">
        <v>0</v>
      </c>
      <c r="C10" s="7" t="str">
        <f>"Price"&amp;IF(I8&lt;&gt;1," ","")</f>
        <v xml:space="preserve">Price </v>
      </c>
      <c r="D10" s="7"/>
      <c r="E10" s="13" t="s">
        <v>23</v>
      </c>
      <c r="F10" s="53"/>
      <c r="G10" s="13" t="s">
        <v>18</v>
      </c>
      <c r="H10" s="50"/>
      <c r="I10" s="137"/>
      <c r="K10" s="215"/>
      <c r="L10" s="215"/>
      <c r="M10" s="315"/>
    </row>
    <row r="11" spans="2:62" customFormat="1" ht="13.5">
      <c r="B11" s="7"/>
      <c r="C11" s="7" t="s">
        <v>20</v>
      </c>
      <c r="D11" s="7"/>
      <c r="E11" s="108" t="s">
        <v>74</v>
      </c>
      <c r="F11" s="53"/>
      <c r="G11" s="13" t="s">
        <v>39</v>
      </c>
      <c r="H11" s="50"/>
      <c r="I11" s="137"/>
      <c r="K11" s="216" t="s">
        <v>106</v>
      </c>
      <c r="L11" s="217">
        <v>0.158</v>
      </c>
      <c r="M11" s="217">
        <v>0.11776428835036618</v>
      </c>
      <c r="P11" t="s">
        <v>41</v>
      </c>
      <c r="Q11" t="s">
        <v>41</v>
      </c>
      <c r="R11" t="s">
        <v>41</v>
      </c>
      <c r="S11" t="s">
        <v>41</v>
      </c>
      <c r="T11" t="s">
        <v>41</v>
      </c>
      <c r="U11" t="s">
        <v>41</v>
      </c>
      <c r="V11" t="s">
        <v>41</v>
      </c>
      <c r="W11" t="s">
        <v>41</v>
      </c>
      <c r="X11" t="s">
        <v>41</v>
      </c>
      <c r="Y11" t="s">
        <v>41</v>
      </c>
      <c r="AB11" t="s">
        <v>41</v>
      </c>
      <c r="AC11" t="s">
        <v>41</v>
      </c>
      <c r="AD11" t="s">
        <v>41</v>
      </c>
      <c r="AE11" t="s">
        <v>41</v>
      </c>
      <c r="AF11" t="s">
        <v>41</v>
      </c>
      <c r="AG11" t="s">
        <v>41</v>
      </c>
      <c r="AH11" t="s">
        <v>41</v>
      </c>
      <c r="AI11" t="s">
        <v>41</v>
      </c>
      <c r="AJ11" t="s">
        <v>41</v>
      </c>
      <c r="AK11" t="s">
        <v>41</v>
      </c>
      <c r="AN11" t="s">
        <v>234</v>
      </c>
      <c r="AO11" t="s">
        <v>234</v>
      </c>
      <c r="AP11" t="s">
        <v>234</v>
      </c>
      <c r="AQ11" t="s">
        <v>234</v>
      </c>
      <c r="AR11" t="s">
        <v>234</v>
      </c>
      <c r="AS11" t="s">
        <v>234</v>
      </c>
      <c r="AT11" t="s">
        <v>234</v>
      </c>
      <c r="AU11" t="s">
        <v>234</v>
      </c>
      <c r="AV11" t="s">
        <v>234</v>
      </c>
      <c r="AW11" t="s">
        <v>234</v>
      </c>
      <c r="AZ11" t="s">
        <v>235</v>
      </c>
      <c r="BA11" t="s">
        <v>235</v>
      </c>
      <c r="BB11" t="s">
        <v>235</v>
      </c>
      <c r="BC11" t="s">
        <v>235</v>
      </c>
      <c r="BD11" t="s">
        <v>235</v>
      </c>
      <c r="BE11" t="s">
        <v>235</v>
      </c>
      <c r="BF11" t="s">
        <v>235</v>
      </c>
      <c r="BG11" t="s">
        <v>235</v>
      </c>
      <c r="BH11" t="s">
        <v>235</v>
      </c>
      <c r="BI11" t="s">
        <v>235</v>
      </c>
      <c r="BJ11" t="s">
        <v>235</v>
      </c>
    </row>
    <row r="12" spans="2:62" customFormat="1">
      <c r="B12" s="310">
        <f>'Table 5'!J19</f>
        <v>2017</v>
      </c>
      <c r="C12" s="10">
        <f t="shared" ref="C12" si="0">INDEX($BJ:$BJ,MATCH(B12,$O:$O,0),1)*1000/Study_MW</f>
        <v>0</v>
      </c>
      <c r="D12" s="61" t="str">
        <f t="shared" ref="D12" si="1">IF(OR(AND(B12=2029,_30_Geo_West&gt;0),AND(B12=2029,_200_SCCT_UtahN&gt;0),AND(B12=2030,_436_CCCT_WestMain&gt;0)),"(4)","")</f>
        <v/>
      </c>
      <c r="E12" s="10">
        <f>SUMIF('Table 5'!$J$13:$J$271,B12,'Table 5'!$C$13:$C$271)/SUMIF('Table 5'!$J$13:$J$271,B12,'Table 5'!$F$13:$F$271)</f>
        <v>18.515419191603744</v>
      </c>
      <c r="F12" s="51"/>
      <c r="G12" s="10">
        <f>IFERROR(SUMIF('Table 5'!$J$13:$J$271,B12,'Table 5'!$E$13:$E$271)/SUMIF('Table 5'!$J$13:$J$271,B12,'Table 5'!$F$13:$F$271),0)</f>
        <v>18.515419191603744</v>
      </c>
      <c r="H12" s="50"/>
      <c r="I12" s="137"/>
      <c r="K12" s="216" t="s">
        <v>44</v>
      </c>
      <c r="L12" s="217">
        <v>0.37912293315598289</v>
      </c>
      <c r="M12" s="217">
        <v>0.53861399146353772</v>
      </c>
      <c r="O12">
        <v>2017</v>
      </c>
    </row>
    <row r="13" spans="2:62" customFormat="1">
      <c r="B13" s="310">
        <f>'Table 5'!J20</f>
        <v>2018</v>
      </c>
      <c r="C13" s="10">
        <f t="shared" ref="C13:C32" si="2">INDEX($BJ:$BJ,MATCH(B13,$O:$O,0),1)*1000/Study_MW</f>
        <v>0</v>
      </c>
      <c r="D13" s="61" t="str">
        <f t="shared" ref="D13:D32" si="3">IF(OR(AND(B13=2029,_30_Geo_West&gt;0),AND(B13=2029,_200_SCCT_UtahN&gt;0),AND(B13=2030,_436_CCCT_WestMain&gt;0)),"(4)","")</f>
        <v/>
      </c>
      <c r="E13" s="10">
        <f>SUMIF('Table 5'!$J$13:$J$271,B13,'Table 5'!$C$13:$C$271)/SUMIF('Table 5'!$J$13:$J$271,B13,'Table 5'!$F$13:$F$271)</f>
        <v>19.380584341232609</v>
      </c>
      <c r="F13" s="51"/>
      <c r="G13" s="10">
        <f>IFERROR(SUMIF('Table 5'!$J$13:$J$271,B13,'Table 5'!$E$13:$E$271)/SUMIF('Table 5'!$J$13:$J$271,B13,'Table 5'!$F$13:$F$271),0)</f>
        <v>19.380584341232609</v>
      </c>
      <c r="H13" s="50"/>
      <c r="K13" s="216" t="s">
        <v>107</v>
      </c>
      <c r="L13" s="217">
        <v>0.59672377662708742</v>
      </c>
      <c r="M13" s="217">
        <v>0.64803174039612643</v>
      </c>
      <c r="O13">
        <f t="shared" ref="O13:O35" si="4">B13</f>
        <v>2018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AB13">
        <f>P13/P$5</f>
        <v>0</v>
      </c>
      <c r="AC13">
        <f t="shared" ref="AC13:AK35" si="5">Q13/Q$5</f>
        <v>0</v>
      </c>
      <c r="AD13">
        <f t="shared" si="5"/>
        <v>0</v>
      </c>
      <c r="AE13">
        <f t="shared" si="5"/>
        <v>0</v>
      </c>
      <c r="AF13">
        <f t="shared" si="5"/>
        <v>0</v>
      </c>
      <c r="AG13">
        <f t="shared" si="5"/>
        <v>0</v>
      </c>
      <c r="AH13">
        <f t="shared" si="5"/>
        <v>0</v>
      </c>
      <c r="AI13">
        <f t="shared" si="5"/>
        <v>0</v>
      </c>
      <c r="AJ13">
        <f t="shared" si="5"/>
        <v>0</v>
      </c>
      <c r="AK13">
        <f t="shared" si="5"/>
        <v>0</v>
      </c>
      <c r="AN13">
        <f>VLOOKUP($O13,'Table 3 WY Wind 2021'!$B$10:$J$36,9,FALSE)</f>
        <v>87.14</v>
      </c>
      <c r="AO13">
        <f>VLOOKUP($O13,'Table 3 DJ Wind 2031'!$B$10:$J$36,9,FALSE)</f>
        <v>169.96</v>
      </c>
      <c r="AP13">
        <f>VLOOKUP($O13,'Table 3 ID Wind 2036'!$B$10:$J$36,9,FALSE)</f>
        <v>172.89</v>
      </c>
      <c r="AQ13">
        <f>VLOOKUP($O13,'Table 3 30 MW Geoth 2029'!$B$10:$J$36,9,FALSE)</f>
        <v>638.48</v>
      </c>
      <c r="AR13">
        <f>VLOOKUP($O13,'Table 3 200 MW (UT N) 2029)'!$B$11:$H$41,7,FALSE)</f>
        <v>108.82</v>
      </c>
      <c r="AS13">
        <f>VLOOKUP($O13,'Table 3 436MW (West M) 2030'!$B$11:$I$41,7,FALSE)</f>
        <v>161.84</v>
      </c>
      <c r="AT13">
        <f>VLOOKUP($O13,'Table 3 477 MW (Wyo) 2033'!$B$11:$I$41,7,FALSE)</f>
        <v>165.76</v>
      </c>
      <c r="AU13">
        <f>VLOOKUP($O13,'Table 3 200 MW (Wyo) 2033'!$B$11:$I$41,7,FALSE)</f>
        <v>142.96</v>
      </c>
      <c r="AV13">
        <f>VLOOKUP($O13,'Table 3 Yakima Solar 2028'!$B$10:$K$36,9,FALSE)</f>
        <v>154.79</v>
      </c>
      <c r="AW13">
        <f>VLOOKUP($O13,'Table 3 UT Solar 2031'!$B$10:$K$36,9,FALSE)</f>
        <v>160.46</v>
      </c>
      <c r="AZ13">
        <f>SUM(AB$13:AB13)*AN13/1000</f>
        <v>0</v>
      </c>
      <c r="BA13">
        <f>SUM(AC$13:AC13)*AO13/1000</f>
        <v>0</v>
      </c>
      <c r="BB13">
        <f>SUM(AD$13:AD13)*AP13/1000</f>
        <v>0</v>
      </c>
      <c r="BC13">
        <f>SUM(AE$13:AE13)*AQ13/1000</f>
        <v>0</v>
      </c>
      <c r="BD13">
        <f>SUM(AF$13:AF13)*AR13/1000</f>
        <v>0</v>
      </c>
      <c r="BE13">
        <f>SUM(AG$13:AG13)*AS13/1000</f>
        <v>0</v>
      </c>
      <c r="BF13">
        <f>SUM(AH$13:AH13)*AT13/1000</f>
        <v>0</v>
      </c>
      <c r="BG13">
        <f>SUM(AI$13:AI13)*AU13/1000</f>
        <v>0</v>
      </c>
      <c r="BH13">
        <f>SUM(AJ$13:AJ13)*AV13/1000</f>
        <v>0</v>
      </c>
      <c r="BI13">
        <f>SUM(AK$13:AK13)*AW13/1000</f>
        <v>0</v>
      </c>
      <c r="BJ13">
        <f t="shared" ref="BJ13:BJ14" si="6">SUM(AZ13:BI13)</f>
        <v>0</v>
      </c>
    </row>
    <row r="14" spans="2:62" customFormat="1">
      <c r="B14" s="310">
        <f t="shared" ref="B14:B33" si="7">B13+1</f>
        <v>2019</v>
      </c>
      <c r="C14" s="10">
        <f t="shared" si="2"/>
        <v>0</v>
      </c>
      <c r="D14" s="61" t="str">
        <f t="shared" si="3"/>
        <v/>
      </c>
      <c r="E14" s="10">
        <f>SUMIF('Table 5'!$J$13:$J$271,B14,'Table 5'!$C$13:$C$271)/SUMIF('Table 5'!$J$13:$J$271,B14,'Table 5'!$F$13:$F$271)</f>
        <v>16.907118278605783</v>
      </c>
      <c r="F14" s="51"/>
      <c r="G14" s="10">
        <f>IFERROR(SUMIF('Table 5'!$J$13:$J$271,B14,'Table 5'!$E$13:$E$271)/SUMIF('Table 5'!$J$13:$J$271,B14,'Table 5'!$F$13:$F$271),0)</f>
        <v>16.907118278605783</v>
      </c>
      <c r="H14" s="50"/>
      <c r="K14" s="216" t="s">
        <v>108</v>
      </c>
      <c r="L14" s="217">
        <v>1</v>
      </c>
      <c r="M14" s="217">
        <v>1</v>
      </c>
      <c r="O14">
        <f t="shared" si="4"/>
        <v>2019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AB14">
        <f t="shared" ref="AB14:AB35" si="8">P14/P$5</f>
        <v>0</v>
      </c>
      <c r="AC14">
        <f t="shared" si="5"/>
        <v>0</v>
      </c>
      <c r="AD14">
        <f t="shared" si="5"/>
        <v>0</v>
      </c>
      <c r="AE14">
        <f t="shared" si="5"/>
        <v>0</v>
      </c>
      <c r="AF14">
        <f t="shared" si="5"/>
        <v>0</v>
      </c>
      <c r="AG14">
        <f t="shared" si="5"/>
        <v>0</v>
      </c>
      <c r="AH14">
        <f t="shared" si="5"/>
        <v>0</v>
      </c>
      <c r="AI14">
        <f t="shared" si="5"/>
        <v>0</v>
      </c>
      <c r="AJ14">
        <f t="shared" si="5"/>
        <v>0</v>
      </c>
      <c r="AK14">
        <f t="shared" si="5"/>
        <v>0</v>
      </c>
      <c r="AN14">
        <f>VLOOKUP($O14,'Table 3 WY Wind 2021'!$B$10:$J$36,9,FALSE)</f>
        <v>88.87</v>
      </c>
      <c r="AO14">
        <f>VLOOKUP($O14,'Table 3 DJ Wind 2031'!$B$10:$J$36,9,FALSE)</f>
        <v>173.36</v>
      </c>
      <c r="AP14">
        <f>VLOOKUP($O14,'Table 3 ID Wind 2036'!$B$10:$J$36,9,FALSE)</f>
        <v>176.36</v>
      </c>
      <c r="AQ14">
        <f>VLOOKUP($O14,'Table 3 30 MW Geoth 2029'!$B$10:$J$36,9,FALSE)</f>
        <v>651.29</v>
      </c>
      <c r="AR14">
        <f>VLOOKUP($O14,'Table 3 200 MW (UT N) 2029)'!$B$11:$H$41,7,FALSE)</f>
        <v>111</v>
      </c>
      <c r="AS14">
        <f>VLOOKUP($O14,'Table 3 436MW (West M) 2030'!$B$11:$I$41,7,FALSE)</f>
        <v>165.07</v>
      </c>
      <c r="AT14">
        <f>VLOOKUP($O14,'Table 3 477 MW (Wyo) 2033'!$B$11:$I$41,7,FALSE)</f>
        <v>169.11</v>
      </c>
      <c r="AU14">
        <f>VLOOKUP($O14,'Table 3 200 MW (Wyo) 2033'!$B$11:$I$41,7,FALSE)</f>
        <v>145.83000000000001</v>
      </c>
      <c r="AV14">
        <f>VLOOKUP($O14,'Table 3 Yakima Solar 2028'!$B$10:$K$36,9,FALSE)</f>
        <v>157.88999999999999</v>
      </c>
      <c r="AW14">
        <f>VLOOKUP($O14,'Table 3 UT Solar 2031'!$B$10:$K$36,9,FALSE)</f>
        <v>163.68</v>
      </c>
      <c r="AZ14">
        <f>SUM(AB$13:AB14)*AN14/1000</f>
        <v>0</v>
      </c>
      <c r="BA14">
        <f>SUM(AC$13:AC14)*AO14/1000</f>
        <v>0</v>
      </c>
      <c r="BB14">
        <f>SUM(AD$13:AD14)*AP14/1000</f>
        <v>0</v>
      </c>
      <c r="BC14">
        <f>SUM(AE$13:AE14)*AQ14/1000</f>
        <v>0</v>
      </c>
      <c r="BD14">
        <f>SUM(AF$13:AF14)*AR14/1000</f>
        <v>0</v>
      </c>
      <c r="BE14">
        <f>SUM(AG$13:AG14)*AS14/1000</f>
        <v>0</v>
      </c>
      <c r="BF14">
        <f>SUM(AH$13:AH14)*AT14/1000</f>
        <v>0</v>
      </c>
      <c r="BG14">
        <f>SUM(AI$13:AI14)*AU14/1000</f>
        <v>0</v>
      </c>
      <c r="BH14">
        <f>SUM(AJ$13:AJ14)*AV14/1000</f>
        <v>0</v>
      </c>
      <c r="BI14">
        <f>SUM(AK$13:AK14)*AW14/1000</f>
        <v>0</v>
      </c>
      <c r="BJ14">
        <f t="shared" si="6"/>
        <v>0</v>
      </c>
    </row>
    <row r="15" spans="2:62" customFormat="1">
      <c r="B15" s="310">
        <f t="shared" si="7"/>
        <v>2020</v>
      </c>
      <c r="C15" s="10">
        <f t="shared" si="2"/>
        <v>0</v>
      </c>
      <c r="D15" s="61" t="str">
        <f t="shared" si="3"/>
        <v/>
      </c>
      <c r="E15" s="10">
        <f>SUMIF('Table 5'!$J$13:$J$271,B15,'Table 5'!$C$13:$C$271)/SUMIF('Table 5'!$J$13:$J$271,B15,'Table 5'!$F$13:$F$271)</f>
        <v>14.4060056012096</v>
      </c>
      <c r="F15" s="51"/>
      <c r="G15" s="10">
        <f>IFERROR(SUMIF('Table 5'!$J$13:$J$271,B15,'Table 5'!$E$13:$E$271)/SUMIF('Table 5'!$J$13:$J$271,B15,'Table 5'!$F$13:$F$271),0)</f>
        <v>14.4060056012096</v>
      </c>
      <c r="H15" s="50"/>
      <c r="K15" s="216" t="s">
        <v>109</v>
      </c>
      <c r="L15" s="217">
        <v>1</v>
      </c>
      <c r="M15" s="217">
        <v>1</v>
      </c>
      <c r="O15">
        <f t="shared" si="4"/>
        <v>2020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AB15">
        <f t="shared" si="8"/>
        <v>0</v>
      </c>
      <c r="AC15">
        <f t="shared" si="5"/>
        <v>0</v>
      </c>
      <c r="AD15">
        <f t="shared" si="5"/>
        <v>0</v>
      </c>
      <c r="AE15">
        <f t="shared" si="5"/>
        <v>0</v>
      </c>
      <c r="AF15">
        <f t="shared" si="5"/>
        <v>0</v>
      </c>
      <c r="AG15">
        <f t="shared" si="5"/>
        <v>0</v>
      </c>
      <c r="AH15">
        <f t="shared" si="5"/>
        <v>0</v>
      </c>
      <c r="AI15">
        <f t="shared" si="5"/>
        <v>0</v>
      </c>
      <c r="AJ15">
        <f t="shared" si="5"/>
        <v>0</v>
      </c>
      <c r="AK15">
        <f t="shared" si="5"/>
        <v>0</v>
      </c>
      <c r="AN15">
        <f>VLOOKUP($O15,'Table 3 WY Wind 2021'!$B$10:$J$36,9,FALSE)</f>
        <v>90.74</v>
      </c>
      <c r="AO15">
        <f>VLOOKUP($O15,'Table 3 DJ Wind 2031'!$B$10:$J$36,9,FALSE)</f>
        <v>177.06</v>
      </c>
      <c r="AP15">
        <f>VLOOKUP($O15,'Table 3 ID Wind 2036'!$B$10:$J$36,9,FALSE)</f>
        <v>180.14</v>
      </c>
      <c r="AQ15">
        <f>VLOOKUP($O15,'Table 3 30 MW Geoth 2029'!$B$10:$J$36,9,FALSE)</f>
        <v>665.2</v>
      </c>
      <c r="AR15">
        <f>VLOOKUP($O15,'Table 3 200 MW (UT N) 2029)'!$B$11:$H$41,7,FALSE)</f>
        <v>113.37</v>
      </c>
      <c r="AS15">
        <f>VLOOKUP($O15,'Table 3 436MW (West M) 2030'!$B$11:$I$41,7,FALSE)</f>
        <v>168.64</v>
      </c>
      <c r="AT15">
        <f>VLOOKUP($O15,'Table 3 477 MW (Wyo) 2033'!$B$11:$I$41,7,FALSE)</f>
        <v>172.72</v>
      </c>
      <c r="AU15">
        <f>VLOOKUP($O15,'Table 3 200 MW (Wyo) 2033'!$B$11:$I$41,7,FALSE)</f>
        <v>148.94999999999999</v>
      </c>
      <c r="AV15">
        <f>VLOOKUP($O15,'Table 3 Yakima Solar 2028'!$B$10:$K$36,9,FALSE)</f>
        <v>161.27000000000001</v>
      </c>
      <c r="AW15">
        <f>VLOOKUP($O15,'Table 3 UT Solar 2031'!$B$10:$K$36,9,FALSE)</f>
        <v>167.17</v>
      </c>
      <c r="AZ15">
        <f>SUM(AB$13:AB15)*AN15/1000</f>
        <v>0</v>
      </c>
      <c r="BA15">
        <f>SUM(AC$13:AC15)*AO15/1000</f>
        <v>0</v>
      </c>
      <c r="BB15">
        <f>SUM(AD$13:AD15)*AP15/1000</f>
        <v>0</v>
      </c>
      <c r="BC15">
        <f>SUM(AE$13:AE15)*AQ15/1000</f>
        <v>0</v>
      </c>
      <c r="BD15">
        <f>SUM(AF$13:AF15)*AR15/1000</f>
        <v>0</v>
      </c>
      <c r="BE15">
        <f>SUM(AG$13:AG15)*AS15/1000</f>
        <v>0</v>
      </c>
      <c r="BF15">
        <f>SUM(AH$13:AH15)*AT15/1000</f>
        <v>0</v>
      </c>
      <c r="BG15">
        <f>SUM(AI$13:AI15)*AU15/1000</f>
        <v>0</v>
      </c>
      <c r="BH15">
        <f>SUM(AJ$13:AJ15)*AV15/1000</f>
        <v>0</v>
      </c>
      <c r="BI15">
        <f>SUM(AK$13:AK15)*AW15/1000</f>
        <v>0</v>
      </c>
      <c r="BJ15">
        <f>SUM(AZ15:BI15)</f>
        <v>0</v>
      </c>
    </row>
    <row r="16" spans="2:62" customFormat="1">
      <c r="B16" s="310">
        <f t="shared" si="7"/>
        <v>2021</v>
      </c>
      <c r="C16" s="10">
        <f t="shared" si="2"/>
        <v>0</v>
      </c>
      <c r="D16" s="61" t="str">
        <f t="shared" si="3"/>
        <v/>
      </c>
      <c r="E16" s="10">
        <f>SUMIF('Table 5'!$J$13:$J$271,B16,'Table 5'!$C$13:$C$271)/SUMIF('Table 5'!$J$13:$J$271,B16,'Table 5'!$F$13:$F$271)</f>
        <v>15.668050508884198</v>
      </c>
      <c r="F16" s="51"/>
      <c r="G16" s="10">
        <f>IFERROR(SUMIF('Table 5'!$J$13:$J$271,B16,'Table 5'!$E$13:$E$271)/SUMIF('Table 5'!$J$13:$J$271,B16,'Table 5'!$F$13:$F$271),0)</f>
        <v>15.668050508884198</v>
      </c>
      <c r="H16" s="50"/>
      <c r="M16" s="230"/>
      <c r="O16">
        <f t="shared" si="4"/>
        <v>2021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B16">
        <f t="shared" si="8"/>
        <v>0</v>
      </c>
      <c r="AC16">
        <f t="shared" si="5"/>
        <v>0</v>
      </c>
      <c r="AD16">
        <f t="shared" si="5"/>
        <v>0</v>
      </c>
      <c r="AE16">
        <f t="shared" si="5"/>
        <v>0</v>
      </c>
      <c r="AF16">
        <f t="shared" si="5"/>
        <v>0</v>
      </c>
      <c r="AG16">
        <f t="shared" si="5"/>
        <v>0</v>
      </c>
      <c r="AH16">
        <f t="shared" si="5"/>
        <v>0</v>
      </c>
      <c r="AI16">
        <f t="shared" si="5"/>
        <v>0</v>
      </c>
      <c r="AJ16">
        <f t="shared" si="5"/>
        <v>0</v>
      </c>
      <c r="AK16">
        <f t="shared" si="5"/>
        <v>0</v>
      </c>
      <c r="AN16">
        <f>VLOOKUP($O16,'Table 3 WY Wind 2021'!$B$10:$J$36,9,FALSE)</f>
        <v>92.8</v>
      </c>
      <c r="AO16">
        <f>VLOOKUP($O16,'Table 3 DJ Wind 2031'!$B$10:$J$36,9,FALSE)</f>
        <v>181.05</v>
      </c>
      <c r="AP16">
        <f>VLOOKUP($O16,'Table 3 ID Wind 2036'!$B$10:$J$36,9,FALSE)</f>
        <v>184.19</v>
      </c>
      <c r="AQ16">
        <f>VLOOKUP($O16,'Table 3 30 MW Geoth 2029'!$B$10:$J$36,9,FALSE)</f>
        <v>680.14</v>
      </c>
      <c r="AR16">
        <f>VLOOKUP($O16,'Table 3 200 MW (UT N) 2029)'!$B$11:$H$41,7,FALSE)</f>
        <v>115.9</v>
      </c>
      <c r="AS16">
        <f>VLOOKUP($O16,'Table 3 436MW (West M) 2030'!$B$11:$I$41,7,FALSE)</f>
        <v>172.43</v>
      </c>
      <c r="AT16">
        <f>VLOOKUP($O16,'Table 3 477 MW (Wyo) 2033'!$B$11:$I$41,7,FALSE)</f>
        <v>176.57</v>
      </c>
      <c r="AU16">
        <f>VLOOKUP($O16,'Table 3 200 MW (Wyo) 2033'!$B$11:$I$41,7,FALSE)</f>
        <v>152.28</v>
      </c>
      <c r="AV16">
        <f>VLOOKUP($O16,'Table 3 Yakima Solar 2028'!$B$10:$K$36,9,FALSE)</f>
        <v>164.89</v>
      </c>
      <c r="AW16">
        <f>VLOOKUP($O16,'Table 3 UT Solar 2031'!$B$10:$K$36,9,FALSE)</f>
        <v>170.92</v>
      </c>
      <c r="AZ16">
        <f>SUM(AB$13:AB16)*AN16/1000</f>
        <v>0</v>
      </c>
      <c r="BA16">
        <f>SUM(AC$13:AC16)*AO16/1000</f>
        <v>0</v>
      </c>
      <c r="BB16">
        <f>SUM(AD$13:AD16)*AP16/1000</f>
        <v>0</v>
      </c>
      <c r="BC16">
        <f>SUM(AE$13:AE16)*AQ16/1000</f>
        <v>0</v>
      </c>
      <c r="BD16">
        <f>SUM(AF$13:AF16)*AR16/1000</f>
        <v>0</v>
      </c>
      <c r="BE16">
        <f>SUM(AG$13:AG16)*AS16/1000</f>
        <v>0</v>
      </c>
      <c r="BF16">
        <f>SUM(AH$13:AH16)*AT16/1000</f>
        <v>0</v>
      </c>
      <c r="BG16">
        <f>SUM(AI$13:AI16)*AU16/1000</f>
        <v>0</v>
      </c>
      <c r="BH16">
        <f>SUM(AJ$13:AJ16)*AV16/1000</f>
        <v>0</v>
      </c>
      <c r="BI16">
        <f>SUM(AK$13:AK16)*AW16/1000</f>
        <v>0</v>
      </c>
      <c r="BJ16">
        <f t="shared" ref="BJ16:BJ35" si="9">SUM(AZ16:BI16)</f>
        <v>0</v>
      </c>
    </row>
    <row r="17" spans="2:62">
      <c r="B17" s="310">
        <f t="shared" si="7"/>
        <v>2022</v>
      </c>
      <c r="C17" s="10">
        <f t="shared" si="2"/>
        <v>0</v>
      </c>
      <c r="D17" s="61" t="str">
        <f t="shared" si="3"/>
        <v/>
      </c>
      <c r="E17" s="10">
        <f>SUMIF('Table 5'!$J$13:$J$271,B17,'Table 5'!$C$13:$C$271)/SUMIF('Table 5'!$J$13:$J$271,B17,'Table 5'!$F$13:$F$271)</f>
        <v>16.412980795518617</v>
      </c>
      <c r="F17" s="51"/>
      <c r="G17" s="10">
        <f>IFERROR(SUMIF('Table 5'!$J$13:$J$271,B17,'Table 5'!$E$13:$E$271)/SUMIF('Table 5'!$J$13:$J$271,B17,'Table 5'!$F$13:$F$271),0)</f>
        <v>16.412980795518617</v>
      </c>
      <c r="H17" s="50"/>
      <c r="I17"/>
      <c r="M17" s="231"/>
      <c r="O17">
        <f t="shared" si="4"/>
        <v>2022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B17">
        <f t="shared" si="8"/>
        <v>0</v>
      </c>
      <c r="AC17">
        <f t="shared" si="5"/>
        <v>0</v>
      </c>
      <c r="AD17">
        <f t="shared" si="5"/>
        <v>0</v>
      </c>
      <c r="AE17">
        <f t="shared" si="5"/>
        <v>0</v>
      </c>
      <c r="AF17">
        <f t="shared" si="5"/>
        <v>0</v>
      </c>
      <c r="AG17">
        <f t="shared" si="5"/>
        <v>0</v>
      </c>
      <c r="AH17">
        <f t="shared" si="5"/>
        <v>0</v>
      </c>
      <c r="AI17">
        <f t="shared" si="5"/>
        <v>0</v>
      </c>
      <c r="AJ17">
        <f t="shared" si="5"/>
        <v>0</v>
      </c>
      <c r="AK17">
        <f t="shared" si="5"/>
        <v>0</v>
      </c>
      <c r="AN17">
        <f>VLOOKUP($O17,'Table 3 WY Wind 2021'!$B$10:$J$36,9,FALSE)</f>
        <v>94.9</v>
      </c>
      <c r="AO17">
        <f>VLOOKUP($O17,'Table 3 DJ Wind 2031'!$B$10:$J$36,9,FALSE)</f>
        <v>185.15</v>
      </c>
      <c r="AP17">
        <f>VLOOKUP($O17,'Table 3 ID Wind 2036'!$B$10:$J$36,9,FALSE)</f>
        <v>188.34</v>
      </c>
      <c r="AQ17">
        <f>VLOOKUP($O17,'Table 3 30 MW Geoth 2029'!$B$10:$J$36,9,FALSE)</f>
        <v>695.48</v>
      </c>
      <c r="AR17">
        <f>VLOOKUP($O17,'Table 3 200 MW (UT N) 2029)'!$B$11:$H$41,7,FALSE)</f>
        <v>118.52</v>
      </c>
      <c r="AS17">
        <f>VLOOKUP($O17,'Table 3 436MW (West M) 2030'!$B$11:$I$41,7,FALSE)</f>
        <v>176.32</v>
      </c>
      <c r="AT17">
        <f>VLOOKUP($O17,'Table 3 477 MW (Wyo) 2033'!$B$11:$I$41,7,FALSE)</f>
        <v>180.58</v>
      </c>
      <c r="AU17">
        <f>VLOOKUP($O17,'Table 3 200 MW (Wyo) 2033'!$B$11:$I$41,7,FALSE)</f>
        <v>155.72</v>
      </c>
      <c r="AV17">
        <f>VLOOKUP($O17,'Table 3 Yakima Solar 2028'!$B$10:$K$36,9,FALSE)</f>
        <v>168.62</v>
      </c>
      <c r="AW17">
        <f>VLOOKUP($O17,'Table 3 UT Solar 2031'!$B$10:$K$36,9,FALSE)</f>
        <v>174.78</v>
      </c>
      <c r="AZ17">
        <f>SUM(AB$13:AB17)*AN17/1000</f>
        <v>0</v>
      </c>
      <c r="BA17">
        <f>SUM(AC$13:AC17)*AO17/1000</f>
        <v>0</v>
      </c>
      <c r="BB17">
        <f>SUM(AD$13:AD17)*AP17/1000</f>
        <v>0</v>
      </c>
      <c r="BC17">
        <f>SUM(AE$13:AE17)*AQ17/1000</f>
        <v>0</v>
      </c>
      <c r="BD17">
        <f>SUM(AF$13:AF17)*AR17/1000</f>
        <v>0</v>
      </c>
      <c r="BE17">
        <f>SUM(AG$13:AG17)*AS17/1000</f>
        <v>0</v>
      </c>
      <c r="BF17">
        <f>SUM(AH$13:AH17)*AT17/1000</f>
        <v>0</v>
      </c>
      <c r="BG17">
        <f>SUM(AI$13:AI17)*AU17/1000</f>
        <v>0</v>
      </c>
      <c r="BH17">
        <f>SUM(AJ$13:AJ17)*AV17/1000</f>
        <v>0</v>
      </c>
      <c r="BI17">
        <f>SUM(AK$13:AK17)*AW17/1000</f>
        <v>0</v>
      </c>
      <c r="BJ17">
        <f t="shared" si="9"/>
        <v>0</v>
      </c>
    </row>
    <row r="18" spans="2:62">
      <c r="B18" s="310">
        <f t="shared" si="7"/>
        <v>2023</v>
      </c>
      <c r="C18" s="10">
        <f t="shared" si="2"/>
        <v>0</v>
      </c>
      <c r="D18" s="61" t="str">
        <f t="shared" si="3"/>
        <v/>
      </c>
      <c r="E18" s="10">
        <f>SUMIF('Table 5'!$J$13:$J$271,B18,'Table 5'!$C$13:$C$271)/SUMIF('Table 5'!$J$13:$J$271,B18,'Table 5'!$F$13:$F$271)</f>
        <v>18.039543591400918</v>
      </c>
      <c r="F18" s="51"/>
      <c r="G18" s="10">
        <f>IFERROR(SUMIF('Table 5'!$J$13:$J$271,B18,'Table 5'!$E$13:$E$271)/SUMIF('Table 5'!$J$13:$J$271,B18,'Table 5'!$F$13:$F$271),0)</f>
        <v>18.039543591400918</v>
      </c>
      <c r="H18" s="50"/>
      <c r="I18"/>
      <c r="M18" s="231"/>
      <c r="O18">
        <f t="shared" si="4"/>
        <v>2023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AB18">
        <f t="shared" si="8"/>
        <v>0</v>
      </c>
      <c r="AC18">
        <f t="shared" si="5"/>
        <v>0</v>
      </c>
      <c r="AD18">
        <f t="shared" si="5"/>
        <v>0</v>
      </c>
      <c r="AE18">
        <f t="shared" si="5"/>
        <v>0</v>
      </c>
      <c r="AF18">
        <f t="shared" si="5"/>
        <v>0</v>
      </c>
      <c r="AG18">
        <f t="shared" si="5"/>
        <v>0</v>
      </c>
      <c r="AH18">
        <f t="shared" si="5"/>
        <v>0</v>
      </c>
      <c r="AI18">
        <f t="shared" si="5"/>
        <v>0</v>
      </c>
      <c r="AJ18">
        <f t="shared" si="5"/>
        <v>0</v>
      </c>
      <c r="AK18">
        <f t="shared" si="5"/>
        <v>0</v>
      </c>
      <c r="AN18">
        <f>VLOOKUP($O18,'Table 3 WY Wind 2021'!$B$10:$J$36,9,FALSE)</f>
        <v>97.11</v>
      </c>
      <c r="AO18">
        <f>VLOOKUP($O18,'Table 3 DJ Wind 2031'!$B$10:$J$36,9,FALSE)</f>
        <v>189.43</v>
      </c>
      <c r="AP18">
        <f>VLOOKUP($O18,'Table 3 ID Wind 2036'!$B$10:$J$36,9,FALSE)</f>
        <v>192.67</v>
      </c>
      <c r="AQ18">
        <f>VLOOKUP($O18,'Table 3 30 MW Geoth 2029'!$B$10:$J$36,9,FALSE)</f>
        <v>711.53</v>
      </c>
      <c r="AR18">
        <f>VLOOKUP($O18,'Table 3 200 MW (UT N) 2029)'!$B$11:$H$41,7,FALSE)</f>
        <v>121.26</v>
      </c>
      <c r="AS18">
        <f>VLOOKUP($O18,'Table 3 436MW (West M) 2030'!$B$11:$I$41,7,FALSE)</f>
        <v>180.37</v>
      </c>
      <c r="AT18">
        <f>VLOOKUP($O18,'Table 3 477 MW (Wyo) 2033'!$B$11:$I$41,7,FALSE)</f>
        <v>184.75</v>
      </c>
      <c r="AU18">
        <f>VLOOKUP($O18,'Table 3 200 MW (Wyo) 2033'!$B$11:$I$41,7,FALSE)</f>
        <v>159.32</v>
      </c>
      <c r="AV18">
        <f>VLOOKUP($O18,'Table 3 Yakima Solar 2028'!$B$10:$K$36,9,FALSE)</f>
        <v>172.5</v>
      </c>
      <c r="AW18">
        <f>VLOOKUP($O18,'Table 3 UT Solar 2031'!$B$10:$K$36,9,FALSE)</f>
        <v>178.81</v>
      </c>
      <c r="AZ18">
        <f>SUM(AB$13:AB18)*AN18/1000</f>
        <v>0</v>
      </c>
      <c r="BA18">
        <f>SUM(AC$13:AC18)*AO18/1000</f>
        <v>0</v>
      </c>
      <c r="BB18">
        <f>SUM(AD$13:AD18)*AP18/1000</f>
        <v>0</v>
      </c>
      <c r="BC18">
        <f>SUM(AE$13:AE18)*AQ18/1000</f>
        <v>0</v>
      </c>
      <c r="BD18">
        <f>SUM(AF$13:AF18)*AR18/1000</f>
        <v>0</v>
      </c>
      <c r="BE18">
        <f>SUM(AG$13:AG18)*AS18/1000</f>
        <v>0</v>
      </c>
      <c r="BF18">
        <f>SUM(AH$13:AH18)*AT18/1000</f>
        <v>0</v>
      </c>
      <c r="BG18">
        <f>SUM(AI$13:AI18)*AU18/1000</f>
        <v>0</v>
      </c>
      <c r="BH18">
        <f>SUM(AJ$13:AJ18)*AV18/1000</f>
        <v>0</v>
      </c>
      <c r="BI18">
        <f>SUM(AK$13:AK18)*AW18/1000</f>
        <v>0</v>
      </c>
      <c r="BJ18">
        <f t="shared" si="9"/>
        <v>0</v>
      </c>
    </row>
    <row r="19" spans="2:62">
      <c r="B19" s="310">
        <f t="shared" si="7"/>
        <v>2024</v>
      </c>
      <c r="C19" s="10">
        <f t="shared" si="2"/>
        <v>0</v>
      </c>
      <c r="D19" s="61" t="str">
        <f t="shared" si="3"/>
        <v/>
      </c>
      <c r="E19" s="10">
        <f>SUMIF('Table 5'!$J$13:$J$271,B19,'Table 5'!$C$13:$C$271)/SUMIF('Table 5'!$J$13:$J$271,B19,'Table 5'!$F$13:$F$271)</f>
        <v>18.068483599782905</v>
      </c>
      <c r="F19" s="51"/>
      <c r="G19" s="10">
        <f>IFERROR(SUMIF('Table 5'!$J$13:$J$271,B19,'Table 5'!$E$13:$E$271)/SUMIF('Table 5'!$J$13:$J$271,B19,'Table 5'!$F$13:$F$271),0)</f>
        <v>18.068483599782905</v>
      </c>
      <c r="H19" s="50"/>
      <c r="I19"/>
      <c r="M19" s="231"/>
      <c r="O19">
        <f t="shared" si="4"/>
        <v>2024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B19">
        <f t="shared" si="8"/>
        <v>0</v>
      </c>
      <c r="AC19">
        <f t="shared" si="5"/>
        <v>0</v>
      </c>
      <c r="AD19">
        <f t="shared" si="5"/>
        <v>0</v>
      </c>
      <c r="AE19">
        <f t="shared" si="5"/>
        <v>0</v>
      </c>
      <c r="AF19">
        <f t="shared" si="5"/>
        <v>0</v>
      </c>
      <c r="AG19">
        <f t="shared" si="5"/>
        <v>0</v>
      </c>
      <c r="AH19">
        <f t="shared" si="5"/>
        <v>0</v>
      </c>
      <c r="AI19">
        <f t="shared" si="5"/>
        <v>0</v>
      </c>
      <c r="AJ19">
        <f t="shared" si="5"/>
        <v>0</v>
      </c>
      <c r="AK19">
        <f t="shared" si="5"/>
        <v>0</v>
      </c>
      <c r="AN19">
        <f>VLOOKUP($O19,'Table 3 WY Wind 2021'!$B$10:$J$36,9,FALSE)</f>
        <v>99.35</v>
      </c>
      <c r="AO19">
        <f>VLOOKUP($O19,'Table 3 DJ Wind 2031'!$B$10:$J$36,9,FALSE)</f>
        <v>193.82</v>
      </c>
      <c r="AP19">
        <f>VLOOKUP($O19,'Table 3 ID Wind 2036'!$B$10:$J$36,9,FALSE)</f>
        <v>197.13</v>
      </c>
      <c r="AQ19">
        <f>VLOOKUP($O19,'Table 3 30 MW Geoth 2029'!$B$10:$J$36,9,FALSE)</f>
        <v>727.98</v>
      </c>
      <c r="AR19">
        <f>VLOOKUP($O19,'Table 3 200 MW (UT N) 2029)'!$B$11:$H$41,7,FALSE)</f>
        <v>124.06</v>
      </c>
      <c r="AS19">
        <f>VLOOKUP($O19,'Table 3 436MW (West M) 2030'!$B$11:$I$41,7,FALSE)</f>
        <v>184.52</v>
      </c>
      <c r="AT19">
        <f>VLOOKUP($O19,'Table 3 477 MW (Wyo) 2033'!$B$11:$I$41,7,FALSE)</f>
        <v>189.03</v>
      </c>
      <c r="AU19">
        <f>VLOOKUP($O19,'Table 3 200 MW (Wyo) 2033'!$B$11:$I$41,7,FALSE)</f>
        <v>163</v>
      </c>
      <c r="AV19">
        <f>VLOOKUP($O19,'Table 3 Yakima Solar 2028'!$B$10:$K$36,9,FALSE)</f>
        <v>176.48</v>
      </c>
      <c r="AW19">
        <f>VLOOKUP($O19,'Table 3 UT Solar 2031'!$B$10:$K$36,9,FALSE)</f>
        <v>182.94</v>
      </c>
      <c r="AZ19">
        <f>SUM(AB$13:AB19)*AN19/1000</f>
        <v>0</v>
      </c>
      <c r="BA19">
        <f>SUM(AC$13:AC19)*AO19/1000</f>
        <v>0</v>
      </c>
      <c r="BB19">
        <f>SUM(AD$13:AD19)*AP19/1000</f>
        <v>0</v>
      </c>
      <c r="BC19">
        <f>SUM(AE$13:AE19)*AQ19/1000</f>
        <v>0</v>
      </c>
      <c r="BD19">
        <f>SUM(AF$13:AF19)*AR19/1000</f>
        <v>0</v>
      </c>
      <c r="BE19">
        <f>SUM(AG$13:AG19)*AS19/1000</f>
        <v>0</v>
      </c>
      <c r="BF19">
        <f>SUM(AH$13:AH19)*AT19/1000</f>
        <v>0</v>
      </c>
      <c r="BG19">
        <f>SUM(AI$13:AI19)*AU19/1000</f>
        <v>0</v>
      </c>
      <c r="BH19">
        <f>SUM(AJ$13:AJ19)*AV19/1000</f>
        <v>0</v>
      </c>
      <c r="BI19">
        <f>SUM(AK$13:AK19)*AW19/1000</f>
        <v>0</v>
      </c>
      <c r="BJ19">
        <f t="shared" si="9"/>
        <v>0</v>
      </c>
    </row>
    <row r="20" spans="2:62">
      <c r="B20" s="310">
        <f t="shared" si="7"/>
        <v>2025</v>
      </c>
      <c r="C20" s="10">
        <f t="shared" si="2"/>
        <v>0</v>
      </c>
      <c r="D20" s="61" t="str">
        <f t="shared" si="3"/>
        <v/>
      </c>
      <c r="E20" s="10">
        <f>SUMIF('Table 5'!$J$13:$J$271,B20,'Table 5'!$C$13:$C$271)/SUMIF('Table 5'!$J$13:$J$271,B20,'Table 5'!$F$13:$F$271)</f>
        <v>19.42552069047737</v>
      </c>
      <c r="F20" s="51"/>
      <c r="G20" s="10">
        <f>IFERROR(SUMIF('Table 5'!$J$13:$J$271,B20,'Table 5'!$E$13:$E$271)/SUMIF('Table 5'!$J$13:$J$271,B20,'Table 5'!$F$13:$F$271),0)</f>
        <v>19.42552069047737</v>
      </c>
      <c r="H20" s="50"/>
      <c r="I20"/>
      <c r="M20" s="231"/>
      <c r="O20">
        <f t="shared" si="4"/>
        <v>2025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B20">
        <f t="shared" si="8"/>
        <v>0</v>
      </c>
      <c r="AC20">
        <f t="shared" si="5"/>
        <v>0</v>
      </c>
      <c r="AD20">
        <f t="shared" si="5"/>
        <v>0</v>
      </c>
      <c r="AE20">
        <f t="shared" si="5"/>
        <v>0</v>
      </c>
      <c r="AF20">
        <f t="shared" si="5"/>
        <v>0</v>
      </c>
      <c r="AG20">
        <f t="shared" si="5"/>
        <v>0</v>
      </c>
      <c r="AH20">
        <f t="shared" si="5"/>
        <v>0</v>
      </c>
      <c r="AI20">
        <f t="shared" si="5"/>
        <v>0</v>
      </c>
      <c r="AJ20">
        <f t="shared" si="5"/>
        <v>0</v>
      </c>
      <c r="AK20">
        <f t="shared" si="5"/>
        <v>0</v>
      </c>
      <c r="AN20">
        <f>VLOOKUP($O20,'Table 3 WY Wind 2021'!$B$10:$J$36,9,FALSE)</f>
        <v>101.67</v>
      </c>
      <c r="AO20">
        <f>VLOOKUP($O20,'Table 3 DJ Wind 2031'!$B$10:$J$36,9,FALSE)</f>
        <v>198.33</v>
      </c>
      <c r="AP20">
        <f>VLOOKUP($O20,'Table 3 ID Wind 2036'!$B$10:$J$36,9,FALSE)</f>
        <v>201.7</v>
      </c>
      <c r="AQ20">
        <f>VLOOKUP($O20,'Table 3 30 MW Geoth 2029'!$B$10:$J$36,9,FALSE)</f>
        <v>744.81</v>
      </c>
      <c r="AR20">
        <f>VLOOKUP($O20,'Table 3 200 MW (UT N) 2029)'!$B$11:$H$41,7,FALSE)</f>
        <v>126.95</v>
      </c>
      <c r="AS20">
        <f>VLOOKUP($O20,'Table 3 436MW (West M) 2030'!$B$11:$I$41,7,FALSE)</f>
        <v>188.83</v>
      </c>
      <c r="AT20">
        <f>VLOOKUP($O20,'Table 3 477 MW (Wyo) 2033'!$B$11:$I$41,7,FALSE)</f>
        <v>193.4</v>
      </c>
      <c r="AU20">
        <f>VLOOKUP($O20,'Table 3 200 MW (Wyo) 2033'!$B$11:$I$41,7,FALSE)</f>
        <v>166.79</v>
      </c>
      <c r="AV20">
        <f>VLOOKUP($O20,'Table 3 Yakima Solar 2028'!$B$10:$K$36,9,FALSE)</f>
        <v>180.58</v>
      </c>
      <c r="AW20">
        <f>VLOOKUP($O20,'Table 3 UT Solar 2031'!$B$10:$K$36,9,FALSE)</f>
        <v>187.17</v>
      </c>
      <c r="AZ20">
        <f>SUM(AB$13:AB20)*AN20/1000</f>
        <v>0</v>
      </c>
      <c r="BA20">
        <f>SUM(AC$13:AC20)*AO20/1000</f>
        <v>0</v>
      </c>
      <c r="BB20">
        <f>SUM(AD$13:AD20)*AP20/1000</f>
        <v>0</v>
      </c>
      <c r="BC20">
        <f>SUM(AE$13:AE20)*AQ20/1000</f>
        <v>0</v>
      </c>
      <c r="BD20">
        <f>SUM(AF$13:AF20)*AR20/1000</f>
        <v>0</v>
      </c>
      <c r="BE20">
        <f>SUM(AG$13:AG20)*AS20/1000</f>
        <v>0</v>
      </c>
      <c r="BF20">
        <f>SUM(AH$13:AH20)*AT20/1000</f>
        <v>0</v>
      </c>
      <c r="BG20">
        <f>SUM(AI$13:AI20)*AU20/1000</f>
        <v>0</v>
      </c>
      <c r="BH20">
        <f>SUM(AJ$13:AJ20)*AV20/1000</f>
        <v>0</v>
      </c>
      <c r="BI20">
        <f>SUM(AK$13:AK20)*AW20/1000</f>
        <v>0</v>
      </c>
      <c r="BJ20">
        <f t="shared" si="9"/>
        <v>0</v>
      </c>
    </row>
    <row r="21" spans="2:62">
      <c r="B21" s="310">
        <f t="shared" si="7"/>
        <v>2026</v>
      </c>
      <c r="C21" s="10">
        <f t="shared" si="2"/>
        <v>0</v>
      </c>
      <c r="D21" s="61" t="str">
        <f t="shared" si="3"/>
        <v/>
      </c>
      <c r="E21" s="10">
        <f>SUMIF('Table 5'!$J$13:$J$271,B21,'Table 5'!$C$13:$C$271)/SUMIF('Table 5'!$J$13:$J$271,B21,'Table 5'!$F$13:$F$271)</f>
        <v>19.456159939048398</v>
      </c>
      <c r="F21" s="51"/>
      <c r="G21" s="10">
        <f>IFERROR(SUMIF('Table 5'!$J$13:$J$271,B21,'Table 5'!$E$13:$E$271)/SUMIF('Table 5'!$J$13:$J$271,B21,'Table 5'!$F$13:$F$271),0)</f>
        <v>19.456159939048398</v>
      </c>
      <c r="H21" s="50"/>
      <c r="I21"/>
      <c r="M21" s="231"/>
      <c r="O21">
        <f t="shared" si="4"/>
        <v>2026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AB21">
        <f t="shared" si="8"/>
        <v>0</v>
      </c>
      <c r="AC21">
        <f t="shared" si="5"/>
        <v>0</v>
      </c>
      <c r="AD21">
        <f t="shared" si="5"/>
        <v>0</v>
      </c>
      <c r="AE21">
        <f t="shared" si="5"/>
        <v>0</v>
      </c>
      <c r="AF21">
        <f t="shared" si="5"/>
        <v>0</v>
      </c>
      <c r="AG21">
        <f t="shared" si="5"/>
        <v>0</v>
      </c>
      <c r="AH21">
        <f t="shared" si="5"/>
        <v>0</v>
      </c>
      <c r="AI21">
        <f t="shared" si="5"/>
        <v>0</v>
      </c>
      <c r="AJ21">
        <f t="shared" si="5"/>
        <v>0</v>
      </c>
      <c r="AK21">
        <f t="shared" si="5"/>
        <v>0</v>
      </c>
      <c r="AN21">
        <f>VLOOKUP($O21,'Table 3 WY Wind 2021'!$B$10:$J$36,9,FALSE)</f>
        <v>104</v>
      </c>
      <c r="AO21">
        <f>VLOOKUP($O21,'Table 3 DJ Wind 2031'!$B$10:$J$36,9,FALSE)</f>
        <v>202.88</v>
      </c>
      <c r="AP21">
        <f>VLOOKUP($O21,'Table 3 ID Wind 2036'!$B$10:$J$36,9,FALSE)</f>
        <v>206.33</v>
      </c>
      <c r="AQ21">
        <f>VLOOKUP($O21,'Table 3 30 MW Geoth 2029'!$B$10:$J$36,9,FALSE)</f>
        <v>761.89</v>
      </c>
      <c r="AR21">
        <f>VLOOKUP($O21,'Table 3 200 MW (UT N) 2029)'!$B$11:$H$41,7,FALSE)</f>
        <v>129.86000000000001</v>
      </c>
      <c r="AS21">
        <f>VLOOKUP($O21,'Table 3 436MW (West M) 2030'!$B$11:$I$41,7,FALSE)</f>
        <v>193.18</v>
      </c>
      <c r="AT21">
        <f>VLOOKUP($O21,'Table 3 477 MW (Wyo) 2033'!$B$11:$I$41,7,FALSE)</f>
        <v>197.83</v>
      </c>
      <c r="AU21">
        <f>VLOOKUP($O21,'Table 3 200 MW (Wyo) 2033'!$B$11:$I$41,7,FALSE)</f>
        <v>170.6</v>
      </c>
      <c r="AV21">
        <f>VLOOKUP($O21,'Table 3 Yakima Solar 2028'!$B$10:$K$36,9,FALSE)</f>
        <v>184.72</v>
      </c>
      <c r="AW21">
        <f>VLOOKUP($O21,'Table 3 UT Solar 2031'!$B$10:$K$36,9,FALSE)</f>
        <v>191.46</v>
      </c>
      <c r="AZ21">
        <f>SUM(AB$13:AB21)*AN21/1000</f>
        <v>0</v>
      </c>
      <c r="BA21">
        <f>SUM(AC$13:AC21)*AO21/1000</f>
        <v>0</v>
      </c>
      <c r="BB21">
        <f>SUM(AD$13:AD21)*AP21/1000</f>
        <v>0</v>
      </c>
      <c r="BC21">
        <f>SUM(AE$13:AE21)*AQ21/1000</f>
        <v>0</v>
      </c>
      <c r="BD21">
        <f>SUM(AF$13:AF21)*AR21/1000</f>
        <v>0</v>
      </c>
      <c r="BE21">
        <f>SUM(AG$13:AG21)*AS21/1000</f>
        <v>0</v>
      </c>
      <c r="BF21">
        <f>SUM(AH$13:AH21)*AT21/1000</f>
        <v>0</v>
      </c>
      <c r="BG21">
        <f>SUM(AI$13:AI21)*AU21/1000</f>
        <v>0</v>
      </c>
      <c r="BH21">
        <f>SUM(AJ$13:AJ21)*AV21/1000</f>
        <v>0</v>
      </c>
      <c r="BI21">
        <f>SUM(AK$13:AK21)*AW21/1000</f>
        <v>0</v>
      </c>
      <c r="BJ21">
        <f t="shared" si="9"/>
        <v>0</v>
      </c>
    </row>
    <row r="22" spans="2:62">
      <c r="B22" s="310">
        <f t="shared" si="7"/>
        <v>2027</v>
      </c>
      <c r="C22" s="10">
        <f t="shared" si="2"/>
        <v>0</v>
      </c>
      <c r="D22" s="61" t="str">
        <f t="shared" si="3"/>
        <v/>
      </c>
      <c r="E22" s="10">
        <f>SUMIF('Table 5'!$J$13:$J$271,B22,'Table 5'!$C$13:$C$271)/SUMIF('Table 5'!$J$13:$J$271,B22,'Table 5'!$F$13:$F$271)</f>
        <v>21.27099785955178</v>
      </c>
      <c r="F22" s="51"/>
      <c r="G22" s="10">
        <f>IFERROR(SUMIF('Table 5'!$J$13:$J$271,B22,'Table 5'!$E$13:$E$271)/SUMIF('Table 5'!$J$13:$J$271,B22,'Table 5'!$F$13:$F$271),0)</f>
        <v>21.27099785955178</v>
      </c>
      <c r="H22" s="50"/>
      <c r="I22"/>
      <c r="M22" s="231"/>
      <c r="O22">
        <f t="shared" si="4"/>
        <v>2027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B22">
        <f t="shared" si="8"/>
        <v>0</v>
      </c>
      <c r="AC22">
        <f t="shared" si="5"/>
        <v>0</v>
      </c>
      <c r="AD22">
        <f t="shared" si="5"/>
        <v>0</v>
      </c>
      <c r="AE22">
        <f t="shared" si="5"/>
        <v>0</v>
      </c>
      <c r="AF22">
        <f t="shared" si="5"/>
        <v>0</v>
      </c>
      <c r="AG22">
        <f t="shared" si="5"/>
        <v>0</v>
      </c>
      <c r="AH22">
        <f t="shared" si="5"/>
        <v>0</v>
      </c>
      <c r="AI22">
        <f t="shared" si="5"/>
        <v>0</v>
      </c>
      <c r="AJ22">
        <f t="shared" si="5"/>
        <v>0</v>
      </c>
      <c r="AK22">
        <f t="shared" si="5"/>
        <v>0</v>
      </c>
      <c r="AN22">
        <f>VLOOKUP($O22,'Table 3 WY Wind 2021'!$B$10:$J$36,9,FALSE)</f>
        <v>106.4</v>
      </c>
      <c r="AO22">
        <f>VLOOKUP($O22,'Table 3 DJ Wind 2031'!$B$10:$J$36,9,FALSE)</f>
        <v>207.58</v>
      </c>
      <c r="AP22">
        <f>VLOOKUP($O22,'Table 3 ID Wind 2036'!$B$10:$J$36,9,FALSE)</f>
        <v>211.1</v>
      </c>
      <c r="AQ22">
        <f>VLOOKUP($O22,'Table 3 30 MW Geoth 2029'!$B$10:$J$36,9,FALSE)</f>
        <v>779.52</v>
      </c>
      <c r="AR22">
        <f>VLOOKUP($O22,'Table 3 200 MW (UT N) 2029)'!$B$11:$H$41,7,FALSE)</f>
        <v>132.88</v>
      </c>
      <c r="AS22">
        <f>VLOOKUP($O22,'Table 3 436MW (West M) 2030'!$B$11:$I$41,7,FALSE)</f>
        <v>197.66</v>
      </c>
      <c r="AT22">
        <f>VLOOKUP($O22,'Table 3 477 MW (Wyo) 2033'!$B$11:$I$41,7,FALSE)</f>
        <v>202.38</v>
      </c>
      <c r="AU22">
        <f>VLOOKUP($O22,'Table 3 200 MW (Wyo) 2033'!$B$11:$I$41,7,FALSE)</f>
        <v>174.56</v>
      </c>
      <c r="AV22">
        <f>VLOOKUP($O22,'Table 3 Yakima Solar 2028'!$B$10:$K$36,9,FALSE)</f>
        <v>188.99</v>
      </c>
      <c r="AW22">
        <f>VLOOKUP($O22,'Table 3 UT Solar 2031'!$B$10:$K$36,9,FALSE)</f>
        <v>195.9</v>
      </c>
      <c r="AZ22">
        <f>SUM(AB$13:AB22)*AN22/1000</f>
        <v>0</v>
      </c>
      <c r="BA22">
        <f>SUM(AC$13:AC22)*AO22/1000</f>
        <v>0</v>
      </c>
      <c r="BB22">
        <f>SUM(AD$13:AD22)*AP22/1000</f>
        <v>0</v>
      </c>
      <c r="BC22">
        <f>SUM(AE$13:AE22)*AQ22/1000</f>
        <v>0</v>
      </c>
      <c r="BD22">
        <f>SUM(AF$13:AF22)*AR22/1000</f>
        <v>0</v>
      </c>
      <c r="BE22">
        <f>SUM(AG$13:AG22)*AS22/1000</f>
        <v>0</v>
      </c>
      <c r="BF22">
        <f>SUM(AH$13:AH22)*AT22/1000</f>
        <v>0</v>
      </c>
      <c r="BG22">
        <f>SUM(AI$13:AI22)*AU22/1000</f>
        <v>0</v>
      </c>
      <c r="BH22">
        <f>SUM(AJ$13:AJ22)*AV22/1000</f>
        <v>0</v>
      </c>
      <c r="BI22">
        <f>SUM(AK$13:AK22)*AW22/1000</f>
        <v>0</v>
      </c>
      <c r="BJ22">
        <f t="shared" si="9"/>
        <v>0</v>
      </c>
    </row>
    <row r="23" spans="2:62">
      <c r="B23" s="310">
        <f t="shared" si="7"/>
        <v>2028</v>
      </c>
      <c r="C23" s="10">
        <f t="shared" si="2"/>
        <v>0</v>
      </c>
      <c r="D23" s="61" t="str">
        <f t="shared" si="3"/>
        <v/>
      </c>
      <c r="E23" s="10">
        <f>SUMIF('Table 5'!$J$13:$J$271,B23,'Table 5'!$C$13:$C$271)/SUMIF('Table 5'!$J$13:$J$271,B23,'Table 5'!$F$13:$F$271)</f>
        <v>22.934471489022794</v>
      </c>
      <c r="F23" s="51"/>
      <c r="G23" s="10">
        <f>IFERROR(SUMIF('Table 5'!$J$13:$J$271,B23,'Table 5'!$E$13:$E$271)/SUMIF('Table 5'!$J$13:$J$271,B23,'Table 5'!$F$13:$F$271),0)</f>
        <v>22.934471489022794</v>
      </c>
      <c r="H23" s="50"/>
      <c r="I23"/>
      <c r="M23" s="231"/>
      <c r="O23">
        <f t="shared" si="4"/>
        <v>2028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B23">
        <f t="shared" si="8"/>
        <v>0</v>
      </c>
      <c r="AC23">
        <f t="shared" si="5"/>
        <v>0</v>
      </c>
      <c r="AD23">
        <f t="shared" si="5"/>
        <v>0</v>
      </c>
      <c r="AE23">
        <f t="shared" si="5"/>
        <v>0</v>
      </c>
      <c r="AF23">
        <f t="shared" si="5"/>
        <v>0</v>
      </c>
      <c r="AG23">
        <f t="shared" si="5"/>
        <v>0</v>
      </c>
      <c r="AH23">
        <f t="shared" si="5"/>
        <v>0</v>
      </c>
      <c r="AI23">
        <f t="shared" si="5"/>
        <v>0</v>
      </c>
      <c r="AJ23">
        <f t="shared" si="5"/>
        <v>0</v>
      </c>
      <c r="AK23">
        <f t="shared" si="5"/>
        <v>0</v>
      </c>
      <c r="AN23">
        <f>VLOOKUP($O23,'Table 3 WY Wind 2021'!$B$10:$J$36,9,FALSE)</f>
        <v>108.88</v>
      </c>
      <c r="AO23">
        <f>VLOOKUP($O23,'Table 3 DJ Wind 2031'!$B$10:$J$36,9,FALSE)</f>
        <v>212.4</v>
      </c>
      <c r="AP23">
        <f>VLOOKUP($O23,'Table 3 ID Wind 2036'!$B$10:$J$36,9,FALSE)</f>
        <v>216.01</v>
      </c>
      <c r="AQ23">
        <f>VLOOKUP($O23,'Table 3 30 MW Geoth 2029'!$B$10:$J$36,9,FALSE)</f>
        <v>797.63</v>
      </c>
      <c r="AR23">
        <f>VLOOKUP($O23,'Table 3 200 MW (UT N) 2029)'!$B$11:$H$41,7,FALSE)</f>
        <v>135.97</v>
      </c>
      <c r="AS23">
        <f>VLOOKUP($O23,'Table 3 436MW (West M) 2030'!$B$11:$I$41,7,FALSE)</f>
        <v>202.26</v>
      </c>
      <c r="AT23">
        <f>VLOOKUP($O23,'Table 3 477 MW (Wyo) 2033'!$B$11:$I$41,7,FALSE)</f>
        <v>207.11</v>
      </c>
      <c r="AU23">
        <f>VLOOKUP($O23,'Table 3 200 MW (Wyo) 2033'!$B$11:$I$41,7,FALSE)</f>
        <v>178.62</v>
      </c>
      <c r="AV23">
        <f>VLOOKUP($O23,'Table 3 Yakima Solar 2028'!$B$10:$K$36,9,FALSE)</f>
        <v>193.38</v>
      </c>
      <c r="AW23">
        <f>VLOOKUP($O23,'Table 3 UT Solar 2031'!$B$10:$K$36,9,FALSE)</f>
        <v>200.46</v>
      </c>
      <c r="AZ23">
        <f>SUM(AB$13:AB23)*AN23/1000</f>
        <v>0</v>
      </c>
      <c r="BA23">
        <f>SUM(AC$13:AC23)*AO23/1000</f>
        <v>0</v>
      </c>
      <c r="BB23">
        <f>SUM(AD$13:AD23)*AP23/1000</f>
        <v>0</v>
      </c>
      <c r="BC23">
        <f>SUM(AE$13:AE23)*AQ23/1000</f>
        <v>0</v>
      </c>
      <c r="BD23">
        <f>SUM(AF$13:AF23)*AR23/1000</f>
        <v>0</v>
      </c>
      <c r="BE23">
        <f>SUM(AG$13:AG23)*AS23/1000</f>
        <v>0</v>
      </c>
      <c r="BF23">
        <f>SUM(AH$13:AH23)*AT23/1000</f>
        <v>0</v>
      </c>
      <c r="BG23">
        <f>SUM(AI$13:AI23)*AU23/1000</f>
        <v>0</v>
      </c>
      <c r="BH23">
        <f>SUM(AJ$13:AJ23)*AV23/1000</f>
        <v>0</v>
      </c>
      <c r="BI23">
        <f>SUM(AK$13:AK23)*AW23/1000</f>
        <v>0</v>
      </c>
      <c r="BJ23">
        <f t="shared" si="9"/>
        <v>0</v>
      </c>
    </row>
    <row r="24" spans="2:62">
      <c r="B24" s="310">
        <f t="shared" si="7"/>
        <v>2029</v>
      </c>
      <c r="C24" s="10">
        <f t="shared" si="2"/>
        <v>0</v>
      </c>
      <c r="D24" s="61" t="str">
        <f t="shared" si="3"/>
        <v/>
      </c>
      <c r="E24" s="10">
        <f>SUMIF('Table 5'!$J$13:$J$271,B24,'Table 5'!$C$13:$C$271)/SUMIF('Table 5'!$J$13:$J$271,B24,'Table 5'!$F$13:$F$271)</f>
        <v>24.013759096352068</v>
      </c>
      <c r="F24" s="51"/>
      <c r="G24" s="10">
        <f>IFERROR(SUMIF('Table 5'!$J$13:$J$271,B24,'Table 5'!$E$13:$E$271)/SUMIF('Table 5'!$J$13:$J$271,B24,'Table 5'!$F$13:$F$271),0)</f>
        <v>24.013759096352068</v>
      </c>
      <c r="H24" s="50"/>
      <c r="I24"/>
      <c r="M24" s="231"/>
      <c r="O24">
        <f t="shared" si="4"/>
        <v>2029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AB24">
        <f t="shared" si="8"/>
        <v>0</v>
      </c>
      <c r="AC24">
        <f t="shared" si="5"/>
        <v>0</v>
      </c>
      <c r="AD24">
        <f t="shared" si="5"/>
        <v>0</v>
      </c>
      <c r="AE24">
        <f t="shared" si="5"/>
        <v>0</v>
      </c>
      <c r="AF24">
        <f t="shared" si="5"/>
        <v>0</v>
      </c>
      <c r="AG24">
        <f t="shared" si="5"/>
        <v>0</v>
      </c>
      <c r="AH24">
        <f t="shared" si="5"/>
        <v>0</v>
      </c>
      <c r="AI24">
        <f t="shared" si="5"/>
        <v>0</v>
      </c>
      <c r="AJ24">
        <f t="shared" si="5"/>
        <v>0</v>
      </c>
      <c r="AK24">
        <f t="shared" si="5"/>
        <v>0</v>
      </c>
      <c r="AN24">
        <f>VLOOKUP($O24,'Table 3 WY Wind 2021'!$B$10:$J$36,9,FALSE)</f>
        <v>111.45</v>
      </c>
      <c r="AO24">
        <f>VLOOKUP($O24,'Table 3 DJ Wind 2031'!$B$10:$J$36,9,FALSE)</f>
        <v>217.43</v>
      </c>
      <c r="AP24">
        <f>VLOOKUP($O24,'Table 3 ID Wind 2036'!$B$10:$J$36,9,FALSE)</f>
        <v>221.12</v>
      </c>
      <c r="AQ24">
        <f>VLOOKUP($O24,'Table 3 30 MW Geoth 2029'!$B$10:$J$36,9,FALSE)</f>
        <v>816.52</v>
      </c>
      <c r="AR24">
        <f>VLOOKUP($O24,'Table 3 200 MW (UT N) 2029)'!$B$11:$H$41,7,FALSE)</f>
        <v>139.18</v>
      </c>
      <c r="AS24">
        <f>VLOOKUP($O24,'Table 3 436MW (West M) 2030'!$B$11:$I$41,7,FALSE)</f>
        <v>207.03</v>
      </c>
      <c r="AT24">
        <f>VLOOKUP($O24,'Table 3 477 MW (Wyo) 2033'!$B$11:$I$41,7,FALSE)</f>
        <v>212.02</v>
      </c>
      <c r="AU24">
        <f>VLOOKUP($O24,'Table 3 200 MW (Wyo) 2033'!$B$11:$I$41,7,FALSE)</f>
        <v>182.83</v>
      </c>
      <c r="AV24">
        <f>VLOOKUP($O24,'Table 3 Yakima Solar 2028'!$B$10:$K$36,9,FALSE)</f>
        <v>197.96</v>
      </c>
      <c r="AW24">
        <f>VLOOKUP($O24,'Table 3 UT Solar 2031'!$B$10:$K$36,9,FALSE)</f>
        <v>205.19</v>
      </c>
      <c r="AZ24">
        <f>SUM(AB$13:AB24)*AN24/1000</f>
        <v>0</v>
      </c>
      <c r="BA24">
        <f>SUM(AC$13:AC24)*AO24/1000</f>
        <v>0</v>
      </c>
      <c r="BB24">
        <f>SUM(AD$13:AD24)*AP24/1000</f>
        <v>0</v>
      </c>
      <c r="BC24">
        <f>SUM(AE$13:AE24)*AQ24/1000</f>
        <v>0</v>
      </c>
      <c r="BD24">
        <f>SUM(AF$13:AF24)*AR24/1000</f>
        <v>0</v>
      </c>
      <c r="BE24">
        <f>SUM(AG$13:AG24)*AS24/1000</f>
        <v>0</v>
      </c>
      <c r="BF24">
        <f>SUM(AH$13:AH24)*AT24/1000</f>
        <v>0</v>
      </c>
      <c r="BG24">
        <f>SUM(AI$13:AI24)*AU24/1000</f>
        <v>0</v>
      </c>
      <c r="BH24">
        <f>SUM(AJ$13:AJ24)*AV24/1000</f>
        <v>0</v>
      </c>
      <c r="BI24">
        <f>SUM(AK$13:AK24)*AW24/1000</f>
        <v>0</v>
      </c>
      <c r="BJ24">
        <f t="shared" si="9"/>
        <v>0</v>
      </c>
    </row>
    <row r="25" spans="2:62">
      <c r="B25" s="310">
        <f t="shared" si="7"/>
        <v>2030</v>
      </c>
      <c r="C25" s="10">
        <f t="shared" si="2"/>
        <v>0</v>
      </c>
      <c r="D25" s="61" t="str">
        <f t="shared" si="3"/>
        <v/>
      </c>
      <c r="E25" s="10">
        <f>SUMIF('Table 5'!$J$13:$J$271,B25,'Table 5'!$C$13:$C$271)/SUMIF('Table 5'!$J$13:$J$271,B25,'Table 5'!$F$13:$F$271)</f>
        <v>27.69605512758854</v>
      </c>
      <c r="F25" s="51"/>
      <c r="G25" s="10">
        <f>IFERROR(SUMIF('Table 5'!$J$13:$J$271,B25,'Table 5'!$E$13:$E$271)/SUMIF('Table 5'!$J$13:$J$271,B25,'Table 5'!$F$13:$F$271),0)</f>
        <v>27.69605512758854</v>
      </c>
      <c r="H25" s="50"/>
      <c r="I25"/>
      <c r="M25" s="231"/>
      <c r="O25">
        <f t="shared" si="4"/>
        <v>2030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AB25">
        <f t="shared" si="8"/>
        <v>0</v>
      </c>
      <c r="AC25">
        <f t="shared" si="5"/>
        <v>0</v>
      </c>
      <c r="AD25">
        <f t="shared" si="5"/>
        <v>0</v>
      </c>
      <c r="AE25">
        <f t="shared" si="5"/>
        <v>0</v>
      </c>
      <c r="AF25">
        <f t="shared" si="5"/>
        <v>0</v>
      </c>
      <c r="AG25">
        <f t="shared" si="5"/>
        <v>0</v>
      </c>
      <c r="AH25">
        <f t="shared" si="5"/>
        <v>0</v>
      </c>
      <c r="AI25">
        <f t="shared" si="5"/>
        <v>0</v>
      </c>
      <c r="AJ25">
        <f t="shared" si="5"/>
        <v>0</v>
      </c>
      <c r="AK25">
        <f t="shared" si="5"/>
        <v>0</v>
      </c>
      <c r="AN25">
        <f>VLOOKUP($O25,'Table 3 WY Wind 2021'!$B$10:$J$36,9,FALSE)</f>
        <v>114.08</v>
      </c>
      <c r="AO25">
        <f>VLOOKUP($O25,'Table 3 DJ Wind 2031'!$B$10:$J$36,9,FALSE)</f>
        <v>222.59</v>
      </c>
      <c r="AP25">
        <f>VLOOKUP($O25,'Table 3 ID Wind 2036'!$B$10:$J$36,9,FALSE)</f>
        <v>226.38</v>
      </c>
      <c r="AQ25">
        <f>VLOOKUP($O25,'Table 3 30 MW Geoth 2029'!$B$10:$J$36,9,FALSE)</f>
        <v>835.97</v>
      </c>
      <c r="AR25">
        <f>VLOOKUP($O25,'Table 3 200 MW (UT N) 2029)'!$B$11:$H$41,7,FALSE)</f>
        <v>142.51</v>
      </c>
      <c r="AS25">
        <f>VLOOKUP($O25,'Table 3 436MW (West M) 2030'!$B$11:$I$41,7,FALSE)</f>
        <v>211.93</v>
      </c>
      <c r="AT25">
        <f>VLOOKUP($O25,'Table 3 477 MW (Wyo) 2033'!$B$11:$I$41,7,FALSE)</f>
        <v>217.05</v>
      </c>
      <c r="AU25">
        <f>VLOOKUP($O25,'Table 3 200 MW (Wyo) 2033'!$B$11:$I$41,7,FALSE)</f>
        <v>187.19</v>
      </c>
      <c r="AV25">
        <f>VLOOKUP($O25,'Table 3 Yakima Solar 2028'!$B$10:$K$36,9,FALSE)</f>
        <v>202.69</v>
      </c>
      <c r="AW25">
        <f>VLOOKUP($O25,'Table 3 UT Solar 2031'!$B$10:$K$36,9,FALSE)</f>
        <v>210.07</v>
      </c>
      <c r="AZ25">
        <f>SUM(AB$13:AB25)*AN25/1000</f>
        <v>0</v>
      </c>
      <c r="BA25">
        <f>SUM(AC$13:AC25)*AO25/1000</f>
        <v>0</v>
      </c>
      <c r="BB25">
        <f>SUM(AD$13:AD25)*AP25/1000</f>
        <v>0</v>
      </c>
      <c r="BC25">
        <f>SUM(AE$13:AE25)*AQ25/1000</f>
        <v>0</v>
      </c>
      <c r="BD25">
        <f>SUM(AF$13:AF25)*AR25/1000</f>
        <v>0</v>
      </c>
      <c r="BE25">
        <f>SUM(AG$13:AG25)*AS25/1000</f>
        <v>0</v>
      </c>
      <c r="BF25">
        <f>SUM(AH$13:AH25)*AT25/1000</f>
        <v>0</v>
      </c>
      <c r="BG25">
        <f>SUM(AI$13:AI25)*AU25/1000</f>
        <v>0</v>
      </c>
      <c r="BH25">
        <f>SUM(AJ$13:AJ25)*AV25/1000</f>
        <v>0</v>
      </c>
      <c r="BI25">
        <f>SUM(AK$13:AK25)*AW25/1000</f>
        <v>0</v>
      </c>
      <c r="BJ25">
        <f t="shared" si="9"/>
        <v>0</v>
      </c>
    </row>
    <row r="26" spans="2:62">
      <c r="B26" s="310">
        <f t="shared" si="7"/>
        <v>2031</v>
      </c>
      <c r="C26" s="10">
        <f t="shared" si="2"/>
        <v>0</v>
      </c>
      <c r="D26" s="61" t="str">
        <f t="shared" si="3"/>
        <v/>
      </c>
      <c r="E26" s="10">
        <f>SUMIF('Table 5'!$J$13:$J$271,B26,'Table 5'!$C$13:$C$271)/SUMIF('Table 5'!$J$13:$J$271,B26,'Table 5'!$F$13:$F$271)</f>
        <v>28.938313880805769</v>
      </c>
      <c r="F26" s="51"/>
      <c r="G26" s="10">
        <f>IFERROR(SUMIF('Table 5'!$J$13:$J$271,B26,'Table 5'!$E$13:$E$271)/SUMIF('Table 5'!$J$13:$J$271,B26,'Table 5'!$F$13:$F$271),0)</f>
        <v>28.938313880805769</v>
      </c>
      <c r="H26" s="50"/>
      <c r="I26"/>
      <c r="M26" s="231"/>
      <c r="O26">
        <f t="shared" si="4"/>
        <v>2031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AB26">
        <f t="shared" si="8"/>
        <v>0</v>
      </c>
      <c r="AC26">
        <f t="shared" si="5"/>
        <v>0</v>
      </c>
      <c r="AD26">
        <f t="shared" si="5"/>
        <v>0</v>
      </c>
      <c r="AE26">
        <f t="shared" si="5"/>
        <v>0</v>
      </c>
      <c r="AF26">
        <f t="shared" si="5"/>
        <v>0</v>
      </c>
      <c r="AG26">
        <f t="shared" si="5"/>
        <v>0</v>
      </c>
      <c r="AH26">
        <f t="shared" si="5"/>
        <v>0</v>
      </c>
      <c r="AI26">
        <f t="shared" si="5"/>
        <v>0</v>
      </c>
      <c r="AJ26">
        <f t="shared" si="5"/>
        <v>0</v>
      </c>
      <c r="AK26">
        <f t="shared" si="5"/>
        <v>0</v>
      </c>
      <c r="AN26">
        <f>VLOOKUP($O26,'Table 3 WY Wind 2021'!$B$10:$J$36,9,FALSE)</f>
        <v>116.8</v>
      </c>
      <c r="AO26">
        <f>VLOOKUP($O26,'Table 3 DJ Wind 2031'!$B$10:$J$36,9,FALSE)</f>
        <v>227.93</v>
      </c>
      <c r="AP26">
        <f>VLOOKUP($O26,'Table 3 ID Wind 2036'!$B$10:$J$36,9,FALSE)</f>
        <v>231.81</v>
      </c>
      <c r="AQ26">
        <f>VLOOKUP($O26,'Table 3 30 MW Geoth 2029'!$B$10:$J$36,9,FALSE)</f>
        <v>856.05</v>
      </c>
      <c r="AR26">
        <f>VLOOKUP($O26,'Table 3 200 MW (UT N) 2029)'!$B$11:$H$41,7,FALSE)</f>
        <v>145.94</v>
      </c>
      <c r="AS26">
        <f>VLOOKUP($O26,'Table 3 436MW (West M) 2030'!$B$11:$I$41,7,FALSE)</f>
        <v>217.05</v>
      </c>
      <c r="AT26">
        <f>VLOOKUP($O26,'Table 3 477 MW (Wyo) 2033'!$B$11:$I$41,7,FALSE)</f>
        <v>222.25</v>
      </c>
      <c r="AU26">
        <f>VLOOKUP($O26,'Table 3 200 MW (Wyo) 2033'!$B$11:$I$41,7,FALSE)</f>
        <v>191.69</v>
      </c>
      <c r="AV26">
        <f>VLOOKUP($O26,'Table 3 Yakima Solar 2028'!$B$10:$K$36,9,FALSE)</f>
        <v>207.55</v>
      </c>
      <c r="AW26">
        <f>VLOOKUP($O26,'Table 3 UT Solar 2031'!$B$10:$K$36,9,FALSE)</f>
        <v>215.13</v>
      </c>
      <c r="AZ26">
        <f>SUM(AB$13:AB26)*AN26/1000</f>
        <v>0</v>
      </c>
      <c r="BA26">
        <f>SUM(AC$13:AC26)*AO26/1000</f>
        <v>0</v>
      </c>
      <c r="BB26">
        <f>SUM(AD$13:AD26)*AP26/1000</f>
        <v>0</v>
      </c>
      <c r="BC26">
        <f>SUM(AE$13:AE26)*AQ26/1000</f>
        <v>0</v>
      </c>
      <c r="BD26">
        <f>SUM(AF$13:AF26)*AR26/1000</f>
        <v>0</v>
      </c>
      <c r="BE26">
        <f>SUM(AG$13:AG26)*AS26/1000</f>
        <v>0</v>
      </c>
      <c r="BF26">
        <f>SUM(AH$13:AH26)*AT26/1000</f>
        <v>0</v>
      </c>
      <c r="BG26">
        <f>SUM(AI$13:AI26)*AU26/1000</f>
        <v>0</v>
      </c>
      <c r="BH26">
        <f>SUM(AJ$13:AJ26)*AV26/1000</f>
        <v>0</v>
      </c>
      <c r="BI26">
        <f>SUM(AK$13:AK26)*AW26/1000</f>
        <v>0</v>
      </c>
      <c r="BJ26">
        <f t="shared" si="9"/>
        <v>0</v>
      </c>
    </row>
    <row r="27" spans="2:62">
      <c r="B27" s="310">
        <f t="shared" si="7"/>
        <v>2032</v>
      </c>
      <c r="C27" s="10">
        <f t="shared" si="2"/>
        <v>0</v>
      </c>
      <c r="D27" s="61" t="str">
        <f t="shared" si="3"/>
        <v/>
      </c>
      <c r="E27" s="10">
        <f>SUMIF('Table 5'!$J$13:$J$271,B27,'Table 5'!$C$13:$C$271)/SUMIF('Table 5'!$J$13:$J$271,B27,'Table 5'!$F$13:$F$271)</f>
        <v>31.071189486874019</v>
      </c>
      <c r="F27" s="51"/>
      <c r="G27" s="10">
        <f>IFERROR(SUMIF('Table 5'!$J$13:$J$271,B27,'Table 5'!$E$13:$E$271)/SUMIF('Table 5'!$J$13:$J$271,B27,'Table 5'!$F$13:$F$271),0)</f>
        <v>31.071189486874019</v>
      </c>
      <c r="H27" s="50"/>
      <c r="I27"/>
      <c r="M27" s="231"/>
      <c r="O27">
        <f t="shared" si="4"/>
        <v>2032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B27">
        <f t="shared" si="8"/>
        <v>0</v>
      </c>
      <c r="AC27">
        <f t="shared" si="5"/>
        <v>0</v>
      </c>
      <c r="AD27">
        <f t="shared" si="5"/>
        <v>0</v>
      </c>
      <c r="AE27">
        <f t="shared" si="5"/>
        <v>0</v>
      </c>
      <c r="AF27">
        <f t="shared" si="5"/>
        <v>0</v>
      </c>
      <c r="AG27">
        <f t="shared" si="5"/>
        <v>0</v>
      </c>
      <c r="AH27">
        <f t="shared" si="5"/>
        <v>0</v>
      </c>
      <c r="AI27">
        <f t="shared" si="5"/>
        <v>0</v>
      </c>
      <c r="AJ27">
        <f t="shared" si="5"/>
        <v>0</v>
      </c>
      <c r="AK27">
        <f t="shared" si="5"/>
        <v>0</v>
      </c>
      <c r="AN27">
        <f>VLOOKUP($O27,'Table 3 WY Wind 2021'!$B$10:$J$36,9,FALSE)</f>
        <v>119.62</v>
      </c>
      <c r="AO27">
        <f>VLOOKUP($O27,'Table 3 DJ Wind 2031'!$B$10:$J$36,9,FALSE)</f>
        <v>233.41</v>
      </c>
      <c r="AP27">
        <f>VLOOKUP($O27,'Table 3 ID Wind 2036'!$B$10:$J$36,9,FALSE)</f>
        <v>237.39</v>
      </c>
      <c r="AQ27">
        <f>VLOOKUP($O27,'Table 3 30 MW Geoth 2029'!$B$10:$J$36,9,FALSE)</f>
        <v>876.69</v>
      </c>
      <c r="AR27">
        <f>VLOOKUP($O27,'Table 3 200 MW (UT N) 2029)'!$B$11:$H$41,7,FALSE)</f>
        <v>149.43</v>
      </c>
      <c r="AS27">
        <f>VLOOKUP($O27,'Table 3 436MW (West M) 2030'!$B$11:$I$41,7,FALSE)</f>
        <v>222.28</v>
      </c>
      <c r="AT27">
        <f>VLOOKUP($O27,'Table 3 477 MW (Wyo) 2033'!$B$11:$I$41,7,FALSE)</f>
        <v>227.56</v>
      </c>
      <c r="AU27">
        <f>VLOOKUP($O27,'Table 3 200 MW (Wyo) 2033'!$B$11:$I$41,7,FALSE)</f>
        <v>196.29</v>
      </c>
      <c r="AV27">
        <f>VLOOKUP($O27,'Table 3 Yakima Solar 2028'!$B$10:$K$36,9,FALSE)</f>
        <v>212.54</v>
      </c>
      <c r="AW27">
        <f>VLOOKUP($O27,'Table 3 UT Solar 2031'!$B$10:$K$36,9,FALSE)</f>
        <v>220.31</v>
      </c>
      <c r="AZ27">
        <f>SUM(AB$13:AB27)*AN27/1000</f>
        <v>0</v>
      </c>
      <c r="BA27">
        <f>SUM(AC$13:AC27)*AO27/1000</f>
        <v>0</v>
      </c>
      <c r="BB27">
        <f>SUM(AD$13:AD27)*AP27/1000</f>
        <v>0</v>
      </c>
      <c r="BC27">
        <f>SUM(AE$13:AE27)*AQ27/1000</f>
        <v>0</v>
      </c>
      <c r="BD27">
        <f>SUM(AF$13:AF27)*AR27/1000</f>
        <v>0</v>
      </c>
      <c r="BE27">
        <f>SUM(AG$13:AG27)*AS27/1000</f>
        <v>0</v>
      </c>
      <c r="BF27">
        <f>SUM(AH$13:AH27)*AT27/1000</f>
        <v>0</v>
      </c>
      <c r="BG27">
        <f>SUM(AI$13:AI27)*AU27/1000</f>
        <v>0</v>
      </c>
      <c r="BH27">
        <f>SUM(AJ$13:AJ27)*AV27/1000</f>
        <v>0</v>
      </c>
      <c r="BI27">
        <f>SUM(AK$13:AK27)*AW27/1000</f>
        <v>0</v>
      </c>
      <c r="BJ27">
        <f t="shared" si="9"/>
        <v>0</v>
      </c>
    </row>
    <row r="28" spans="2:62">
      <c r="B28" s="310">
        <f t="shared" si="7"/>
        <v>2033</v>
      </c>
      <c r="C28" s="10">
        <f t="shared" si="2"/>
        <v>0</v>
      </c>
      <c r="D28" s="61" t="str">
        <f t="shared" si="3"/>
        <v/>
      </c>
      <c r="E28" s="10">
        <f>SUMIF('Table 5'!$J$13:$J$271,B28,'Table 5'!$C$13:$C$271)/SUMIF('Table 5'!$J$13:$J$271,B28,'Table 5'!$F$13:$F$271)</f>
        <v>37.92432246796492</v>
      </c>
      <c r="F28" s="51"/>
      <c r="G28" s="10">
        <f>IFERROR(SUMIF('Table 5'!$J$13:$J$271,B28,'Table 5'!$E$13:$E$271)/SUMIF('Table 5'!$J$13:$J$271,B28,'Table 5'!$F$13:$F$271),0)</f>
        <v>37.92432246796492</v>
      </c>
      <c r="H28" s="50"/>
      <c r="I28"/>
      <c r="M28" s="231"/>
      <c r="O28">
        <f t="shared" si="4"/>
        <v>2033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AB28">
        <f t="shared" si="8"/>
        <v>0</v>
      </c>
      <c r="AC28">
        <f t="shared" si="5"/>
        <v>0</v>
      </c>
      <c r="AD28">
        <f t="shared" si="5"/>
        <v>0</v>
      </c>
      <c r="AE28">
        <f t="shared" si="5"/>
        <v>0</v>
      </c>
      <c r="AF28">
        <f t="shared" si="5"/>
        <v>0</v>
      </c>
      <c r="AG28">
        <f t="shared" si="5"/>
        <v>0</v>
      </c>
      <c r="AH28">
        <f t="shared" si="5"/>
        <v>0</v>
      </c>
      <c r="AI28">
        <f t="shared" si="5"/>
        <v>0</v>
      </c>
      <c r="AJ28">
        <f t="shared" si="5"/>
        <v>0</v>
      </c>
      <c r="AK28">
        <f t="shared" si="5"/>
        <v>0</v>
      </c>
      <c r="AN28">
        <f>VLOOKUP($O28,'Table 3 WY Wind 2021'!$B$10:$J$36,9,FALSE)</f>
        <v>122.51</v>
      </c>
      <c r="AO28">
        <f>VLOOKUP($O28,'Table 3 DJ Wind 2031'!$B$10:$J$36,9,FALSE)</f>
        <v>239.05</v>
      </c>
      <c r="AP28">
        <f>VLOOKUP($O28,'Table 3 ID Wind 2036'!$B$10:$J$36,9,FALSE)</f>
        <v>243.13</v>
      </c>
      <c r="AQ28">
        <f>VLOOKUP($O28,'Table 3 30 MW Geoth 2029'!$B$10:$J$36,9,FALSE)</f>
        <v>897.87</v>
      </c>
      <c r="AR28">
        <f>VLOOKUP($O28,'Table 3 200 MW (UT N) 2029)'!$B$11:$H$41,7,FALSE)</f>
        <v>153.04</v>
      </c>
      <c r="AS28">
        <f>VLOOKUP($O28,'Table 3 436MW (West M) 2030'!$B$11:$I$41,7,FALSE)</f>
        <v>227.66</v>
      </c>
      <c r="AT28">
        <f>VLOOKUP($O28,'Table 3 477 MW (Wyo) 2033'!$B$11:$I$41,7,FALSE)</f>
        <v>233.09</v>
      </c>
      <c r="AU28">
        <f>VLOOKUP($O28,'Table 3 200 MW (Wyo) 2033'!$B$11:$I$41,7,FALSE)</f>
        <v>201.04</v>
      </c>
      <c r="AV28">
        <f>VLOOKUP($O28,'Table 3 Yakima Solar 2028'!$B$10:$K$36,9,FALSE)</f>
        <v>217.69</v>
      </c>
      <c r="AW28">
        <f>VLOOKUP($O28,'Table 3 UT Solar 2031'!$B$10:$K$36,9,FALSE)</f>
        <v>225.65</v>
      </c>
      <c r="AZ28">
        <f>SUM(AB$13:AB28)*AN28/1000</f>
        <v>0</v>
      </c>
      <c r="BA28">
        <f>SUM(AC$13:AC28)*AO28/1000</f>
        <v>0</v>
      </c>
      <c r="BB28">
        <f>SUM(AD$13:AD28)*AP28/1000</f>
        <v>0</v>
      </c>
      <c r="BC28">
        <f>SUM(AE$13:AE28)*AQ28/1000</f>
        <v>0</v>
      </c>
      <c r="BD28">
        <f>SUM(AF$13:AF28)*AR28/1000</f>
        <v>0</v>
      </c>
      <c r="BE28">
        <f>SUM(AG$13:AG28)*AS28/1000</f>
        <v>0</v>
      </c>
      <c r="BF28">
        <f>SUM(AH$13:AH28)*AT28/1000</f>
        <v>0</v>
      </c>
      <c r="BG28">
        <f>SUM(AI$13:AI28)*AU28/1000</f>
        <v>0</v>
      </c>
      <c r="BH28">
        <f>SUM(AJ$13:AJ28)*AV28/1000</f>
        <v>0</v>
      </c>
      <c r="BI28">
        <f>SUM(AK$13:AK28)*AW28/1000</f>
        <v>0</v>
      </c>
      <c r="BJ28">
        <f t="shared" si="9"/>
        <v>0</v>
      </c>
    </row>
    <row r="29" spans="2:62">
      <c r="B29" s="310">
        <f t="shared" si="7"/>
        <v>2034</v>
      </c>
      <c r="C29" s="10">
        <f t="shared" si="2"/>
        <v>0</v>
      </c>
      <c r="D29" s="61" t="str">
        <f t="shared" si="3"/>
        <v/>
      </c>
      <c r="E29" s="10">
        <f>SUMIF('Table 5'!$J$13:$J$271,B29,'Table 5'!$C$13:$C$271)/SUMIF('Table 5'!$J$13:$J$271,B29,'Table 5'!$F$13:$F$271)</f>
        <v>44.209042884724845</v>
      </c>
      <c r="F29" s="51"/>
      <c r="G29" s="10">
        <f>IFERROR(SUMIF('Table 5'!$J$13:$J$271,B29,'Table 5'!$E$13:$E$271)/SUMIF('Table 5'!$J$13:$J$271,B29,'Table 5'!$F$13:$F$271),0)</f>
        <v>44.209042884724845</v>
      </c>
      <c r="H29" s="50"/>
      <c r="I29"/>
      <c r="M29" s="231"/>
      <c r="O29">
        <f t="shared" si="4"/>
        <v>2034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B29">
        <f t="shared" si="8"/>
        <v>0</v>
      </c>
      <c r="AC29">
        <f t="shared" si="5"/>
        <v>0</v>
      </c>
      <c r="AD29">
        <f t="shared" si="5"/>
        <v>0</v>
      </c>
      <c r="AE29">
        <f t="shared" si="5"/>
        <v>0</v>
      </c>
      <c r="AF29">
        <f t="shared" si="5"/>
        <v>0</v>
      </c>
      <c r="AG29">
        <f t="shared" si="5"/>
        <v>0</v>
      </c>
      <c r="AH29">
        <f t="shared" si="5"/>
        <v>0</v>
      </c>
      <c r="AI29">
        <f t="shared" si="5"/>
        <v>0</v>
      </c>
      <c r="AJ29">
        <f t="shared" si="5"/>
        <v>0</v>
      </c>
      <c r="AK29">
        <f t="shared" si="5"/>
        <v>0</v>
      </c>
      <c r="AN29">
        <f>VLOOKUP($O29,'Table 3 WY Wind 2021'!$B$10:$J$36,9,FALSE)</f>
        <v>125.47</v>
      </c>
      <c r="AO29">
        <f>VLOOKUP($O29,'Table 3 DJ Wind 2031'!$B$10:$J$36,9,FALSE)</f>
        <v>244.83</v>
      </c>
      <c r="AP29">
        <f>VLOOKUP($O29,'Table 3 ID Wind 2036'!$B$10:$J$36,9,FALSE)</f>
        <v>249.02</v>
      </c>
      <c r="AQ29">
        <f>VLOOKUP($O29,'Table 3 30 MW Geoth 2029'!$B$10:$J$36,9,FALSE)</f>
        <v>919.61</v>
      </c>
      <c r="AR29">
        <f>VLOOKUP($O29,'Table 3 200 MW (UT N) 2029)'!$B$11:$H$41,7,FALSE)</f>
        <v>156.75</v>
      </c>
      <c r="AS29">
        <f>VLOOKUP($O29,'Table 3 436MW (West M) 2030'!$B$11:$I$41,7,FALSE)</f>
        <v>233.17</v>
      </c>
      <c r="AT29">
        <f>VLOOKUP($O29,'Table 3 477 MW (Wyo) 2033'!$B$11:$I$41,7,FALSE)</f>
        <v>238.74</v>
      </c>
      <c r="AU29">
        <f>VLOOKUP($O29,'Table 3 200 MW (Wyo) 2033'!$B$11:$I$41,7,FALSE)</f>
        <v>205.91</v>
      </c>
      <c r="AV29">
        <f>VLOOKUP($O29,'Table 3 Yakima Solar 2028'!$B$10:$K$36,9,FALSE)</f>
        <v>222.95</v>
      </c>
      <c r="AW29">
        <f>VLOOKUP($O29,'Table 3 UT Solar 2031'!$B$10:$K$36,9,FALSE)</f>
        <v>231.1</v>
      </c>
      <c r="AZ29">
        <f>SUM(AB$13:AB29)*AN29/1000</f>
        <v>0</v>
      </c>
      <c r="BA29">
        <f>SUM(AC$13:AC29)*AO29/1000</f>
        <v>0</v>
      </c>
      <c r="BB29">
        <f>SUM(AD$13:AD29)*AP29/1000</f>
        <v>0</v>
      </c>
      <c r="BC29">
        <f>SUM(AE$13:AE29)*AQ29/1000</f>
        <v>0</v>
      </c>
      <c r="BD29">
        <f>SUM(AF$13:AF29)*AR29/1000</f>
        <v>0</v>
      </c>
      <c r="BE29">
        <f>SUM(AG$13:AG29)*AS29/1000</f>
        <v>0</v>
      </c>
      <c r="BF29">
        <f>SUM(AH$13:AH29)*AT29/1000</f>
        <v>0</v>
      </c>
      <c r="BG29">
        <f>SUM(AI$13:AI29)*AU29/1000</f>
        <v>0</v>
      </c>
      <c r="BH29">
        <f>SUM(AJ$13:AJ29)*AV29/1000</f>
        <v>0</v>
      </c>
      <c r="BI29">
        <f>SUM(AK$13:AK29)*AW29/1000</f>
        <v>0</v>
      </c>
      <c r="BJ29">
        <f t="shared" si="9"/>
        <v>0</v>
      </c>
    </row>
    <row r="30" spans="2:62">
      <c r="B30" s="310">
        <f t="shared" si="7"/>
        <v>2035</v>
      </c>
      <c r="C30" s="10">
        <f t="shared" si="2"/>
        <v>138.05055263720109</v>
      </c>
      <c r="D30" s="61" t="str">
        <f t="shared" si="3"/>
        <v/>
      </c>
      <c r="E30" s="10">
        <f>SUMIF('Table 5'!$J$13:$J$271,B30,'Table 5'!$C$13:$C$271)/SUMIF('Table 5'!$J$13:$J$271,B30,'Table 5'!$F$13:$F$271)</f>
        <v>13.966570020188152</v>
      </c>
      <c r="F30" s="51"/>
      <c r="G30" s="10">
        <f>IFERROR(SUMIF('Table 5'!$J$13:$J$271,B30,'Table 5'!$E$13:$E$271)/SUMIF('Table 5'!$J$13:$J$271,B30,'Table 5'!$F$13:$F$271),0)</f>
        <v>77.897752204295074</v>
      </c>
      <c r="H30" s="50"/>
      <c r="I30"/>
      <c r="M30" s="231"/>
      <c r="O30">
        <f t="shared" si="4"/>
        <v>2035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3.480419415063043</v>
      </c>
      <c r="AB30">
        <f t="shared" si="8"/>
        <v>0</v>
      </c>
      <c r="AC30">
        <f t="shared" si="5"/>
        <v>0</v>
      </c>
      <c r="AD30">
        <f t="shared" si="5"/>
        <v>0</v>
      </c>
      <c r="AE30">
        <f t="shared" si="5"/>
        <v>0</v>
      </c>
      <c r="AF30">
        <f t="shared" si="5"/>
        <v>0</v>
      </c>
      <c r="AG30">
        <f t="shared" si="5"/>
        <v>0</v>
      </c>
      <c r="AH30">
        <f t="shared" si="5"/>
        <v>0</v>
      </c>
      <c r="AI30">
        <f t="shared" si="5"/>
        <v>0</v>
      </c>
      <c r="AJ30">
        <f t="shared" si="5"/>
        <v>0</v>
      </c>
      <c r="AK30">
        <f t="shared" si="5"/>
        <v>5.8325469025814822</v>
      </c>
      <c r="AN30">
        <f>VLOOKUP($O30,'Table 3 WY Wind 2021'!$B$10:$J$36,9,FALSE)</f>
        <v>128.49</v>
      </c>
      <c r="AO30">
        <f>VLOOKUP($O30,'Table 3 DJ Wind 2031'!$B$10:$J$36,9,FALSE)</f>
        <v>250.74</v>
      </c>
      <c r="AP30">
        <f>VLOOKUP($O30,'Table 3 ID Wind 2036'!$B$10:$J$36,9,FALSE)</f>
        <v>255.04</v>
      </c>
      <c r="AQ30">
        <f>VLOOKUP($O30,'Table 3 30 MW Geoth 2029'!$B$10:$J$36,9,FALSE)</f>
        <v>941.83</v>
      </c>
      <c r="AR30">
        <f>VLOOKUP($O30,'Table 3 200 MW (UT N) 2029)'!$B$11:$H$41,7,FALSE)</f>
        <v>160.53</v>
      </c>
      <c r="AS30">
        <f>VLOOKUP($O30,'Table 3 436MW (West M) 2030'!$B$11:$I$41,7,FALSE)</f>
        <v>238.79</v>
      </c>
      <c r="AT30">
        <f>VLOOKUP($O30,'Table 3 477 MW (Wyo) 2033'!$B$11:$I$41,7,FALSE)</f>
        <v>244.5</v>
      </c>
      <c r="AU30">
        <f>VLOOKUP($O30,'Table 3 200 MW (Wyo) 2033'!$B$11:$I$41,7,FALSE)</f>
        <v>210.88</v>
      </c>
      <c r="AV30">
        <f>VLOOKUP($O30,'Table 3 Yakima Solar 2028'!$B$10:$K$36,9,FALSE)</f>
        <v>228.33</v>
      </c>
      <c r="AW30">
        <f>VLOOKUP($O30,'Table 3 UT Solar 2031'!$B$10:$K$36,9,FALSE)</f>
        <v>236.69</v>
      </c>
      <c r="AZ30">
        <f>SUM(AB$13:AB30)*AN30/1000</f>
        <v>0</v>
      </c>
      <c r="BA30">
        <f>SUM(AC$13:AC30)*AO30/1000</f>
        <v>0</v>
      </c>
      <c r="BB30">
        <f>SUM(AD$13:AD30)*AP30/1000</f>
        <v>0</v>
      </c>
      <c r="BC30">
        <f>SUM(AE$13:AE30)*AQ30/1000</f>
        <v>0</v>
      </c>
      <c r="BD30">
        <f>SUM(AF$13:AF30)*AR30/1000</f>
        <v>0</v>
      </c>
      <c r="BE30">
        <f>SUM(AG$13:AG30)*AS30/1000</f>
        <v>0</v>
      </c>
      <c r="BF30">
        <f>SUM(AH$13:AH30)*AT30/1000</f>
        <v>0</v>
      </c>
      <c r="BG30">
        <f>SUM(AI$13:AI30)*AU30/1000</f>
        <v>0</v>
      </c>
      <c r="BH30">
        <f>SUM(AJ$13:AJ30)*AV30/1000</f>
        <v>0</v>
      </c>
      <c r="BI30">
        <f>SUM(AK$13:AK30)*AW30/1000</f>
        <v>1.380505526372011</v>
      </c>
      <c r="BJ30">
        <f t="shared" si="9"/>
        <v>1.380505526372011</v>
      </c>
    </row>
    <row r="31" spans="2:62">
      <c r="B31" s="310">
        <f t="shared" si="7"/>
        <v>2036</v>
      </c>
      <c r="C31" s="10">
        <f t="shared" si="2"/>
        <v>141.41009965308803</v>
      </c>
      <c r="D31" s="61" t="str">
        <f t="shared" si="3"/>
        <v/>
      </c>
      <c r="E31" s="10">
        <f>SUMIF('Table 5'!$J$13:$J$271,B31,'Table 5'!$C$13:$C$271)/SUMIF('Table 5'!$J$13:$J$271,B31,'Table 5'!$F$13:$F$271)</f>
        <v>14.865810422415505</v>
      </c>
      <c r="F31" s="51"/>
      <c r="G31" s="10">
        <f>IFERROR(SUMIF('Table 5'!$J$13:$J$271,B31,'Table 5'!$E$13:$E$271)/SUMIF('Table 5'!$J$13:$J$271,B31,'Table 5'!$F$13:$F$271),0)</f>
        <v>80.53210794132994</v>
      </c>
      <c r="H31" s="50"/>
      <c r="I31"/>
      <c r="M31" s="231"/>
      <c r="O31">
        <f t="shared" si="4"/>
        <v>2036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B31">
        <f t="shared" si="8"/>
        <v>0</v>
      </c>
      <c r="AC31">
        <f t="shared" si="5"/>
        <v>0</v>
      </c>
      <c r="AD31">
        <f t="shared" si="5"/>
        <v>0</v>
      </c>
      <c r="AE31">
        <f t="shared" si="5"/>
        <v>0</v>
      </c>
      <c r="AF31">
        <f t="shared" si="5"/>
        <v>0</v>
      </c>
      <c r="AG31">
        <f t="shared" si="5"/>
        <v>0</v>
      </c>
      <c r="AH31">
        <f t="shared" si="5"/>
        <v>0</v>
      </c>
      <c r="AI31">
        <f t="shared" si="5"/>
        <v>0</v>
      </c>
      <c r="AJ31">
        <f t="shared" si="5"/>
        <v>0</v>
      </c>
      <c r="AK31">
        <f t="shared" si="5"/>
        <v>0</v>
      </c>
      <c r="AN31">
        <f>VLOOKUP($O31,'Table 3 WY Wind 2021'!$B$10:$J$36,9,FALSE)</f>
        <v>131.6</v>
      </c>
      <c r="AO31">
        <f>VLOOKUP($O31,'Table 3 DJ Wind 2031'!$B$10:$J$36,9,FALSE)</f>
        <v>256.82</v>
      </c>
      <c r="AP31">
        <f>VLOOKUP($O31,'Table 3 ID Wind 2036'!$B$10:$J$36,9,FALSE)</f>
        <v>261.24</v>
      </c>
      <c r="AQ31">
        <f>VLOOKUP($O31,'Table 3 30 MW Geoth 2029'!$B$10:$J$36,9,FALSE)</f>
        <v>964.76</v>
      </c>
      <c r="AR31">
        <f>VLOOKUP($O31,'Table 3 200 MW (UT N) 2029)'!$B$11:$H$41,7,FALSE)</f>
        <v>164.43</v>
      </c>
      <c r="AS31">
        <f>VLOOKUP($O31,'Table 3 436MW (West M) 2030'!$B$11:$I$41,7,FALSE)</f>
        <v>244.62</v>
      </c>
      <c r="AT31">
        <f>VLOOKUP($O31,'Table 3 477 MW (Wyo) 2033'!$B$11:$I$41,7,FALSE)</f>
        <v>250.43</v>
      </c>
      <c r="AU31">
        <f>VLOOKUP($O31,'Table 3 200 MW (Wyo) 2033'!$B$11:$I$41,7,FALSE)</f>
        <v>216.01</v>
      </c>
      <c r="AV31">
        <f>VLOOKUP($O31,'Table 3 Yakima Solar 2028'!$B$10:$K$36,9,FALSE)</f>
        <v>233.88</v>
      </c>
      <c r="AW31">
        <f>VLOOKUP($O31,'Table 3 UT Solar 2031'!$B$10:$K$36,9,FALSE)</f>
        <v>242.45</v>
      </c>
      <c r="AZ31">
        <f>SUM(AB$13:AB31)*AN31/1000</f>
        <v>0</v>
      </c>
      <c r="BA31">
        <f>SUM(AC$13:AC31)*AO31/1000</f>
        <v>0</v>
      </c>
      <c r="BB31">
        <f>SUM(AD$13:AD31)*AP31/1000</f>
        <v>0</v>
      </c>
      <c r="BC31">
        <f>SUM(AE$13:AE31)*AQ31/1000</f>
        <v>0</v>
      </c>
      <c r="BD31">
        <f>SUM(AF$13:AF31)*AR31/1000</f>
        <v>0</v>
      </c>
      <c r="BE31">
        <f>SUM(AG$13:AG31)*AS31/1000</f>
        <v>0</v>
      </c>
      <c r="BF31">
        <f>SUM(AH$13:AH31)*AT31/1000</f>
        <v>0</v>
      </c>
      <c r="BG31">
        <f>SUM(AI$13:AI31)*AU31/1000</f>
        <v>0</v>
      </c>
      <c r="BH31">
        <f>SUM(AJ$13:AJ31)*AV31/1000</f>
        <v>0</v>
      </c>
      <c r="BI31">
        <f>SUM(AK$13:AK31)*AW31/1000</f>
        <v>1.4141009965308804</v>
      </c>
      <c r="BJ31">
        <f t="shared" si="9"/>
        <v>1.4141009965308804</v>
      </c>
    </row>
    <row r="32" spans="2:62">
      <c r="B32" s="310">
        <f t="shared" si="7"/>
        <v>2037</v>
      </c>
      <c r="C32" s="10">
        <f t="shared" si="2"/>
        <v>144.85130232561113</v>
      </c>
      <c r="D32" s="61" t="str">
        <f t="shared" si="3"/>
        <v/>
      </c>
      <c r="E32" s="10">
        <f>SUMIF('Table 5'!$J$13:$J$271,B32,'Table 5'!$C$13:$C$271)/SUMIF('Table 5'!$J$13:$J$271,B32,'Table 5'!$F$13:$F$271)</f>
        <v>16.332736231871767</v>
      </c>
      <c r="F32" s="51"/>
      <c r="G32" s="10">
        <f>IFERROR(SUMIF('Table 5'!$J$13:$J$271,B32,'Table 5'!$E$13:$E$271)/SUMIF('Table 5'!$J$13:$J$271,B32,'Table 5'!$F$13:$F$271),0)</f>
        <v>84.089375621467411</v>
      </c>
      <c r="H32" s="50"/>
      <c r="I32"/>
      <c r="M32" s="231"/>
      <c r="O32">
        <f t="shared" si="4"/>
        <v>2037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AB32">
        <f t="shared" si="8"/>
        <v>0</v>
      </c>
      <c r="AC32">
        <f t="shared" si="5"/>
        <v>0</v>
      </c>
      <c r="AD32">
        <f t="shared" si="5"/>
        <v>0</v>
      </c>
      <c r="AE32">
        <f t="shared" si="5"/>
        <v>0</v>
      </c>
      <c r="AF32">
        <f t="shared" si="5"/>
        <v>0</v>
      </c>
      <c r="AG32">
        <f t="shared" si="5"/>
        <v>0</v>
      </c>
      <c r="AH32">
        <f t="shared" si="5"/>
        <v>0</v>
      </c>
      <c r="AI32">
        <f t="shared" si="5"/>
        <v>0</v>
      </c>
      <c r="AJ32">
        <f t="shared" si="5"/>
        <v>0</v>
      </c>
      <c r="AK32">
        <f t="shared" si="5"/>
        <v>0</v>
      </c>
      <c r="AN32">
        <f>VLOOKUP($O32,'Table 3 WY Wind 2021'!$B$10:$J$36,9,FALSE)</f>
        <v>134.76</v>
      </c>
      <c r="AO32">
        <f>VLOOKUP($O32,'Table 3 DJ Wind 2031'!$B$10:$J$36,9,FALSE)</f>
        <v>263.04000000000002</v>
      </c>
      <c r="AP32">
        <f>VLOOKUP($O32,'Table 3 ID Wind 2036'!$B$10:$J$36,9,FALSE)</f>
        <v>267.58</v>
      </c>
      <c r="AQ32">
        <f>VLOOKUP($O32,'Table 3 30 MW Geoth 2029'!$B$10:$J$36,9,FALSE)</f>
        <v>988.16</v>
      </c>
      <c r="AR32">
        <f>VLOOKUP($O32,'Table 3 200 MW (UT N) 2029)'!$B$11:$H$41,7,FALSE)</f>
        <v>168.43</v>
      </c>
      <c r="AS32">
        <f>VLOOKUP($O32,'Table 3 436MW (West M) 2030'!$B$11:$I$41,7,FALSE)</f>
        <v>250.59</v>
      </c>
      <c r="AT32">
        <f>VLOOKUP($O32,'Table 3 477 MW (Wyo) 2033'!$B$11:$I$41,7,FALSE)</f>
        <v>256.47000000000003</v>
      </c>
      <c r="AU32">
        <f>VLOOKUP($O32,'Table 3 200 MW (Wyo) 2033'!$B$11:$I$41,7,FALSE)</f>
        <v>221.26</v>
      </c>
      <c r="AV32">
        <f>VLOOKUP($O32,'Table 3 Yakima Solar 2028'!$B$10:$K$36,9,FALSE)</f>
        <v>239.57</v>
      </c>
      <c r="AW32">
        <f>VLOOKUP($O32,'Table 3 UT Solar 2031'!$B$10:$K$36,9,FALSE)</f>
        <v>248.35</v>
      </c>
      <c r="AZ32">
        <f>SUM(AB$13:AB32)*AN32/1000</f>
        <v>0</v>
      </c>
      <c r="BA32">
        <f>SUM(AC$13:AC32)*AO32/1000</f>
        <v>0</v>
      </c>
      <c r="BB32">
        <f>SUM(AD$13:AD32)*AP32/1000</f>
        <v>0</v>
      </c>
      <c r="BC32">
        <f>SUM(AE$13:AE32)*AQ32/1000</f>
        <v>0</v>
      </c>
      <c r="BD32">
        <f>SUM(AF$13:AF32)*AR32/1000</f>
        <v>0</v>
      </c>
      <c r="BE32">
        <f>SUM(AG$13:AG32)*AS32/1000</f>
        <v>0</v>
      </c>
      <c r="BF32">
        <f>SUM(AH$13:AH32)*AT32/1000</f>
        <v>0</v>
      </c>
      <c r="BG32">
        <f>SUM(AI$13:AI32)*AU32/1000</f>
        <v>0</v>
      </c>
      <c r="BH32">
        <f>SUM(AJ$13:AJ32)*AV32/1000</f>
        <v>0</v>
      </c>
      <c r="BI32">
        <f>SUM(AK$13:AK32)*AW32/1000</f>
        <v>1.4485130232561112</v>
      </c>
      <c r="BJ32" s="318">
        <f t="shared" si="9"/>
        <v>1.4485130232561112</v>
      </c>
    </row>
    <row r="33" spans="1:62" hidden="1">
      <c r="B33" s="16">
        <f t="shared" si="7"/>
        <v>2038</v>
      </c>
      <c r="C33" s="10">
        <f t="shared" ref="C33" si="10">INDEX($BJ:$BJ,MATCH(B33,$O:$O,0),1)*1000/Study_MW</f>
        <v>148.38582574857548</v>
      </c>
      <c r="D33" s="61" t="str">
        <f t="shared" ref="D33" si="11">IF(OR(AND(B33=2029,_30_Geo_West&gt;0),AND(B33=2029,_200_SCCT_UtahN&gt;0),AND(B33=2030,_436_CCCT_WestMain&gt;0)),"(4)","")</f>
        <v/>
      </c>
      <c r="E33" s="10" t="e">
        <f>SUMIF('Table 5'!$J$20:$J$271,B33,'Table 5'!$C$20:$C$271)/SUMIF('Table 5'!$J$20:$J$271,B33,'Table 5'!$F$20:$F$271)</f>
        <v>#DIV/0!</v>
      </c>
      <c r="F33" s="51"/>
      <c r="G33" s="15">
        <f>IFERROR(SUMIF('Table 5'!$J$20:$J$271,B33,'Table 5'!$E$20:$E$271)/SUMIF('Table 5'!$J$20:$J$271,B33,'Table 5'!$F$20:$F$271),0)</f>
        <v>0</v>
      </c>
      <c r="H33" s="50"/>
      <c r="I33"/>
      <c r="M33" s="231"/>
      <c r="O33">
        <f t="shared" ref="O33" si="12">B33</f>
        <v>2038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B33">
        <f t="shared" ref="AB33" si="13">P33/P$5</f>
        <v>0</v>
      </c>
      <c r="AC33">
        <f t="shared" ref="AC33" si="14">Q33/Q$5</f>
        <v>0</v>
      </c>
      <c r="AD33">
        <f t="shared" ref="AD33" si="15">R33/R$5</f>
        <v>0</v>
      </c>
      <c r="AE33">
        <f t="shared" ref="AE33" si="16">S33/S$5</f>
        <v>0</v>
      </c>
      <c r="AF33">
        <f t="shared" ref="AF33" si="17">T33/T$5</f>
        <v>0</v>
      </c>
      <c r="AG33">
        <f t="shared" ref="AG33" si="18">U33/U$5</f>
        <v>0</v>
      </c>
      <c r="AH33">
        <f t="shared" ref="AH33" si="19">V33/V$5</f>
        <v>0</v>
      </c>
      <c r="AI33">
        <f t="shared" ref="AI33" si="20">W33/W$5</f>
        <v>0</v>
      </c>
      <c r="AJ33">
        <f t="shared" ref="AJ33" si="21">X33/X$5</f>
        <v>0</v>
      </c>
      <c r="AK33">
        <f t="shared" ref="AK33" si="22">Y33/Y$5</f>
        <v>0</v>
      </c>
      <c r="AN33">
        <f>VLOOKUP($O33,'Table 3 WY Wind 2021'!$B$10:$J$36,9,FALSE)</f>
        <v>138.07</v>
      </c>
      <c r="AO33">
        <f>VLOOKUP($O33,'Table 3 DJ Wind 2031'!$B$10:$J$36,9,FALSE)</f>
        <v>269.48</v>
      </c>
      <c r="AP33">
        <f>VLOOKUP($O33,'Table 3 ID Wind 2036'!$B$10:$J$36,9,FALSE)</f>
        <v>274.11</v>
      </c>
      <c r="AQ33">
        <f>VLOOKUP($O33,'Table 3 30 MW Geoth 2029'!$B$10:$J$36,9,FALSE)</f>
        <v>1012.27</v>
      </c>
      <c r="AR33">
        <f>VLOOKUP($O33,'Table 3 200 MW (UT N) 2029)'!$B$11:$H$41,7,FALSE)</f>
        <v>172.55</v>
      </c>
      <c r="AS33">
        <f>VLOOKUP($O33,'Table 3 436MW (West M) 2030'!$B$11:$I$41,7,FALSE)</f>
        <v>256.70999999999998</v>
      </c>
      <c r="AT33">
        <f>VLOOKUP($O33,'Table 3 477 MW (Wyo) 2033'!$B$11:$I$41,7,FALSE)</f>
        <v>262.75</v>
      </c>
      <c r="AU33">
        <f>VLOOKUP($O33,'Table 3 200 MW (Wyo) 2033'!$B$11:$I$41,7,FALSE)</f>
        <v>226.67</v>
      </c>
      <c r="AV33">
        <f>VLOOKUP($O33,'Table 3 Yakima Solar 2028'!$B$10:$K$36,9,FALSE)</f>
        <v>245.41</v>
      </c>
      <c r="AW33">
        <f>VLOOKUP($O33,'Table 3 UT Solar 2031'!$B$10:$K$36,9,FALSE)</f>
        <v>254.41</v>
      </c>
      <c r="AZ33">
        <f>SUM(AB$13:AB33)*AN33/1000</f>
        <v>0</v>
      </c>
      <c r="BA33">
        <f>SUM(AC$13:AC33)*AO33/1000</f>
        <v>0</v>
      </c>
      <c r="BB33">
        <f>SUM(AD$13:AD33)*AP33/1000</f>
        <v>0</v>
      </c>
      <c r="BC33">
        <f>SUM(AE$13:AE33)*AQ33/1000</f>
        <v>0</v>
      </c>
      <c r="BD33">
        <f>SUM(AF$13:AF33)*AR33/1000</f>
        <v>0</v>
      </c>
      <c r="BE33">
        <f>SUM(AG$13:AG33)*AS33/1000</f>
        <v>0</v>
      </c>
      <c r="BF33">
        <f>SUM(AH$13:AH33)*AT33/1000</f>
        <v>0</v>
      </c>
      <c r="BG33">
        <f>SUM(AI$13:AI33)*AU33/1000</f>
        <v>0</v>
      </c>
      <c r="BH33">
        <f>SUM(AJ$13:AJ33)*AV33/1000</f>
        <v>0</v>
      </c>
      <c r="BI33">
        <f>SUM(AK$13:AK33)*AW33/1000</f>
        <v>1.4838582574857548</v>
      </c>
      <c r="BJ33" s="318">
        <f t="shared" ref="BJ33" si="23">SUM(AZ33:BI33)</f>
        <v>1.4838582574857548</v>
      </c>
    </row>
    <row r="34" spans="1:62" hidden="1">
      <c r="B34" s="310"/>
      <c r="C34" s="10"/>
      <c r="D34" s="61"/>
      <c r="E34" s="10"/>
      <c r="F34" s="51"/>
      <c r="G34" s="10"/>
      <c r="H34" s="50"/>
      <c r="I34"/>
      <c r="M34" s="231"/>
      <c r="O34">
        <f t="shared" si="4"/>
        <v>0</v>
      </c>
      <c r="P34" t="e">
        <v>#N/A</v>
      </c>
      <c r="Q34" t="e">
        <v>#N/A</v>
      </c>
      <c r="R34" t="e">
        <v>#N/A</v>
      </c>
      <c r="S34" t="e">
        <v>#N/A</v>
      </c>
      <c r="T34" t="e">
        <v>#N/A</v>
      </c>
      <c r="U34" t="e">
        <v>#N/A</v>
      </c>
      <c r="V34" t="e">
        <v>#N/A</v>
      </c>
      <c r="W34" t="e">
        <v>#N/A</v>
      </c>
      <c r="X34" t="e">
        <v>#N/A</v>
      </c>
      <c r="Y34" t="e">
        <v>#N/A</v>
      </c>
      <c r="AB34" t="e">
        <f t="shared" si="8"/>
        <v>#N/A</v>
      </c>
      <c r="AC34" t="e">
        <f t="shared" si="5"/>
        <v>#N/A</v>
      </c>
      <c r="AD34" t="e">
        <f t="shared" si="5"/>
        <v>#N/A</v>
      </c>
      <c r="AE34" t="e">
        <f t="shared" si="5"/>
        <v>#N/A</v>
      </c>
      <c r="AF34" t="e">
        <f t="shared" si="5"/>
        <v>#N/A</v>
      </c>
      <c r="AG34" t="e">
        <f t="shared" si="5"/>
        <v>#N/A</v>
      </c>
      <c r="AH34" t="e">
        <f t="shared" si="5"/>
        <v>#N/A</v>
      </c>
      <c r="AI34" t="e">
        <f t="shared" si="5"/>
        <v>#N/A</v>
      </c>
      <c r="AJ34" t="e">
        <f t="shared" si="5"/>
        <v>#N/A</v>
      </c>
      <c r="AK34" t="e">
        <f t="shared" si="5"/>
        <v>#N/A</v>
      </c>
      <c r="AN34" t="e">
        <f>VLOOKUP($O34,'Table 3 WY Wind 2021'!$B$10:$J$36,9,FALSE)</f>
        <v>#N/A</v>
      </c>
      <c r="AO34" t="e">
        <f>VLOOKUP($O34,'Table 3 DJ Wind 2031'!$B$10:$J$36,9,FALSE)</f>
        <v>#N/A</v>
      </c>
      <c r="AP34" t="e">
        <f>VLOOKUP($O34,'Table 3 ID Wind 2036'!$B$10:$J$36,9,FALSE)</f>
        <v>#N/A</v>
      </c>
      <c r="AQ34" t="e">
        <f>VLOOKUP($O34,'Table 3 30 MW Geoth 2029'!$B$10:$J$36,9,FALSE)</f>
        <v>#N/A</v>
      </c>
      <c r="AR34" t="e">
        <f>VLOOKUP($O34,'Table 3 200 MW (UT N) 2029)'!$B$11:$H$41,7,FALSE)</f>
        <v>#N/A</v>
      </c>
      <c r="AS34" t="e">
        <f>VLOOKUP($O34,'Table 3 436MW (West M) 2030'!$B$11:$I$41,7,FALSE)</f>
        <v>#N/A</v>
      </c>
      <c r="AT34" t="e">
        <f>VLOOKUP($O34,'Table 3 477 MW (Wyo) 2033'!$B$11:$I$41,7,FALSE)</f>
        <v>#N/A</v>
      </c>
      <c r="AU34" t="e">
        <f>VLOOKUP($O34,'Table 3 200 MW (Wyo) 2033'!$B$11:$I$41,7,FALSE)</f>
        <v>#N/A</v>
      </c>
      <c r="AV34" t="e">
        <f>VLOOKUP($O34,'Table 3 Yakima Solar 2028'!$B$10:$K$36,9,FALSE)</f>
        <v>#N/A</v>
      </c>
      <c r="AW34" t="e">
        <f>VLOOKUP($O34,'Table 3 UT Solar 2031'!$B$10:$K$36,9,FALSE)</f>
        <v>#N/A</v>
      </c>
      <c r="AZ34" t="e">
        <f>SUM(AB$13:AB34)*AN34/1000</f>
        <v>#N/A</v>
      </c>
      <c r="BA34" t="e">
        <f>SUM(AC$13:AC34)*AO34/1000</f>
        <v>#N/A</v>
      </c>
      <c r="BB34" t="e">
        <f>SUM(AD$13:AD34)*AP34/1000</f>
        <v>#N/A</v>
      </c>
      <c r="BC34" t="e">
        <f>SUM(AE$13:AE34)*AQ34/1000</f>
        <v>#N/A</v>
      </c>
      <c r="BD34" t="e">
        <f>SUM(AF$13:AF34)*AR34/1000</f>
        <v>#N/A</v>
      </c>
      <c r="BE34" t="e">
        <f>SUM(AG$13:AG34)*AS34/1000</f>
        <v>#N/A</v>
      </c>
      <c r="BF34" t="e">
        <f>SUM(AH$13:AH34)*AT34/1000</f>
        <v>#N/A</v>
      </c>
      <c r="BG34" t="e">
        <f>SUM(AI$13:AI34)*AU34/1000</f>
        <v>#N/A</v>
      </c>
      <c r="BH34" t="e">
        <f>SUM(AJ$13:AJ34)*AV34/1000</f>
        <v>#N/A</v>
      </c>
      <c r="BI34" t="e">
        <f>SUM(AK$13:AK34)*AW34/1000</f>
        <v>#N/A</v>
      </c>
      <c r="BJ34" t="e">
        <f t="shared" si="9"/>
        <v>#N/A</v>
      </c>
    </row>
    <row r="35" spans="1:62" hidden="1">
      <c r="B35" s="310"/>
      <c r="C35" s="10"/>
      <c r="D35" s="61"/>
      <c r="E35" s="10"/>
      <c r="F35" s="51"/>
      <c r="G35" s="10"/>
      <c r="H35" s="50"/>
      <c r="I35"/>
      <c r="M35" s="231"/>
      <c r="O35">
        <f t="shared" si="4"/>
        <v>0</v>
      </c>
      <c r="P35" t="e">
        <v>#N/A</v>
      </c>
      <c r="Q35" t="e">
        <v>#N/A</v>
      </c>
      <c r="R35" t="e">
        <v>#N/A</v>
      </c>
      <c r="S35" t="e">
        <v>#N/A</v>
      </c>
      <c r="T35" t="e">
        <v>#N/A</v>
      </c>
      <c r="U35" t="e">
        <v>#N/A</v>
      </c>
      <c r="V35" t="e">
        <v>#N/A</v>
      </c>
      <c r="W35" t="e">
        <v>#N/A</v>
      </c>
      <c r="X35" t="e">
        <v>#N/A</v>
      </c>
      <c r="Y35" t="e">
        <v>#N/A</v>
      </c>
      <c r="AB35" t="e">
        <f t="shared" si="8"/>
        <v>#N/A</v>
      </c>
      <c r="AC35" t="e">
        <f t="shared" si="5"/>
        <v>#N/A</v>
      </c>
      <c r="AD35" t="e">
        <f t="shared" si="5"/>
        <v>#N/A</v>
      </c>
      <c r="AE35" t="e">
        <f t="shared" si="5"/>
        <v>#N/A</v>
      </c>
      <c r="AF35" t="e">
        <f t="shared" si="5"/>
        <v>#N/A</v>
      </c>
      <c r="AG35" t="e">
        <f t="shared" si="5"/>
        <v>#N/A</v>
      </c>
      <c r="AH35" t="e">
        <f t="shared" si="5"/>
        <v>#N/A</v>
      </c>
      <c r="AI35" t="e">
        <f t="shared" si="5"/>
        <v>#N/A</v>
      </c>
      <c r="AJ35" t="e">
        <f t="shared" si="5"/>
        <v>#N/A</v>
      </c>
      <c r="AK35" t="e">
        <f t="shared" si="5"/>
        <v>#N/A</v>
      </c>
      <c r="AN35" t="e">
        <f>VLOOKUP($O35,'Table 3 WY Wind 2021'!$B$10:$J$36,9,FALSE)</f>
        <v>#N/A</v>
      </c>
      <c r="AO35" t="e">
        <f>VLOOKUP($O35,'Table 3 DJ Wind 2031'!$B$10:$J$36,9,FALSE)</f>
        <v>#N/A</v>
      </c>
      <c r="AP35" t="e">
        <f>VLOOKUP($O35,'Table 3 ID Wind 2036'!$B$10:$J$36,9,FALSE)</f>
        <v>#N/A</v>
      </c>
      <c r="AQ35" t="e">
        <f>VLOOKUP($O35,'Table 3 30 MW Geoth 2029'!$B$10:$J$36,9,FALSE)</f>
        <v>#N/A</v>
      </c>
      <c r="AR35" t="e">
        <f>VLOOKUP($O35,'Table 3 200 MW (UT N) 2029)'!$B$11:$H$41,7,FALSE)</f>
        <v>#N/A</v>
      </c>
      <c r="AS35" t="e">
        <f>VLOOKUP($O35,'Table 3 436MW (West M) 2030'!$B$11:$I$41,7,FALSE)</f>
        <v>#N/A</v>
      </c>
      <c r="AT35" t="e">
        <f>VLOOKUP($O35,'Table 3 477 MW (Wyo) 2033'!$B$11:$I$41,7,FALSE)</f>
        <v>#N/A</v>
      </c>
      <c r="AU35" t="e">
        <f>VLOOKUP($O35,'Table 3 200 MW (Wyo) 2033'!$B$11:$I$41,7,FALSE)</f>
        <v>#N/A</v>
      </c>
      <c r="AV35" t="e">
        <f>VLOOKUP($O35,'Table 3 Yakima Solar 2028'!$B$10:$K$36,9,FALSE)</f>
        <v>#N/A</v>
      </c>
      <c r="AW35" t="e">
        <f>VLOOKUP($O35,'Table 3 UT Solar 2031'!$B$10:$K$36,9,FALSE)</f>
        <v>#N/A</v>
      </c>
      <c r="AZ35" t="e">
        <f>SUM(AB$13:AB35)*AN35/1000</f>
        <v>#N/A</v>
      </c>
      <c r="BA35" t="e">
        <f>SUM(AC$13:AC35)*AO35/1000</f>
        <v>#N/A</v>
      </c>
      <c r="BB35" t="e">
        <f>SUM(AD$13:AD35)*AP35/1000</f>
        <v>#N/A</v>
      </c>
      <c r="BC35" t="e">
        <f>SUM(AE$13:AE35)*AQ35/1000</f>
        <v>#N/A</v>
      </c>
      <c r="BD35" t="e">
        <f>SUM(AF$13:AF35)*AR35/1000</f>
        <v>#N/A</v>
      </c>
      <c r="BE35" t="e">
        <f>SUM(AG$13:AG35)*AS35/1000</f>
        <v>#N/A</v>
      </c>
      <c r="BF35" t="e">
        <f>SUM(AH$13:AH35)*AT35/1000</f>
        <v>#N/A</v>
      </c>
      <c r="BG35" t="e">
        <f>SUM(AI$13:AI35)*AU35/1000</f>
        <v>#N/A</v>
      </c>
      <c r="BH35" t="e">
        <f>SUM(AJ$13:AJ35)*AV35/1000</f>
        <v>#N/A</v>
      </c>
      <c r="BI35" t="e">
        <f>SUM(AK$13:AK35)*AW35/1000</f>
        <v>#N/A</v>
      </c>
      <c r="BJ35" t="e">
        <f t="shared" si="9"/>
        <v>#N/A</v>
      </c>
    </row>
    <row r="36" spans="1:62" hidden="1">
      <c r="B36" s="310"/>
      <c r="C36" s="10"/>
      <c r="D36" s="61"/>
      <c r="E36" s="10"/>
      <c r="F36" s="51"/>
      <c r="G36" s="10"/>
      <c r="H36" s="50"/>
      <c r="I36"/>
      <c r="M36" s="231"/>
    </row>
    <row r="37" spans="1:62" hidden="1">
      <c r="B37" s="310"/>
      <c r="C37" s="10"/>
      <c r="D37" s="61"/>
      <c r="E37" s="10"/>
      <c r="F37" s="51"/>
      <c r="G37" s="10"/>
      <c r="H37" s="50"/>
      <c r="I37"/>
      <c r="M37" s="231"/>
    </row>
    <row r="38" spans="1:62" hidden="1">
      <c r="B38" s="310"/>
      <c r="C38" s="10"/>
      <c r="D38" s="61"/>
      <c r="E38" s="10"/>
      <c r="F38" s="51"/>
      <c r="G38" s="10"/>
      <c r="H38" s="50"/>
      <c r="I38"/>
    </row>
    <row r="39" spans="1:62">
      <c r="B39" s="310"/>
      <c r="C39" s="10"/>
      <c r="D39" s="61"/>
      <c r="E39" s="10"/>
      <c r="F39" s="51"/>
      <c r="G39" s="10"/>
      <c r="H39" s="50"/>
      <c r="I39"/>
    </row>
    <row r="40" spans="1:62">
      <c r="D40" s="10"/>
      <c r="F40" s="51"/>
      <c r="H40" s="50"/>
      <c r="I40"/>
    </row>
    <row r="41" spans="1:62">
      <c r="B41" s="71" t="str">
        <f>"Levelized Prices (Nominal) @ "&amp;TEXT(I42,"0.00%")&amp;" Discount Rate (1) (3) "</f>
        <v xml:space="preserve">Levelized Prices (Nominal) @ 6.57% Discount Rate (1) (3) </v>
      </c>
      <c r="E41" s="6"/>
      <c r="I41" s="65" t="s">
        <v>183</v>
      </c>
    </row>
    <row r="42" spans="1:62">
      <c r="B42" s="63"/>
      <c r="C42" s="10"/>
      <c r="D42" s="10"/>
      <c r="H42" s="50"/>
      <c r="I42" s="208">
        <v>6.5699999999999995E-2</v>
      </c>
    </row>
    <row r="43" spans="1:62">
      <c r="B43" s="64"/>
      <c r="E43" s="10"/>
      <c r="G43" s="207"/>
      <c r="H43" s="50"/>
    </row>
    <row r="44" spans="1:62">
      <c r="B44" s="64"/>
      <c r="E44" s="10"/>
      <c r="G44" s="207"/>
      <c r="H44" s="50"/>
    </row>
    <row r="45" spans="1:62">
      <c r="A45" s="4" t="s">
        <v>240</v>
      </c>
      <c r="B45" s="63" t="s">
        <v>8</v>
      </c>
      <c r="C45" s="10">
        <f ca="1">'Table 5'!$D$10*(Study_CF*8.76)/'Table 5'!$F$10</f>
        <v>0</v>
      </c>
      <c r="D45" s="10"/>
      <c r="H45" s="50"/>
    </row>
    <row r="46" spans="1:62">
      <c r="A46" s="4" t="s">
        <v>240</v>
      </c>
      <c r="B46" s="64" t="s">
        <v>39</v>
      </c>
      <c r="E46" s="10">
        <f>'Table 5'!$C$10/'Table 5'!$F$10</f>
        <v>19.722145843375625</v>
      </c>
      <c r="G46" s="207">
        <f>'Table 5'!$G$10</f>
        <v>19.722145843375625</v>
      </c>
      <c r="H46" s="50"/>
    </row>
    <row r="47" spans="1:62">
      <c r="F47" s="52"/>
      <c r="H47" s="50"/>
    </row>
    <row r="48" spans="1:62">
      <c r="A48" s="4" t="s">
        <v>241</v>
      </c>
      <c r="B48" s="63" t="s">
        <v>8</v>
      </c>
      <c r="C48" s="10">
        <f ca="1">'Table 5'!$D$7*(Study_CF*8.76)/'Table 5'!$F$7</f>
        <v>0</v>
      </c>
      <c r="D48" s="10"/>
      <c r="H48" s="50"/>
    </row>
    <row r="49" spans="1:13">
      <c r="A49" s="4" t="s">
        <v>241</v>
      </c>
      <c r="B49" s="64" t="s">
        <v>39</v>
      </c>
      <c r="E49" s="10">
        <f>'Table 5'!$C$7/'Table 5'!$F$7</f>
        <v>21.802795549910083</v>
      </c>
      <c r="G49" s="207">
        <f>'Table 5'!$G$7</f>
        <v>21.802795549910083</v>
      </c>
      <c r="H49" s="50"/>
    </row>
    <row r="50" spans="1:13">
      <c r="F50" s="52"/>
      <c r="H50" s="50"/>
    </row>
    <row r="51" spans="1:13">
      <c r="F51" s="52"/>
      <c r="H51" s="50"/>
    </row>
    <row r="52" spans="1:13">
      <c r="F52" s="52"/>
      <c r="H52" s="50"/>
    </row>
    <row r="53" spans="1:13">
      <c r="B53" s="4" t="s">
        <v>19</v>
      </c>
      <c r="E53" s="52"/>
      <c r="G53" s="52"/>
      <c r="H53" s="50"/>
      <c r="I53" s="207"/>
    </row>
    <row r="54" spans="1:13">
      <c r="B54" s="66" t="str">
        <f>"(1)   "&amp;I41</f>
        <v>(1)   Discount Rate - 2017 IRP</v>
      </c>
      <c r="E54" s="50"/>
      <c r="F54" s="52"/>
      <c r="G54" s="50"/>
      <c r="H54" s="50"/>
      <c r="I54" s="207"/>
    </row>
    <row r="55" spans="1:13">
      <c r="B55" s="4" t="s">
        <v>25</v>
      </c>
      <c r="F55" s="52"/>
      <c r="H55" s="50"/>
      <c r="I55" s="207"/>
    </row>
    <row r="56" spans="1:13">
      <c r="B56" s="4" t="str">
        <f>"(3)   "&amp;B33-B13&amp;" Year NPC is "&amp;TEXT(B13,"???0")&amp;" - "&amp;TEXT(B33,"???0")</f>
        <v>(3)   20 Year NPC is 2018 - 2038</v>
      </c>
      <c r="G56" s="234"/>
    </row>
    <row r="57" spans="1:13">
      <c r="B57" s="4" t="str">
        <f>IF(Study_Cap_Adj&gt;0,"(4)  The capacity payment is derived from:","")</f>
        <v/>
      </c>
    </row>
    <row r="58" spans="1:13" hidden="1">
      <c r="B58" s="159" t="str">
        <f>IF(AND(Study_Cap_Adj&gt;0,_30_Geo_West&lt;&gt;0),"       2028 - "&amp;'Table 3 477 MW (Wyo) 2033'!$B$12&amp;"   ("&amp;TEXT(_30_Geo_West," 0.0%")&amp;")","")</f>
        <v/>
      </c>
    </row>
    <row r="59" spans="1:13" ht="12.75" customHeight="1">
      <c r="B59" s="159"/>
    </row>
    <row r="60" spans="1:13" ht="12.75" customHeight="1">
      <c r="B60" s="159"/>
    </row>
    <row r="61" spans="1:13">
      <c r="B61" s="11"/>
      <c r="C61" s="8"/>
      <c r="D61" s="8"/>
      <c r="E61" s="8"/>
      <c r="G61" s="8"/>
    </row>
    <row r="62" spans="1:13">
      <c r="B62"/>
      <c r="I62" t="s">
        <v>103</v>
      </c>
    </row>
    <row r="63" spans="1:13" s="69" customFormat="1">
      <c r="A63" s="70"/>
      <c r="B63" s="11"/>
      <c r="C63" s="70"/>
      <c r="D63" s="70"/>
      <c r="E63" s="70"/>
      <c r="F63" s="70"/>
      <c r="G63" s="70"/>
      <c r="I63" t="str">
        <f>"       Avoided Costs calculated annually are  "&amp;TEXT(PMT(Discount_Rate,COUNT($G$13:$G$27),-NPV(Discount_Rate,$G$13:$G$27)),"$0.00")&amp;"/MWH"</f>
        <v xml:space="preserve">       Avoided Costs calculated annually are  $19.80/MWH</v>
      </c>
      <c r="J63"/>
      <c r="K63"/>
      <c r="L63"/>
      <c r="M63"/>
    </row>
    <row r="64" spans="1:13" s="69" customFormat="1">
      <c r="A64" s="70"/>
      <c r="B64" s="11"/>
      <c r="C64" s="70"/>
      <c r="D64" s="70"/>
      <c r="E64" s="70"/>
      <c r="F64" s="70"/>
      <c r="G64" s="70"/>
      <c r="I64" s="11" t="str">
        <f>"       Avoided Costs calculated monthly are  "&amp;TEXT($I$53,"$0.00")&amp;"/MWH"</f>
        <v xml:space="preserve">       Avoided Costs calculated monthly are  $0.00/MWH</v>
      </c>
      <c r="J64"/>
      <c r="K64"/>
    </row>
    <row r="65" spans="2:13">
      <c r="B65" s="67"/>
      <c r="I65" s="69"/>
      <c r="L65" s="69"/>
      <c r="M65" s="69"/>
    </row>
    <row r="66" spans="2:13">
      <c r="F66" s="8"/>
    </row>
    <row r="69" spans="2:13">
      <c r="J69" s="69"/>
      <c r="K69" s="69"/>
    </row>
    <row r="70" spans="2:13">
      <c r="J70" s="69"/>
      <c r="K70" s="69"/>
    </row>
  </sheetData>
  <phoneticPr fontId="6" type="noConversion"/>
  <printOptions horizontalCentered="1"/>
  <pageMargins left="0.25" right="0.25" top="0.75" bottom="0.75" header="0.3" footer="0.3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zoomScaleNormal="100" zoomScaleSheetLayoutView="85" workbookViewId="0">
      <pane xSplit="2" ySplit="6" topLeftCell="C7" activePane="bottomRight" state="frozen"/>
      <selection activeCell="E15" sqref="E15"/>
      <selection pane="topRight" activeCell="E15" sqref="E15"/>
      <selection pane="bottomLeft" activeCell="E15" sqref="E15"/>
      <selection pane="bottomRight" activeCell="C5" sqref="C5"/>
    </sheetView>
  </sheetViews>
  <sheetFormatPr defaultRowHeight="12.75"/>
  <cols>
    <col min="1" max="1" width="2.83203125" style="4" customWidth="1"/>
    <col min="2" max="2" width="7" style="4" customWidth="1"/>
    <col min="3" max="12" width="10.1640625" style="4" customWidth="1"/>
    <col min="13" max="13" width="10.1640625" style="6" customWidth="1"/>
    <col min="14" max="15" width="10.1640625" style="4" customWidth="1"/>
    <col min="16" max="16" width="1.6640625" style="4" customWidth="1"/>
    <col min="17" max="16384" width="9.33203125" style="4"/>
  </cols>
  <sheetData>
    <row r="1" spans="2:16" s="325" customFormat="1" ht="15.75" hidden="1">
      <c r="B1" s="1" t="s">
        <v>52</v>
      </c>
      <c r="C1" s="1"/>
      <c r="D1" s="1"/>
      <c r="E1" s="1"/>
      <c r="F1" s="1"/>
      <c r="G1" s="322"/>
      <c r="H1" s="1"/>
      <c r="I1" s="1"/>
      <c r="J1" s="1"/>
      <c r="K1" s="1"/>
      <c r="L1" s="323"/>
      <c r="M1" s="324"/>
      <c r="N1" s="324"/>
      <c r="O1" s="324"/>
      <c r="P1" s="324"/>
    </row>
    <row r="2" spans="2:16" s="325" customFormat="1" ht="5.25" customHeight="1">
      <c r="B2" s="1"/>
      <c r="C2" s="1"/>
      <c r="D2" s="1"/>
      <c r="E2" s="1"/>
      <c r="F2" s="1"/>
      <c r="G2" s="322"/>
      <c r="H2" s="1"/>
      <c r="I2" s="1"/>
      <c r="J2" s="1"/>
      <c r="K2" s="1"/>
      <c r="L2" s="323"/>
      <c r="M2" s="324"/>
      <c r="N2" s="324"/>
      <c r="O2" s="324"/>
      <c r="P2" s="324"/>
    </row>
    <row r="3" spans="2:16" s="325" customFormat="1" ht="15.75">
      <c r="B3" s="1" t="s">
        <v>244</v>
      </c>
      <c r="C3" s="1"/>
      <c r="D3" s="1"/>
      <c r="E3" s="1"/>
      <c r="F3" s="1"/>
      <c r="G3" s="322"/>
      <c r="H3" s="1"/>
      <c r="I3" s="1"/>
      <c r="J3" s="1"/>
      <c r="K3" s="1"/>
      <c r="L3" s="323"/>
      <c r="M3" s="324"/>
      <c r="N3" s="324"/>
      <c r="O3" s="324"/>
      <c r="P3" s="324"/>
    </row>
    <row r="4" spans="2:16" s="327" customFormat="1" ht="15">
      <c r="B4" s="5" t="s">
        <v>245</v>
      </c>
      <c r="C4" s="5"/>
      <c r="D4" s="5"/>
      <c r="E4" s="5"/>
      <c r="F4" s="5"/>
      <c r="G4" s="5"/>
      <c r="H4" s="5"/>
      <c r="I4" s="5"/>
      <c r="J4" s="5"/>
      <c r="K4" s="5"/>
      <c r="L4" s="5"/>
      <c r="M4" s="326"/>
      <c r="N4" s="326"/>
      <c r="O4" s="326"/>
      <c r="P4" s="326"/>
    </row>
    <row r="5" spans="2:16" s="327" customFormat="1" ht="15">
      <c r="B5" s="5" t="str">
        <f ca="1">'Table 1'!B5</f>
        <v>Utah Sch 37 Solar F - 10.0 MW and 26.8% CF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2:16" s="327" customFormat="1" ht="15" hidden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326"/>
      <c r="N6" s="326"/>
      <c r="O6" s="326"/>
      <c r="P6" s="326"/>
    </row>
    <row r="7" spans="2:16">
      <c r="D7" s="328"/>
      <c r="E7" s="328"/>
      <c r="F7" s="328"/>
      <c r="G7" s="329"/>
      <c r="H7" s="329"/>
      <c r="I7" s="329"/>
      <c r="J7" s="329"/>
      <c r="K7" s="329"/>
      <c r="L7" s="329"/>
      <c r="M7" s="330"/>
    </row>
    <row r="8" spans="2:16">
      <c r="B8" s="331" t="s">
        <v>0</v>
      </c>
      <c r="C8" s="331"/>
      <c r="D8" s="332" t="s">
        <v>246</v>
      </c>
      <c r="E8" s="333"/>
      <c r="F8" s="333"/>
      <c r="G8" s="332"/>
      <c r="H8" s="332"/>
      <c r="I8" s="334" t="s">
        <v>247</v>
      </c>
      <c r="J8" s="335"/>
      <c r="K8" s="335"/>
      <c r="L8" s="336"/>
      <c r="M8" s="337" t="s">
        <v>246</v>
      </c>
      <c r="N8" s="338"/>
      <c r="O8" s="339"/>
    </row>
    <row r="9" spans="2:16">
      <c r="B9" s="340"/>
      <c r="C9" s="340" t="s">
        <v>248</v>
      </c>
      <c r="D9" s="341" t="s">
        <v>249</v>
      </c>
      <c r="E9" s="342" t="s">
        <v>250</v>
      </c>
      <c r="F9" s="342" t="s">
        <v>251</v>
      </c>
      <c r="G9" s="342" t="s">
        <v>252</v>
      </c>
      <c r="H9" s="343" t="s">
        <v>253</v>
      </c>
      <c r="I9" s="319" t="s">
        <v>254</v>
      </c>
      <c r="J9" s="319" t="s">
        <v>255</v>
      </c>
      <c r="K9" s="319" t="s">
        <v>256</v>
      </c>
      <c r="L9" s="319" t="s">
        <v>257</v>
      </c>
      <c r="M9" s="341" t="s">
        <v>258</v>
      </c>
      <c r="N9" s="342" t="s">
        <v>259</v>
      </c>
      <c r="O9" s="343" t="s">
        <v>260</v>
      </c>
    </row>
    <row r="10" spans="2:16" ht="12.75" customHeight="1">
      <c r="B10" s="7"/>
      <c r="C10" s="7"/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6"/>
    </row>
    <row r="11" spans="2:16" ht="12.75" customHeight="1">
      <c r="B11" s="345" t="s">
        <v>261</v>
      </c>
      <c r="C11" s="345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6"/>
    </row>
    <row r="12" spans="2:16" ht="12.75" hidden="1" customHeight="1">
      <c r="B12" s="352">
        <v>2017</v>
      </c>
      <c r="C12" s="353"/>
      <c r="D12" s="9"/>
      <c r="E12" s="9"/>
      <c r="F12" s="9"/>
      <c r="G12" s="9"/>
      <c r="H12" s="14"/>
      <c r="I12" s="354">
        <f t="array" ref="I12:O12">TRANSPOSE('Table 5'!G13:G19)</f>
        <v>16.20595789809466</v>
      </c>
      <c r="J12" s="355">
        <v>21.658981411739315</v>
      </c>
      <c r="K12" s="355">
        <v>20.719626009589142</v>
      </c>
      <c r="L12" s="356">
        <v>17.003217569445649</v>
      </c>
      <c r="M12" s="354">
        <v>17.616317172341546</v>
      </c>
      <c r="N12" s="355">
        <v>17.451844500331109</v>
      </c>
      <c r="O12" s="356">
        <v>18.885417267149435</v>
      </c>
    </row>
    <row r="13" spans="2:16" ht="12.75" customHeight="1">
      <c r="B13" s="16">
        <f>YEAR('Table 5'!B20)</f>
        <v>2018</v>
      </c>
      <c r="C13" s="362">
        <f>'[8]Avoided Costs'!C7</f>
        <v>19.380584341254156</v>
      </c>
      <c r="D13" s="363">
        <f>'[8]Avoided Costs'!D7</f>
        <v>23.329274560309901</v>
      </c>
      <c r="E13" s="363">
        <f>'[8]Avoided Costs'!E7</f>
        <v>23.457916767328712</v>
      </c>
      <c r="F13" s="363">
        <f>'[8]Avoided Costs'!F7</f>
        <v>21.869723741771093</v>
      </c>
      <c r="G13" s="363">
        <f>'[8]Avoided Costs'!G7</f>
        <v>17.516548511207521</v>
      </c>
      <c r="H13" s="364">
        <f>'[8]Avoided Costs'!H7</f>
        <v>16.300366832784409</v>
      </c>
      <c r="I13" s="365">
        <f>'[8]Avoided Costs'!I7</f>
        <v>16.56398741430014</v>
      </c>
      <c r="J13" s="363">
        <f>'[8]Avoided Costs'!J7</f>
        <v>22.137481645117081</v>
      </c>
      <c r="K13" s="363">
        <f>'[8]Avoided Costs'!K7</f>
        <v>21.177373569024915</v>
      </c>
      <c r="L13" s="364">
        <f>'[8]Avoided Costs'!L7</f>
        <v>17.378860514997228</v>
      </c>
      <c r="M13" s="365">
        <f>'[8]Avoided Costs'!M7</f>
        <v>18.005504997843506</v>
      </c>
      <c r="N13" s="363">
        <f>'[8]Avoided Costs'!N7</f>
        <v>17.837398719503888</v>
      </c>
      <c r="O13" s="364">
        <f>'[8]Avoided Costs'!O7</f>
        <v>19.302642638831482</v>
      </c>
    </row>
    <row r="14" spans="2:16" ht="12.75" customHeight="1">
      <c r="B14" s="16">
        <f>B13+1</f>
        <v>2019</v>
      </c>
      <c r="C14" s="362">
        <f>'[8]Avoided Costs'!C8</f>
        <v>16.90711827860769</v>
      </c>
      <c r="D14" s="363">
        <f>'[8]Avoided Costs'!D8</f>
        <v>20.349876976686726</v>
      </c>
      <c r="E14" s="363">
        <f>'[8]Avoided Costs'!E8</f>
        <v>16.951905863634078</v>
      </c>
      <c r="F14" s="363">
        <f>'[8]Avoided Costs'!F8</f>
        <v>16.097205483172157</v>
      </c>
      <c r="G14" s="363">
        <f>'[8]Avoided Costs'!G8</f>
        <v>14.805662343565466</v>
      </c>
      <c r="H14" s="364">
        <f>'[8]Avoided Costs'!H8</f>
        <v>14.943653918731725</v>
      </c>
      <c r="I14" s="365">
        <f>'[8]Avoided Costs'!I8</f>
        <v>15.094211274737255</v>
      </c>
      <c r="J14" s="363">
        <f>'[8]Avoided Costs'!J8</f>
        <v>20.877153212053226</v>
      </c>
      <c r="K14" s="363">
        <f>'[8]Avoided Costs'!K8</f>
        <v>18.873877697624032</v>
      </c>
      <c r="L14" s="364">
        <f>'[8]Avoided Costs'!L8</f>
        <v>15.693465713112456</v>
      </c>
      <c r="M14" s="365">
        <f>'[8]Avoided Costs'!M8</f>
        <v>16.43353937719414</v>
      </c>
      <c r="N14" s="363">
        <f>'[8]Avoided Costs'!N8</f>
        <v>16.642173394641652</v>
      </c>
      <c r="O14" s="364">
        <f>'[8]Avoided Costs'!O8</f>
        <v>17.235578658699612</v>
      </c>
    </row>
    <row r="15" spans="2:16" ht="12.75" customHeight="1">
      <c r="B15" s="16">
        <f t="shared" ref="B15:B32" si="0">B14+1</f>
        <v>2020</v>
      </c>
      <c r="C15" s="362">
        <f>'[8]Avoided Costs'!C9</f>
        <v>14.406005601227481</v>
      </c>
      <c r="D15" s="363">
        <f>'[8]Avoided Costs'!D9</f>
        <v>16.611616715253426</v>
      </c>
      <c r="E15" s="363">
        <f>'[8]Avoided Costs'!E9</f>
        <v>16.131835124541357</v>
      </c>
      <c r="F15" s="363">
        <f>'[8]Avoided Costs'!F9</f>
        <v>15.454716916644017</v>
      </c>
      <c r="G15" s="363">
        <f>'[8]Avoided Costs'!G9</f>
        <v>13.824075252856659</v>
      </c>
      <c r="H15" s="364">
        <f>'[8]Avoided Costs'!H9</f>
        <v>12.272978448341892</v>
      </c>
      <c r="I15" s="365">
        <f>'[8]Avoided Costs'!I9</f>
        <v>11.810330615175824</v>
      </c>
      <c r="J15" s="363">
        <f>'[8]Avoided Costs'!J9</f>
        <v>13.626197198641922</v>
      </c>
      <c r="K15" s="363">
        <f>'[8]Avoided Costs'!K9</f>
        <v>13.742235162987843</v>
      </c>
      <c r="L15" s="364">
        <f>'[8]Avoided Costs'!L9</f>
        <v>15.298406280162492</v>
      </c>
      <c r="M15" s="365">
        <f>'[8]Avoided Costs'!M9</f>
        <v>14.858088954378783</v>
      </c>
      <c r="N15" s="363">
        <f>'[8]Avoided Costs'!N9</f>
        <v>15.734226691958524</v>
      </c>
      <c r="O15" s="364">
        <f>'[8]Avoided Costs'!O9</f>
        <v>15.657205039518477</v>
      </c>
    </row>
    <row r="16" spans="2:16" ht="12.75" customHeight="1">
      <c r="B16" s="16">
        <f t="shared" si="0"/>
        <v>2021</v>
      </c>
      <c r="C16" s="362">
        <f>'[8]Avoided Costs'!C10</f>
        <v>15.668050508877764</v>
      </c>
      <c r="D16" s="363">
        <f>'[8]Avoided Costs'!D10</f>
        <v>16.485134370964932</v>
      </c>
      <c r="E16" s="363">
        <f>'[8]Avoided Costs'!E10</f>
        <v>16.080238857728027</v>
      </c>
      <c r="F16" s="363">
        <f>'[8]Avoided Costs'!F10</f>
        <v>17.261432276304078</v>
      </c>
      <c r="G16" s="363">
        <f>'[8]Avoided Costs'!G10</f>
        <v>15.310298017224747</v>
      </c>
      <c r="H16" s="364">
        <f>'[8]Avoided Costs'!H10</f>
        <v>14.558554420012777</v>
      </c>
      <c r="I16" s="365">
        <f>'[8]Avoided Costs'!I10</f>
        <v>13.720686640874206</v>
      </c>
      <c r="J16" s="363">
        <f>'[8]Avoided Costs'!J10</f>
        <v>14.621571204945386</v>
      </c>
      <c r="K16" s="363">
        <f>'[8]Avoided Costs'!K10</f>
        <v>14.96259638750886</v>
      </c>
      <c r="L16" s="364">
        <f>'[8]Avoided Costs'!L10</f>
        <v>18.328872650709421</v>
      </c>
      <c r="M16" s="365">
        <f>'[8]Avoided Costs'!M10</f>
        <v>15.567847196872339</v>
      </c>
      <c r="N16" s="363">
        <f>'[8]Avoided Costs'!N10</f>
        <v>15.658535824927627</v>
      </c>
      <c r="O16" s="364">
        <f>'[8]Avoided Costs'!O10</f>
        <v>16.210845685714652</v>
      </c>
    </row>
    <row r="17" spans="2:15" ht="12.75" customHeight="1">
      <c r="B17" s="16">
        <f t="shared" si="0"/>
        <v>2022</v>
      </c>
      <c r="C17" s="362">
        <f>'[8]Avoided Costs'!C11</f>
        <v>16.412980795527023</v>
      </c>
      <c r="D17" s="363">
        <f>'[8]Avoided Costs'!D11</f>
        <v>16.780120487115774</v>
      </c>
      <c r="E17" s="363">
        <f>'[8]Avoided Costs'!E11</f>
        <v>16.622447371399865</v>
      </c>
      <c r="F17" s="363">
        <f>'[8]Avoided Costs'!F11</f>
        <v>17.942431876317023</v>
      </c>
      <c r="G17" s="363">
        <f>'[8]Avoided Costs'!G11</f>
        <v>16.191221391526764</v>
      </c>
      <c r="H17" s="364">
        <f>'[8]Avoided Costs'!H11</f>
        <v>15.83374509487774</v>
      </c>
      <c r="I17" s="365">
        <f>'[8]Avoided Costs'!I11</f>
        <v>14.584418160711358</v>
      </c>
      <c r="J17" s="363">
        <f>'[8]Avoided Costs'!J11</f>
        <v>14.739231868960566</v>
      </c>
      <c r="K17" s="363">
        <f>'[8]Avoided Costs'!K11</f>
        <v>15.920422603035101</v>
      </c>
      <c r="L17" s="364">
        <f>'[8]Avoided Costs'!L11</f>
        <v>19.400388007101572</v>
      </c>
      <c r="M17" s="365">
        <f>'[8]Avoided Costs'!M11</f>
        <v>16.156710609277813</v>
      </c>
      <c r="N17" s="363">
        <f>'[8]Avoided Costs'!N11</f>
        <v>16.240618374427068</v>
      </c>
      <c r="O17" s="364">
        <f>'[8]Avoided Costs'!O11</f>
        <v>17.034675575463787</v>
      </c>
    </row>
    <row r="18" spans="2:15" ht="12.75" customHeight="1">
      <c r="B18" s="16">
        <f t="shared" si="0"/>
        <v>2023</v>
      </c>
      <c r="C18" s="362">
        <f>'[8]Avoided Costs'!C12</f>
        <v>18.039543591393123</v>
      </c>
      <c r="D18" s="363">
        <f>'[8]Avoided Costs'!D12</f>
        <v>17.453192567616778</v>
      </c>
      <c r="E18" s="363">
        <f>'[8]Avoided Costs'!E12</f>
        <v>17.294638196824636</v>
      </c>
      <c r="F18" s="363">
        <f>'[8]Avoided Costs'!F12</f>
        <v>19.373083842996227</v>
      </c>
      <c r="G18" s="363">
        <f>'[8]Avoided Costs'!G12</f>
        <v>16.930063333188638</v>
      </c>
      <c r="H18" s="364">
        <f>'[8]Avoided Costs'!H12</f>
        <v>16.585920830927378</v>
      </c>
      <c r="I18" s="365">
        <f>'[8]Avoided Costs'!I12</f>
        <v>16.482545332551915</v>
      </c>
      <c r="J18" s="363">
        <f>'[8]Avoided Costs'!J12</f>
        <v>17.039179235244269</v>
      </c>
      <c r="K18" s="363">
        <f>'[8]Avoided Costs'!K12</f>
        <v>17.961867281797488</v>
      </c>
      <c r="L18" s="364">
        <f>'[8]Avoided Costs'!L12</f>
        <v>22.258377101111101</v>
      </c>
      <c r="M18" s="365">
        <f>'[8]Avoided Costs'!M12</f>
        <v>18.798160994175422</v>
      </c>
      <c r="N18" s="363">
        <f>'[8]Avoided Costs'!N12</f>
        <v>17.92851723068226</v>
      </c>
      <c r="O18" s="364">
        <f>'[8]Avoided Costs'!O12</f>
        <v>18.126260849086464</v>
      </c>
    </row>
    <row r="19" spans="2:15" ht="12.75" customHeight="1">
      <c r="B19" s="16">
        <f t="shared" si="0"/>
        <v>2024</v>
      </c>
      <c r="C19" s="362">
        <f>'[8]Avoided Costs'!C13</f>
        <v>18.068483599810921</v>
      </c>
      <c r="D19" s="363">
        <f>'[8]Avoided Costs'!D13</f>
        <v>17.928275261477015</v>
      </c>
      <c r="E19" s="363">
        <f>'[8]Avoided Costs'!E13</f>
        <v>18.87527618153792</v>
      </c>
      <c r="F19" s="363">
        <f>'[8]Avoided Costs'!F13</f>
        <v>21.46947710734284</v>
      </c>
      <c r="G19" s="363">
        <f>'[8]Avoided Costs'!G13</f>
        <v>18.164806003812469</v>
      </c>
      <c r="H19" s="364">
        <f>'[8]Avoided Costs'!H13</f>
        <v>16.644263640272627</v>
      </c>
      <c r="I19" s="365">
        <f>'[8]Avoided Costs'!I13</f>
        <v>17.126444816786993</v>
      </c>
      <c r="J19" s="363">
        <f>'[8]Avoided Costs'!J13</f>
        <v>18.127278107745063</v>
      </c>
      <c r="K19" s="363">
        <f>'[8]Avoided Costs'!K13</f>
        <v>20.079668519322034</v>
      </c>
      <c r="L19" s="364">
        <f>'[8]Avoided Costs'!L13</f>
        <v>22.331711201722566</v>
      </c>
      <c r="M19" s="365">
        <f>'[8]Avoided Costs'!M13</f>
        <v>9.7363711224135034</v>
      </c>
      <c r="N19" s="363">
        <f>'[8]Avoided Costs'!N13</f>
        <v>17.775417045840992</v>
      </c>
      <c r="O19" s="364">
        <f>'[8]Avoided Costs'!O13</f>
        <v>18.841591896326069</v>
      </c>
    </row>
    <row r="20" spans="2:15" ht="12.75" customHeight="1">
      <c r="B20" s="16">
        <f t="shared" si="0"/>
        <v>2025</v>
      </c>
      <c r="C20" s="362">
        <f>'[8]Avoided Costs'!C14</f>
        <v>19.425520690500999</v>
      </c>
      <c r="D20" s="363">
        <f>'[8]Avoided Costs'!D14</f>
        <v>19.662888848825471</v>
      </c>
      <c r="E20" s="363">
        <f>'[8]Avoided Costs'!E14</f>
        <v>18.609133205543934</v>
      </c>
      <c r="F20" s="363">
        <f>'[8]Avoided Costs'!F14</f>
        <v>21.468770300155771</v>
      </c>
      <c r="G20" s="363">
        <f>'[8]Avoided Costs'!G14</f>
        <v>18.590727951617918</v>
      </c>
      <c r="H20" s="364">
        <f>'[8]Avoided Costs'!H14</f>
        <v>17.682156629722652</v>
      </c>
      <c r="I20" s="365">
        <f>'[8]Avoided Costs'!I14</f>
        <v>18.206790725260596</v>
      </c>
      <c r="J20" s="363">
        <f>'[8]Avoided Costs'!J14</f>
        <v>18.316518793865505</v>
      </c>
      <c r="K20" s="363">
        <f>'[8]Avoided Costs'!K14</f>
        <v>19.625832319959674</v>
      </c>
      <c r="L20" s="364">
        <f>'[8]Avoided Costs'!L14</f>
        <v>23.401717340465837</v>
      </c>
      <c r="M20" s="365">
        <f>'[8]Avoided Costs'!M14</f>
        <v>19.507089650051196</v>
      </c>
      <c r="N20" s="363">
        <f>'[8]Avoided Costs'!N14</f>
        <v>18.904608273238836</v>
      </c>
      <c r="O20" s="364">
        <f>'[8]Avoided Costs'!O14</f>
        <v>18.756947113772828</v>
      </c>
    </row>
    <row r="21" spans="2:15" ht="12.75" customHeight="1">
      <c r="B21" s="16">
        <f t="shared" si="0"/>
        <v>2026</v>
      </c>
      <c r="C21" s="362">
        <f>'[8]Avoided Costs'!C15</f>
        <v>19.456159939056313</v>
      </c>
      <c r="D21" s="363">
        <f>'[8]Avoided Costs'!D15</f>
        <v>20.744677586233475</v>
      </c>
      <c r="E21" s="363">
        <f>'[8]Avoided Costs'!E15</f>
        <v>20.401829777546844</v>
      </c>
      <c r="F21" s="363">
        <f>'[8]Avoided Costs'!F15</f>
        <v>22.772511091240453</v>
      </c>
      <c r="G21" s="363">
        <f>'[8]Avoided Costs'!G15</f>
        <v>18.902085459483601</v>
      </c>
      <c r="H21" s="364">
        <f>'[8]Avoided Costs'!H15</f>
        <v>18.096279662303875</v>
      </c>
      <c r="I21" s="365">
        <f>'[8]Avoided Costs'!I15</f>
        <v>19.305341004952862</v>
      </c>
      <c r="J21" s="363">
        <f>'[8]Avoided Costs'!J15</f>
        <v>19.565805446316116</v>
      </c>
      <c r="K21" s="363">
        <f>'[8]Avoided Costs'!K15</f>
        <v>20.820200639699564</v>
      </c>
      <c r="L21" s="364">
        <f>'[8]Avoided Costs'!L15</f>
        <v>23.140021408802316</v>
      </c>
      <c r="M21" s="365">
        <f>'[8]Avoided Costs'!M15</f>
        <v>11.1854549668275</v>
      </c>
      <c r="N21" s="363">
        <f>'[8]Avoided Costs'!N15</f>
        <v>19.809391897397983</v>
      </c>
      <c r="O21" s="364">
        <f>'[8]Avoided Costs'!O15</f>
        <v>19.274353104733098</v>
      </c>
    </row>
    <row r="22" spans="2:15" ht="12.75" customHeight="1">
      <c r="B22" s="16">
        <f t="shared" si="0"/>
        <v>2027</v>
      </c>
      <c r="C22" s="362">
        <f>'[8]Avoided Costs'!C16</f>
        <v>21.270997859550455</v>
      </c>
      <c r="D22" s="363">
        <f>'[8]Avoided Costs'!D16</f>
        <v>21.154927469808342</v>
      </c>
      <c r="E22" s="363">
        <f>'[8]Avoided Costs'!E16</f>
        <v>21.385276624986169</v>
      </c>
      <c r="F22" s="363">
        <f>'[8]Avoided Costs'!F16</f>
        <v>23.096319129394981</v>
      </c>
      <c r="G22" s="363">
        <f>'[8]Avoided Costs'!G16</f>
        <v>19.407376077330966</v>
      </c>
      <c r="H22" s="364">
        <f>'[8]Avoided Costs'!H16</f>
        <v>18.528056632366432</v>
      </c>
      <c r="I22" s="365">
        <f>'[8]Avoided Costs'!I16</f>
        <v>20.091500846452558</v>
      </c>
      <c r="J22" s="363">
        <f>'[8]Avoided Costs'!J16</f>
        <v>20.219392341796588</v>
      </c>
      <c r="K22" s="363">
        <f>'[8]Avoided Costs'!K16</f>
        <v>22.407177139825663</v>
      </c>
      <c r="L22" s="364">
        <f>'[8]Avoided Costs'!L16</f>
        <v>25.121914152321587</v>
      </c>
      <c r="M22" s="365">
        <f>'[8]Avoided Costs'!M16</f>
        <v>21.626229958907931</v>
      </c>
      <c r="N22" s="363">
        <f>'[8]Avoided Costs'!N16</f>
        <v>20.523077531285686</v>
      </c>
      <c r="O22" s="364">
        <f>'[8]Avoided Costs'!O16</f>
        <v>21.870747433186843</v>
      </c>
    </row>
    <row r="23" spans="2:15" ht="12.75" customHeight="1">
      <c r="B23" s="16">
        <f t="shared" si="0"/>
        <v>2028</v>
      </c>
      <c r="C23" s="362">
        <f>'[8]Avoided Costs'!C17</f>
        <v>22.934471489032102</v>
      </c>
      <c r="D23" s="363">
        <f>'[8]Avoided Costs'!D17</f>
        <v>22.969420646369958</v>
      </c>
      <c r="E23" s="363">
        <f>'[8]Avoided Costs'!E17</f>
        <v>23.082478820518222</v>
      </c>
      <c r="F23" s="363">
        <f>'[8]Avoided Costs'!F17</f>
        <v>23.972740850712071</v>
      </c>
      <c r="G23" s="363">
        <f>'[8]Avoided Costs'!G17</f>
        <v>23.976931775159382</v>
      </c>
      <c r="H23" s="364">
        <f>'[8]Avoided Costs'!H17</f>
        <v>20.642507135939514</v>
      </c>
      <c r="I23" s="365">
        <f>'[8]Avoided Costs'!I17</f>
        <v>20.17657507407932</v>
      </c>
      <c r="J23" s="363">
        <f>'[8]Avoided Costs'!J17</f>
        <v>23.90778138672982</v>
      </c>
      <c r="K23" s="363">
        <f>'[8]Avoided Costs'!K17</f>
        <v>23.045708718047418</v>
      </c>
      <c r="L23" s="364">
        <f>'[8]Avoided Costs'!L17</f>
        <v>23.970791286295928</v>
      </c>
      <c r="M23" s="365">
        <f>'[8]Avoided Costs'!M17</f>
        <v>23.133021739500059</v>
      </c>
      <c r="N23" s="363">
        <f>'[8]Avoided Costs'!N17</f>
        <v>23.149241387190081</v>
      </c>
      <c r="O23" s="364">
        <f>'[8]Avoided Costs'!O17</f>
        <v>23.97653466059829</v>
      </c>
    </row>
    <row r="24" spans="2:15" ht="12.75" customHeight="1">
      <c r="B24" s="16">
        <f t="shared" si="0"/>
        <v>2029</v>
      </c>
      <c r="C24" s="362">
        <f>'[8]Avoided Costs'!C18</f>
        <v>24.013759096362783</v>
      </c>
      <c r="D24" s="363">
        <f>'[8]Avoided Costs'!D18</f>
        <v>-4.7489228924729181</v>
      </c>
      <c r="E24" s="363">
        <f>'[8]Avoided Costs'!E18</f>
        <v>24.448443090167473</v>
      </c>
      <c r="F24" s="363">
        <f>'[8]Avoided Costs'!F18</f>
        <v>24.579354487345991</v>
      </c>
      <c r="G24" s="363">
        <f>'[8]Avoided Costs'!G18</f>
        <v>21.259751035305914</v>
      </c>
      <c r="H24" s="364">
        <f>'[8]Avoided Costs'!H18</f>
        <v>22.433909455453655</v>
      </c>
      <c r="I24" s="365">
        <f>'[8]Avoided Costs'!I18</f>
        <v>22.297159229224846</v>
      </c>
      <c r="J24" s="363">
        <f>'[8]Avoided Costs'!J18</f>
        <v>25.560890705765285</v>
      </c>
      <c r="K24" s="363">
        <f>'[8]Avoided Costs'!K18</f>
        <v>24.374641839335744</v>
      </c>
      <c r="L24" s="364">
        <f>'[8]Avoided Costs'!L18</f>
        <v>40.612730866286022</v>
      </c>
      <c r="M24" s="365">
        <f>'[8]Avoided Costs'!M18</f>
        <v>25.571764864842628</v>
      </c>
      <c r="N24" s="363">
        <f>'[8]Avoided Costs'!N18</f>
        <v>25.593672621059614</v>
      </c>
      <c r="O24" s="364">
        <f>'[8]Avoided Costs'!O18</f>
        <v>30.659285566489942</v>
      </c>
    </row>
    <row r="25" spans="2:15" ht="12.75" customHeight="1">
      <c r="B25" s="16">
        <f t="shared" si="0"/>
        <v>2030</v>
      </c>
      <c r="C25" s="362">
        <f>'[8]Avoided Costs'!C19</f>
        <v>27.696055127603348</v>
      </c>
      <c r="D25" s="363">
        <f>'[8]Avoided Costs'!D19</f>
        <v>32.881115910210887</v>
      </c>
      <c r="E25" s="363">
        <f>'[8]Avoided Costs'!E19</f>
        <v>29.942007478798065</v>
      </c>
      <c r="F25" s="363">
        <f>'[8]Avoided Costs'!F19</f>
        <v>26.69856724399235</v>
      </c>
      <c r="G25" s="363">
        <f>'[8]Avoided Costs'!G19</f>
        <v>23.035522398973832</v>
      </c>
      <c r="H25" s="364">
        <f>'[8]Avoided Costs'!H19</f>
        <v>24.845855341937977</v>
      </c>
      <c r="I25" s="365">
        <f>'[8]Avoided Costs'!I19</f>
        <v>23.607489446328294</v>
      </c>
      <c r="J25" s="363">
        <f>'[8]Avoided Costs'!J19</f>
        <v>29.017009763800097</v>
      </c>
      <c r="K25" s="363">
        <f>'[8]Avoided Costs'!K19</f>
        <v>28.028527111017127</v>
      </c>
      <c r="L25" s="364">
        <f>'[8]Avoided Costs'!L19</f>
        <v>27.897929264160929</v>
      </c>
      <c r="M25" s="365">
        <f>'[8]Avoided Costs'!M19</f>
        <v>28.370756377613418</v>
      </c>
      <c r="N25" s="363">
        <f>'[8]Avoided Costs'!N19</f>
        <v>27.94643100199707</v>
      </c>
      <c r="O25" s="364">
        <f>'[8]Avoided Costs'!O19</f>
        <v>35.080079282286903</v>
      </c>
    </row>
    <row r="26" spans="2:15" ht="12.75" customHeight="1">
      <c r="B26" s="16">
        <f t="shared" si="0"/>
        <v>2031</v>
      </c>
      <c r="C26" s="362">
        <f>'[8]Avoided Costs'!C20</f>
        <v>28.938313880809826</v>
      </c>
      <c r="D26" s="363">
        <f>'[8]Avoided Costs'!D20</f>
        <v>36.236470657965242</v>
      </c>
      <c r="E26" s="363">
        <f>'[8]Avoided Costs'!E20</f>
        <v>32.358345860237229</v>
      </c>
      <c r="F26" s="363">
        <f>'[8]Avoided Costs'!F20</f>
        <v>27.373308038027844</v>
      </c>
      <c r="G26" s="363">
        <f>'[8]Avoided Costs'!G20</f>
        <v>24.031997387095938</v>
      </c>
      <c r="H26" s="364">
        <f>'[8]Avoided Costs'!H20</f>
        <v>24.597883313771039</v>
      </c>
      <c r="I26" s="365">
        <f>'[8]Avoided Costs'!I20</f>
        <v>24.517401691066794</v>
      </c>
      <c r="J26" s="363">
        <f>'[8]Avoided Costs'!J20</f>
        <v>30.789215602993799</v>
      </c>
      <c r="K26" s="363">
        <f>'[8]Avoided Costs'!K20</f>
        <v>29.843995139143992</v>
      </c>
      <c r="L26" s="364">
        <f>'[8]Avoided Costs'!L20</f>
        <v>27.881484060900664</v>
      </c>
      <c r="M26" s="365">
        <f>'[8]Avoided Costs'!M20</f>
        <v>29.522340336945817</v>
      </c>
      <c r="N26" s="363">
        <f>'[8]Avoided Costs'!N20</f>
        <v>28.618040665450916</v>
      </c>
      <c r="O26" s="364">
        <f>'[8]Avoided Costs'!O20</f>
        <v>37.931542681979806</v>
      </c>
    </row>
    <row r="27" spans="2:15" ht="12.75" customHeight="1">
      <c r="B27" s="16">
        <f t="shared" si="0"/>
        <v>2032</v>
      </c>
      <c r="C27" s="362">
        <f>'[8]Avoided Costs'!C21</f>
        <v>31.071189486895722</v>
      </c>
      <c r="D27" s="363">
        <f>'[8]Avoided Costs'!D21</f>
        <v>38.136370131721662</v>
      </c>
      <c r="E27" s="363">
        <f>'[8]Avoided Costs'!E21</f>
        <v>33.644823019779999</v>
      </c>
      <c r="F27" s="363">
        <f>'[8]Avoided Costs'!F21</f>
        <v>28.4165909796736</v>
      </c>
      <c r="G27" s="363">
        <f>'[8]Avoided Costs'!G21</f>
        <v>24.957587680417557</v>
      </c>
      <c r="H27" s="364">
        <f>'[8]Avoided Costs'!H21</f>
        <v>26.227251323618649</v>
      </c>
      <c r="I27" s="365">
        <f>'[8]Avoided Costs'!I21</f>
        <v>24.902313907224265</v>
      </c>
      <c r="J27" s="363">
        <f>'[8]Avoided Costs'!J21</f>
        <v>38.738501424301468</v>
      </c>
      <c r="K27" s="363">
        <f>'[8]Avoided Costs'!K21</f>
        <v>32.008628718121848</v>
      </c>
      <c r="L27" s="364">
        <f>'[8]Avoided Costs'!L21</f>
        <v>28.61442985744684</v>
      </c>
      <c r="M27" s="365">
        <f>'[8]Avoided Costs'!M21</f>
        <v>31.049524892138091</v>
      </c>
      <c r="N27" s="363">
        <f>'[8]Avoided Costs'!N21</f>
        <v>31.943078451076701</v>
      </c>
      <c r="O27" s="364">
        <f>'[8]Avoided Costs'!O21</f>
        <v>40.94017996146026</v>
      </c>
    </row>
    <row r="28" spans="2:15" ht="12.75" customHeight="1">
      <c r="B28" s="16">
        <f t="shared" si="0"/>
        <v>2033</v>
      </c>
      <c r="C28" s="362">
        <f>'[8]Avoided Costs'!C22</f>
        <v>37.924322467962185</v>
      </c>
      <c r="D28" s="363">
        <f>'[8]Avoided Costs'!D22</f>
        <v>45.034483615469753</v>
      </c>
      <c r="E28" s="363">
        <f>'[8]Avoided Costs'!E22</f>
        <v>42.071684178191475</v>
      </c>
      <c r="F28" s="363">
        <f>'[8]Avoided Costs'!F22</f>
        <v>32.122095112035737</v>
      </c>
      <c r="G28" s="363">
        <f>'[8]Avoided Costs'!G22</f>
        <v>26.784359778778455</v>
      </c>
      <c r="H28" s="364">
        <f>'[8]Avoided Costs'!H22</f>
        <v>29.514361120625647</v>
      </c>
      <c r="I28" s="365">
        <f>'[8]Avoided Costs'!I22</f>
        <v>27.748354895359508</v>
      </c>
      <c r="J28" s="363">
        <f>'[8]Avoided Costs'!J22</f>
        <v>55.868979086385856</v>
      </c>
      <c r="K28" s="363">
        <f>'[8]Avoided Costs'!K22</f>
        <v>44.12024605069174</v>
      </c>
      <c r="L28" s="364">
        <f>'[8]Avoided Costs'!L22</f>
        <v>31.649042887323308</v>
      </c>
      <c r="M28" s="365">
        <f>'[8]Avoided Costs'!M22</f>
        <v>37.461349737596784</v>
      </c>
      <c r="N28" s="363">
        <f>'[8]Avoided Costs'!N22</f>
        <v>39.567172394484629</v>
      </c>
      <c r="O28" s="364">
        <f>'[8]Avoided Costs'!O22</f>
        <v>52.14115113107929</v>
      </c>
    </row>
    <row r="29" spans="2:15" ht="12.75" customHeight="1">
      <c r="B29" s="16">
        <f t="shared" si="0"/>
        <v>2034</v>
      </c>
      <c r="C29" s="362">
        <f>'[8]Avoided Costs'!C23</f>
        <v>44.209042884727587</v>
      </c>
      <c r="D29" s="363">
        <f>'[8]Avoided Costs'!D23</f>
        <v>52.708646422004286</v>
      </c>
      <c r="E29" s="363">
        <f>'[8]Avoided Costs'!E23</f>
        <v>47.392616857212857</v>
      </c>
      <c r="F29" s="363">
        <f>'[8]Avoided Costs'!F23</f>
        <v>39.364621847516872</v>
      </c>
      <c r="G29" s="363">
        <f>'[8]Avoided Costs'!G23</f>
        <v>31.363090473936335</v>
      </c>
      <c r="H29" s="364">
        <f>'[8]Avoided Costs'!H23</f>
        <v>35.717718388487818</v>
      </c>
      <c r="I29" s="365">
        <f>'[8]Avoided Costs'!I23</f>
        <v>33.627503397496028</v>
      </c>
      <c r="J29" s="363">
        <f>'[8]Avoided Costs'!J23</f>
        <v>57.573915176498659</v>
      </c>
      <c r="K29" s="363">
        <f>'[8]Avoided Costs'!K23</f>
        <v>53.435692469974526</v>
      </c>
      <c r="L29" s="364">
        <f>'[8]Avoided Costs'!L23</f>
        <v>38.606958464855587</v>
      </c>
      <c r="M29" s="365">
        <f>'[8]Avoided Costs'!M23</f>
        <v>45.581218637646465</v>
      </c>
      <c r="N29" s="363">
        <f>'[8]Avoided Costs'!N23</f>
        <v>44.901279155347616</v>
      </c>
      <c r="O29" s="364">
        <f>'[8]Avoided Costs'!O23</f>
        <v>59.329456119382471</v>
      </c>
    </row>
    <row r="30" spans="2:15" ht="12.75" customHeight="1">
      <c r="B30" s="16">
        <f t="shared" si="0"/>
        <v>2035</v>
      </c>
      <c r="C30" s="362">
        <f>'[8]Avoided Costs'!C24</f>
        <v>13.966570020190913</v>
      </c>
      <c r="D30" s="363">
        <f>'[8]Avoided Costs'!D24</f>
        <v>24.862149702882192</v>
      </c>
      <c r="E30" s="363">
        <f>'[8]Avoided Costs'!E24</f>
        <v>19.819400533166743</v>
      </c>
      <c r="F30" s="363">
        <f>'[8]Avoided Costs'!F24</f>
        <v>13.124373469962006</v>
      </c>
      <c r="G30" s="363">
        <f>'[8]Avoided Costs'!G24</f>
        <v>7.8295853018983061</v>
      </c>
      <c r="H30" s="364">
        <f>'[8]Avoided Costs'!H24</f>
        <v>6.6907828689512181</v>
      </c>
      <c r="I30" s="365">
        <f>'[8]Avoided Costs'!I24</f>
        <v>3.8501403562453422</v>
      </c>
      <c r="J30" s="363">
        <f>'[8]Avoided Costs'!J24</f>
        <v>8.7347204248525898</v>
      </c>
      <c r="K30" s="363">
        <f>'[8]Avoided Costs'!K24</f>
        <v>11.555010271215998</v>
      </c>
      <c r="L30" s="364">
        <f>'[8]Avoided Costs'!L24</f>
        <v>12.62734058004256</v>
      </c>
      <c r="M30" s="365">
        <f>'[8]Avoided Costs'!M24</f>
        <v>19.815602027788422</v>
      </c>
      <c r="N30" s="363">
        <f>'[8]Avoided Costs'!N24</f>
        <v>23.815654172748101</v>
      </c>
      <c r="O30" s="364">
        <f>'[8]Avoided Costs'!O24</f>
        <v>27.757193093572447</v>
      </c>
    </row>
    <row r="31" spans="2:15" ht="12.75" customHeight="1">
      <c r="B31" s="16">
        <f t="shared" si="0"/>
        <v>2036</v>
      </c>
      <c r="C31" s="362">
        <f>'[8]Avoided Costs'!C25</f>
        <v>14.865810422429345</v>
      </c>
      <c r="D31" s="363">
        <f>'[8]Avoided Costs'!D25</f>
        <v>25.857211921388775</v>
      </c>
      <c r="E31" s="363">
        <f>'[8]Avoided Costs'!E25</f>
        <v>20.264853055244014</v>
      </c>
      <c r="F31" s="363">
        <f>'[8]Avoided Costs'!F25</f>
        <v>13.841529458563379</v>
      </c>
      <c r="G31" s="363">
        <f>'[8]Avoided Costs'!G25</f>
        <v>8.3148082335231859</v>
      </c>
      <c r="H31" s="364">
        <f>'[8]Avoided Costs'!H25</f>
        <v>6.9034690347353873</v>
      </c>
      <c r="I31" s="365">
        <f>'[8]Avoided Costs'!I25</f>
        <v>3.7122292381576103</v>
      </c>
      <c r="J31" s="363">
        <f>'[8]Avoided Costs'!J25</f>
        <v>9.09221772410128</v>
      </c>
      <c r="K31" s="363">
        <f>'[8]Avoided Costs'!K25</f>
        <v>11.787175100395842</v>
      </c>
      <c r="L31" s="364">
        <f>'[8]Avoided Costs'!L25</f>
        <v>14.442938381057871</v>
      </c>
      <c r="M31" s="365">
        <f>'[8]Avoided Costs'!M25</f>
        <v>21.31946475321288</v>
      </c>
      <c r="N31" s="363">
        <f>'[8]Avoided Costs'!N25</f>
        <v>26.460768392885921</v>
      </c>
      <c r="O31" s="364">
        <f>'[8]Avoided Costs'!O25</f>
        <v>29.989929101670537</v>
      </c>
    </row>
    <row r="32" spans="2:15" ht="12.75" customHeight="1">
      <c r="B32" s="346">
        <f t="shared" si="0"/>
        <v>2037</v>
      </c>
      <c r="C32" s="366">
        <f>'[8]Avoided Costs'!C26</f>
        <v>16.332736231914982</v>
      </c>
      <c r="D32" s="367">
        <f>'[8]Avoided Costs'!D26</f>
        <v>27.775134436128987</v>
      </c>
      <c r="E32" s="367">
        <f>'[8]Avoided Costs'!E26</f>
        <v>23.035780453123952</v>
      </c>
      <c r="F32" s="367">
        <f>'[8]Avoided Costs'!F26</f>
        <v>16.475360270786805</v>
      </c>
      <c r="G32" s="367">
        <f>'[8]Avoided Costs'!G26</f>
        <v>10.984105756696595</v>
      </c>
      <c r="H32" s="368">
        <f>'[8]Avoided Costs'!H26</f>
        <v>7.7074417639189328</v>
      </c>
      <c r="I32" s="369">
        <f>'[8]Avoided Costs'!I26</f>
        <v>4.8269797701767532</v>
      </c>
      <c r="J32" s="367">
        <f>'[8]Avoided Costs'!J26</f>
        <v>9.5220446524012772</v>
      </c>
      <c r="K32" s="367">
        <f>'[8]Avoided Costs'!K26</f>
        <v>12.31926999945266</v>
      </c>
      <c r="L32" s="368">
        <f>'[8]Avoided Costs'!L26</f>
        <v>16.44754244597619</v>
      </c>
      <c r="M32" s="369">
        <f>'[8]Avoided Costs'!M26</f>
        <v>22.091239245374823</v>
      </c>
      <c r="N32" s="367">
        <f>'[8]Avoided Costs'!N26</f>
        <v>28.348837353892673</v>
      </c>
      <c r="O32" s="368">
        <f>'[8]Avoided Costs'!O26</f>
        <v>30.680722412508494</v>
      </c>
    </row>
    <row r="33" spans="2:16" ht="12.75" customHeight="1">
      <c r="D33" s="11"/>
      <c r="E33" s="11"/>
      <c r="F33" s="11"/>
      <c r="M33" s="347"/>
    </row>
    <row r="34" spans="2:16">
      <c r="B34" s="348"/>
      <c r="D34" s="349"/>
      <c r="E34" s="349"/>
      <c r="F34" s="349"/>
      <c r="G34" s="349"/>
      <c r="H34" s="349"/>
      <c r="I34" s="349"/>
      <c r="J34" s="349"/>
      <c r="K34" s="349"/>
      <c r="L34" s="349"/>
      <c r="M34" s="349"/>
      <c r="N34" s="349"/>
      <c r="O34" s="349"/>
      <c r="P34" s="349"/>
    </row>
    <row r="38" spans="2:16" hidden="1">
      <c r="C38" s="350"/>
      <c r="D38" s="4">
        <v>31</v>
      </c>
      <c r="E38" s="4">
        <v>28</v>
      </c>
      <c r="F38" s="4">
        <v>31</v>
      </c>
      <c r="G38" s="4">
        <v>30</v>
      </c>
      <c r="H38" s="4">
        <v>31</v>
      </c>
      <c r="I38" s="4">
        <v>30</v>
      </c>
      <c r="J38" s="4">
        <v>31</v>
      </c>
      <c r="K38" s="4">
        <v>31</v>
      </c>
      <c r="L38" s="4">
        <v>30</v>
      </c>
      <c r="M38" s="4">
        <v>31</v>
      </c>
      <c r="N38" s="4">
        <v>30</v>
      </c>
      <c r="O38" s="4">
        <v>31</v>
      </c>
    </row>
    <row r="39" spans="2:16">
      <c r="C39" s="350"/>
    </row>
    <row r="40" spans="2:16">
      <c r="C40" s="350"/>
    </row>
    <row r="41" spans="2:16">
      <c r="C41" s="350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zoomScaleNormal="100" workbookViewId="0">
      <pane ySplit="10" topLeftCell="A13" activePane="bottomLeft" state="frozen"/>
      <selection activeCell="C14" sqref="C14"/>
      <selection pane="bottomLeft" activeCell="A14" sqref="A14:XFD14"/>
    </sheetView>
  </sheetViews>
  <sheetFormatPr defaultRowHeight="12.75"/>
  <cols>
    <col min="1" max="1" width="9.33203125" style="4"/>
    <col min="2" max="2" width="15" style="4" customWidth="1"/>
    <col min="3" max="3" width="27" style="4" customWidth="1"/>
    <col min="4" max="4" width="19.5" style="4" customWidth="1"/>
    <col min="5" max="5" width="17" style="4" customWidth="1"/>
    <col min="6" max="6" width="9.33203125" style="4"/>
    <col min="7" max="7" width="15" style="62" hidden="1" customWidth="1"/>
    <col min="8" max="8" width="16.6640625" style="37" hidden="1" customWidth="1"/>
    <col min="9" max="10" width="0" style="4" hidden="1" customWidth="1"/>
    <col min="11" max="11" width="9.33203125" style="159" hidden="1" customWidth="1"/>
    <col min="12" max="12" width="10.33203125" style="159" hidden="1" customWidth="1"/>
    <col min="13" max="13" width="13.83203125" style="159" hidden="1" customWidth="1"/>
    <col min="14" max="14" width="12.83203125" style="4" hidden="1" customWidth="1"/>
    <col min="15" max="15" width="13.33203125" style="4" hidden="1" customWidth="1"/>
    <col min="16" max="16" width="0" style="4" hidden="1" customWidth="1"/>
    <col min="17" max="16384" width="9.33203125" style="4"/>
  </cols>
  <sheetData>
    <row r="1" spans="2:15" ht="15.75" hidden="1">
      <c r="B1" s="1" t="s">
        <v>52</v>
      </c>
      <c r="C1" s="1"/>
      <c r="G1" s="34"/>
    </row>
    <row r="2" spans="2:15" ht="5.25" customHeight="1">
      <c r="B2" s="1"/>
      <c r="C2" s="1"/>
      <c r="G2" s="34"/>
    </row>
    <row r="3" spans="2:15" ht="15.75">
      <c r="B3" s="1" t="s">
        <v>100</v>
      </c>
      <c r="C3" s="1"/>
      <c r="G3" s="34"/>
    </row>
    <row r="4" spans="2:15" ht="15.75">
      <c r="B4" s="1" t="s">
        <v>38</v>
      </c>
      <c r="C4" s="1"/>
      <c r="G4" s="160" t="s">
        <v>37</v>
      </c>
    </row>
    <row r="5" spans="2:15" ht="15.75">
      <c r="B5" s="1" t="str">
        <f ca="1">'Table 1'!$B$5</f>
        <v>Utah Sch 37 Solar F - 10.0 MW and 26.8% CF</v>
      </c>
      <c r="C5" s="1"/>
      <c r="G5" s="161">
        <v>42825</v>
      </c>
    </row>
    <row r="6" spans="2:15">
      <c r="B6" s="12"/>
      <c r="C6" s="12"/>
      <c r="G6" s="34"/>
    </row>
    <row r="7" spans="2:15" ht="14.25">
      <c r="B7" s="25"/>
      <c r="C7" s="33" t="s">
        <v>32</v>
      </c>
      <c r="G7" s="34"/>
    </row>
    <row r="8" spans="2:15">
      <c r="B8" s="26"/>
      <c r="C8" s="18" t="s">
        <v>33</v>
      </c>
      <c r="D8" s="18" t="s">
        <v>33</v>
      </c>
      <c r="E8" s="18" t="s">
        <v>33</v>
      </c>
      <c r="G8" s="34"/>
    </row>
    <row r="9" spans="2:15">
      <c r="B9" s="26" t="s">
        <v>0</v>
      </c>
      <c r="C9" s="26" t="str">
        <f>M16</f>
        <v>IRP - Utah Greenfield</v>
      </c>
      <c r="D9" s="26" t="str">
        <f>N15</f>
        <v>IRP West Side</v>
      </c>
      <c r="E9" s="26" t="str">
        <f>O16</f>
        <v>IRP - Wyo NE</v>
      </c>
      <c r="G9" s="34"/>
    </row>
    <row r="10" spans="2:15">
      <c r="B10" s="27"/>
      <c r="C10" s="28" t="s">
        <v>26</v>
      </c>
      <c r="D10" s="28" t="s">
        <v>26</v>
      </c>
      <c r="E10" s="28" t="s">
        <v>26</v>
      </c>
      <c r="G10" s="162"/>
      <c r="H10" s="163"/>
    </row>
    <row r="11" spans="2:15" hidden="1">
      <c r="C11" s="13"/>
      <c r="G11" s="162"/>
      <c r="H11" s="163"/>
    </row>
    <row r="12" spans="2:15" hidden="1">
      <c r="C12" s="29"/>
      <c r="G12" s="162"/>
      <c r="H12" s="163"/>
    </row>
    <row r="13" spans="2:15" ht="6" customHeight="1">
      <c r="G13" s="164"/>
      <c r="H13" s="165"/>
    </row>
    <row r="14" spans="2:15" hidden="1">
      <c r="B14" s="30">
        <v>2016</v>
      </c>
      <c r="C14" s="31">
        <f>ROUND(SUMIF($K$17:$K$340,$B14,$H$17:$H$340)/COUNTIF($K$17:$K$340,$B14),2)</f>
        <v>2.3199999999999998</v>
      </c>
      <c r="D14" s="31">
        <f>ROUND(SUMIF($K$17:$K$340,$B14,$I$17:$I$340)/COUNTIF($K$17:$K$340,$B14),2)</f>
        <v>2.29</v>
      </c>
      <c r="E14" s="31">
        <f>ROUND(SUMIF($K$17:$K$340,$B14,$J$17:$J$340)/COUNTIF($K$17:$K$340,$B14),2)</f>
        <v>2.35</v>
      </c>
      <c r="G14" s="166"/>
      <c r="H14" s="38"/>
    </row>
    <row r="15" spans="2:15" ht="13.5" thickBot="1">
      <c r="B15" s="30">
        <f t="shared" ref="B15:B40" si="0">B14+1</f>
        <v>2017</v>
      </c>
      <c r="C15" s="31">
        <f t="shared" ref="C15:C39" si="1">ROUND(SUMIF($K$17:$K$340,$B15,$H$17:$H$340)/COUNTIF($K$17:$K$340,$B15),2)</f>
        <v>2.95</v>
      </c>
      <c r="D15" s="31">
        <f t="shared" ref="D15:D40" si="2">ROUND(SUMIF($K$17:$K$340,$B15,$I$17:$I$340)/COUNTIF($K$17:$K$340,$B15),2)</f>
        <v>2.97</v>
      </c>
      <c r="E15" s="31">
        <f t="shared" ref="E15:E40" si="3">ROUND(SUMIF($K$17:$K$340,$B15,$J$17:$J$340)/COUNTIF($K$17:$K$340,$B15),2)</f>
        <v>2.97</v>
      </c>
      <c r="G15" s="35"/>
      <c r="H15" s="39" t="s">
        <v>184</v>
      </c>
      <c r="I15" s="4" t="s">
        <v>185</v>
      </c>
      <c r="J15" s="4" t="s">
        <v>187</v>
      </c>
      <c r="N15" s="4" t="s">
        <v>185</v>
      </c>
    </row>
    <row r="16" spans="2:15" ht="13.5" thickBot="1">
      <c r="B16" s="30">
        <f t="shared" si="0"/>
        <v>2018</v>
      </c>
      <c r="C16" s="31">
        <f t="shared" si="1"/>
        <v>2.7</v>
      </c>
      <c r="D16" s="31">
        <f t="shared" si="2"/>
        <v>2.72</v>
      </c>
      <c r="E16" s="31">
        <f t="shared" si="3"/>
        <v>2.7</v>
      </c>
      <c r="G16" s="35" t="s">
        <v>36</v>
      </c>
      <c r="H16" s="39" t="s">
        <v>33</v>
      </c>
      <c r="I16" s="39" t="s">
        <v>33</v>
      </c>
      <c r="J16" s="39" t="s">
        <v>33</v>
      </c>
      <c r="K16" s="167" t="s">
        <v>0</v>
      </c>
      <c r="M16" s="168" t="str">
        <f>IF(_30_Geo_West&gt;0,"IRP - Wyo NE",IF(_436_CCCT_WestMain&gt;0,"West Side","IRP - Utah Greenfield"))</f>
        <v>IRP - Utah Greenfield</v>
      </c>
      <c r="N16" s="168" t="s">
        <v>186</v>
      </c>
      <c r="O16" s="168" t="s">
        <v>187</v>
      </c>
    </row>
    <row r="17" spans="2:15" ht="13.5" thickBot="1">
      <c r="B17" s="30">
        <f t="shared" si="0"/>
        <v>2019</v>
      </c>
      <c r="C17" s="31">
        <f t="shared" si="1"/>
        <v>2.48</v>
      </c>
      <c r="D17" s="31">
        <f t="shared" si="2"/>
        <v>2.5</v>
      </c>
      <c r="E17" s="31">
        <f t="shared" si="3"/>
        <v>2.48</v>
      </c>
      <c r="G17" s="36">
        <v>42370</v>
      </c>
      <c r="H17" s="40">
        <v>2.2764825364431491</v>
      </c>
      <c r="I17" s="40">
        <v>2.3298075132707226</v>
      </c>
      <c r="J17" s="40">
        <v>2.2757987901986261</v>
      </c>
      <c r="K17" s="169">
        <f t="shared" ref="K17:K64" si="4">YEAR(G17)</f>
        <v>2016</v>
      </c>
      <c r="M17" s="170">
        <v>47</v>
      </c>
      <c r="N17" s="170">
        <v>43</v>
      </c>
      <c r="O17" s="170">
        <v>46</v>
      </c>
    </row>
    <row r="18" spans="2:15">
      <c r="B18" s="30">
        <f t="shared" si="0"/>
        <v>2020</v>
      </c>
      <c r="C18" s="31">
        <f t="shared" si="1"/>
        <v>2.5099999999999998</v>
      </c>
      <c r="D18" s="31">
        <f t="shared" si="2"/>
        <v>2.5</v>
      </c>
      <c r="E18" s="31">
        <f t="shared" si="3"/>
        <v>2.48</v>
      </c>
      <c r="G18" s="36">
        <v>42401</v>
      </c>
      <c r="H18" s="40">
        <v>1.8453064945978397</v>
      </c>
      <c r="I18" s="40">
        <v>1.7801560017459626</v>
      </c>
      <c r="J18" s="40">
        <v>1.8289735727586562</v>
      </c>
      <c r="K18" s="169">
        <f t="shared" si="4"/>
        <v>2016</v>
      </c>
    </row>
    <row r="19" spans="2:15">
      <c r="B19" s="30">
        <f t="shared" si="0"/>
        <v>2021</v>
      </c>
      <c r="C19" s="31">
        <f t="shared" si="1"/>
        <v>2.56</v>
      </c>
      <c r="D19" s="31">
        <f t="shared" si="2"/>
        <v>2.52</v>
      </c>
      <c r="E19" s="31">
        <f t="shared" si="3"/>
        <v>2.5299999999999998</v>
      </c>
      <c r="G19" s="36">
        <v>42430</v>
      </c>
      <c r="H19" s="40">
        <v>1.5254593249607535</v>
      </c>
      <c r="I19" s="40">
        <v>1.4752546345447117</v>
      </c>
      <c r="J19" s="40">
        <v>1.5765269848510393</v>
      </c>
      <c r="K19" s="169">
        <f t="shared" si="4"/>
        <v>2016</v>
      </c>
    </row>
    <row r="20" spans="2:15">
      <c r="B20" s="30">
        <f t="shared" si="0"/>
        <v>2022</v>
      </c>
      <c r="C20" s="31">
        <f t="shared" si="1"/>
        <v>2.58</v>
      </c>
      <c r="D20" s="31">
        <f t="shared" si="2"/>
        <v>2.5299999999999998</v>
      </c>
      <c r="E20" s="31">
        <f t="shared" si="3"/>
        <v>2.5499999999999998</v>
      </c>
      <c r="G20" s="36">
        <v>42461</v>
      </c>
      <c r="H20" s="40">
        <v>1.6911448299319725</v>
      </c>
      <c r="I20" s="40">
        <v>1.582454852320675</v>
      </c>
      <c r="J20" s="40">
        <v>1.7513146360624383</v>
      </c>
      <c r="K20" s="169">
        <f t="shared" si="4"/>
        <v>2016</v>
      </c>
    </row>
    <row r="21" spans="2:15">
      <c r="B21" s="30">
        <f t="shared" si="0"/>
        <v>2023</v>
      </c>
      <c r="C21" s="31">
        <f t="shared" si="1"/>
        <v>3.02</v>
      </c>
      <c r="D21" s="31">
        <f t="shared" si="2"/>
        <v>2.91</v>
      </c>
      <c r="E21" s="31">
        <f t="shared" si="3"/>
        <v>2.99</v>
      </c>
      <c r="G21" s="36">
        <v>42491</v>
      </c>
      <c r="H21" s="40">
        <v>1.7311108163265305</v>
      </c>
      <c r="I21" s="40">
        <v>1.6893828501429151</v>
      </c>
      <c r="J21" s="40">
        <v>1.8004724578470166</v>
      </c>
      <c r="K21" s="169">
        <f t="shared" si="4"/>
        <v>2016</v>
      </c>
    </row>
    <row r="22" spans="2:15">
      <c r="B22" s="30">
        <f t="shared" si="0"/>
        <v>2024</v>
      </c>
      <c r="C22" s="31">
        <f t="shared" si="1"/>
        <v>3.64</v>
      </c>
      <c r="D22" s="31">
        <f t="shared" si="2"/>
        <v>3.5</v>
      </c>
      <c r="E22" s="31">
        <f t="shared" si="3"/>
        <v>3.61</v>
      </c>
      <c r="G22" s="36">
        <v>42522</v>
      </c>
      <c r="H22" s="40">
        <v>2.3389150491307631</v>
      </c>
      <c r="I22" s="40">
        <v>2.2756194092827</v>
      </c>
      <c r="J22" s="40">
        <v>2.3647654677733372</v>
      </c>
      <c r="K22" s="169">
        <f t="shared" si="4"/>
        <v>2016</v>
      </c>
    </row>
    <row r="23" spans="2:15">
      <c r="B23" s="30">
        <f t="shared" si="0"/>
        <v>2025</v>
      </c>
      <c r="C23" s="31">
        <f t="shared" si="1"/>
        <v>3.84</v>
      </c>
      <c r="D23" s="31">
        <f t="shared" si="2"/>
        <v>3.78</v>
      </c>
      <c r="E23" s="31">
        <f t="shared" si="3"/>
        <v>3.81</v>
      </c>
      <c r="G23" s="36">
        <v>42552</v>
      </c>
      <c r="H23" s="40">
        <v>2.5811108163265302</v>
      </c>
      <c r="I23" s="40">
        <v>2.548999020008166</v>
      </c>
      <c r="J23" s="40">
        <v>2.6063456138089238</v>
      </c>
      <c r="K23" s="169">
        <f t="shared" si="4"/>
        <v>2016</v>
      </c>
    </row>
    <row r="24" spans="2:15">
      <c r="B24" s="30">
        <f t="shared" si="0"/>
        <v>2026</v>
      </c>
      <c r="C24" s="31">
        <f t="shared" si="1"/>
        <v>3.84</v>
      </c>
      <c r="D24" s="31">
        <f t="shared" si="2"/>
        <v>3.77</v>
      </c>
      <c r="E24" s="31">
        <f t="shared" si="3"/>
        <v>3.81</v>
      </c>
      <c r="G24" s="36">
        <v>42583</v>
      </c>
      <c r="H24" s="40">
        <v>2.6354985714285708</v>
      </c>
      <c r="I24" s="40">
        <v>2.6322983258472838</v>
      </c>
      <c r="J24" s="40">
        <v>2.6355990076984344</v>
      </c>
      <c r="K24" s="169">
        <f t="shared" si="4"/>
        <v>2016</v>
      </c>
    </row>
    <row r="25" spans="2:15">
      <c r="B25" s="30">
        <f t="shared" si="0"/>
        <v>2027</v>
      </c>
      <c r="C25" s="31">
        <f t="shared" si="1"/>
        <v>3.99</v>
      </c>
      <c r="D25" s="31">
        <f t="shared" si="2"/>
        <v>3.92</v>
      </c>
      <c r="E25" s="31">
        <f t="shared" si="3"/>
        <v>3.95</v>
      </c>
      <c r="G25" s="36">
        <v>42614</v>
      </c>
      <c r="H25" s="40">
        <v>2.7124373469387759</v>
      </c>
      <c r="I25" s="40">
        <v>2.7264210970464138</v>
      </c>
      <c r="J25" s="40">
        <v>2.7681537930798932</v>
      </c>
      <c r="K25" s="169">
        <f t="shared" si="4"/>
        <v>2016</v>
      </c>
    </row>
    <row r="26" spans="2:15">
      <c r="B26" s="30">
        <f t="shared" si="0"/>
        <v>2028</v>
      </c>
      <c r="C26" s="31">
        <f t="shared" si="1"/>
        <v>4.18</v>
      </c>
      <c r="D26" s="31">
        <f t="shared" si="2"/>
        <v>4.1500000000000004</v>
      </c>
      <c r="E26" s="31">
        <f t="shared" si="3"/>
        <v>4.1500000000000004</v>
      </c>
      <c r="G26" s="36">
        <v>42644</v>
      </c>
      <c r="H26" s="40">
        <v>2.6863698430141283</v>
      </c>
      <c r="I26" s="40">
        <v>2.6567164556962028</v>
      </c>
      <c r="J26" s="40">
        <v>2.7499682086675996</v>
      </c>
      <c r="K26" s="169">
        <f t="shared" si="4"/>
        <v>2016</v>
      </c>
    </row>
    <row r="27" spans="2:15">
      <c r="B27" s="30">
        <f t="shared" si="0"/>
        <v>2029</v>
      </c>
      <c r="C27" s="31">
        <f t="shared" si="1"/>
        <v>4.5</v>
      </c>
      <c r="D27" s="31">
        <f t="shared" si="2"/>
        <v>4.51</v>
      </c>
      <c r="E27" s="31">
        <f t="shared" si="3"/>
        <v>4.47</v>
      </c>
      <c r="G27" s="36">
        <v>42675</v>
      </c>
      <c r="H27" s="40">
        <v>2.2697162585034012</v>
      </c>
      <c r="I27" s="40">
        <v>2.2516531645569624</v>
      </c>
      <c r="J27" s="40">
        <v>2.3066994090924613</v>
      </c>
      <c r="K27" s="169">
        <f t="shared" si="4"/>
        <v>2016</v>
      </c>
    </row>
    <row r="28" spans="2:15">
      <c r="B28" s="30">
        <f t="shared" si="0"/>
        <v>2030</v>
      </c>
      <c r="C28" s="31">
        <f t="shared" si="1"/>
        <v>4.8499999999999996</v>
      </c>
      <c r="D28" s="31">
        <f t="shared" si="2"/>
        <v>4.88</v>
      </c>
      <c r="E28" s="31">
        <f t="shared" si="3"/>
        <v>4.8099999999999996</v>
      </c>
      <c r="G28" s="36">
        <v>42705</v>
      </c>
      <c r="H28" s="40">
        <v>3.5124636800526665</v>
      </c>
      <c r="I28" s="40">
        <v>3.5696605144957116</v>
      </c>
      <c r="J28" s="40">
        <v>3.5518748027461844</v>
      </c>
      <c r="K28" s="169">
        <f t="shared" si="4"/>
        <v>2016</v>
      </c>
    </row>
    <row r="29" spans="2:15">
      <c r="B29" s="30">
        <f t="shared" si="0"/>
        <v>2031</v>
      </c>
      <c r="C29" s="31">
        <f t="shared" si="1"/>
        <v>5.07</v>
      </c>
      <c r="D29" s="31">
        <f t="shared" si="2"/>
        <v>5.1100000000000003</v>
      </c>
      <c r="E29" s="31">
        <f t="shared" si="3"/>
        <v>5.04</v>
      </c>
      <c r="G29" s="36">
        <v>42736</v>
      </c>
      <c r="H29" s="40">
        <v>3.2525393877551019</v>
      </c>
      <c r="I29" s="40">
        <v>3.3525923233973045</v>
      </c>
      <c r="J29" s="40">
        <v>3.2801653137385181</v>
      </c>
      <c r="K29" s="169">
        <f t="shared" si="4"/>
        <v>2017</v>
      </c>
    </row>
    <row r="30" spans="2:15">
      <c r="B30" s="30">
        <f t="shared" si="0"/>
        <v>2032</v>
      </c>
      <c r="C30" s="31">
        <f t="shared" si="1"/>
        <v>5.31</v>
      </c>
      <c r="D30" s="31">
        <f t="shared" si="2"/>
        <v>5.38</v>
      </c>
      <c r="E30" s="31">
        <f t="shared" si="3"/>
        <v>5.28</v>
      </c>
      <c r="G30" s="36">
        <v>42767</v>
      </c>
      <c r="H30" s="40">
        <v>2.6307099416909616</v>
      </c>
      <c r="I30" s="40">
        <v>2.6476748643761301</v>
      </c>
      <c r="J30" s="40">
        <v>2.6686241769502144</v>
      </c>
      <c r="K30" s="169">
        <f t="shared" si="4"/>
        <v>2017</v>
      </c>
    </row>
    <row r="31" spans="2:15">
      <c r="B31" s="30">
        <f t="shared" si="0"/>
        <v>2033</v>
      </c>
      <c r="C31" s="31">
        <f t="shared" si="1"/>
        <v>5.65</v>
      </c>
      <c r="D31" s="31">
        <f t="shared" si="2"/>
        <v>5.76</v>
      </c>
      <c r="E31" s="31">
        <f t="shared" si="3"/>
        <v>5.62</v>
      </c>
      <c r="G31" s="36">
        <v>42795</v>
      </c>
      <c r="H31" s="40">
        <v>2.5702319486504277</v>
      </c>
      <c r="I31" s="40">
        <v>2.5227025724785621</v>
      </c>
      <c r="J31" s="40">
        <v>2.6203938538123621</v>
      </c>
      <c r="K31" s="169">
        <f t="shared" si="4"/>
        <v>2017</v>
      </c>
    </row>
    <row r="32" spans="2:15">
      <c r="B32" s="30">
        <f t="shared" si="0"/>
        <v>2034</v>
      </c>
      <c r="C32" s="31">
        <f t="shared" si="1"/>
        <v>5.93</v>
      </c>
      <c r="D32" s="31">
        <f t="shared" si="2"/>
        <v>6.02</v>
      </c>
      <c r="E32" s="31">
        <f t="shared" si="3"/>
        <v>5.9</v>
      </c>
      <c r="G32" s="36">
        <v>42826</v>
      </c>
      <c r="H32" s="40">
        <v>2.6571312244897962</v>
      </c>
      <c r="I32" s="40">
        <v>2.6035518987341768</v>
      </c>
      <c r="J32" s="40">
        <v>2.7065013013628447</v>
      </c>
      <c r="K32" s="169">
        <f t="shared" si="4"/>
        <v>2017</v>
      </c>
    </row>
    <row r="33" spans="2:11">
      <c r="B33" s="30">
        <f t="shared" si="0"/>
        <v>2035</v>
      </c>
      <c r="C33" s="31">
        <f t="shared" si="1"/>
        <v>6.25</v>
      </c>
      <c r="D33" s="31">
        <f t="shared" si="2"/>
        <v>6.29</v>
      </c>
      <c r="E33" s="31">
        <f t="shared" si="3"/>
        <v>6.23</v>
      </c>
      <c r="G33" s="36">
        <v>42856</v>
      </c>
      <c r="H33" s="40">
        <v>2.8076414285714288</v>
      </c>
      <c r="I33" s="40">
        <v>2.8310962025316453</v>
      </c>
      <c r="J33" s="40">
        <v>2.8345881955118353</v>
      </c>
      <c r="K33" s="169">
        <f t="shared" si="4"/>
        <v>2017</v>
      </c>
    </row>
    <row r="34" spans="2:11">
      <c r="B34" s="30">
        <f t="shared" si="0"/>
        <v>2036</v>
      </c>
      <c r="C34" s="31">
        <f t="shared" si="1"/>
        <v>6.73</v>
      </c>
      <c r="D34" s="31">
        <f t="shared" si="2"/>
        <v>6.8</v>
      </c>
      <c r="E34" s="31">
        <f t="shared" si="3"/>
        <v>6.7</v>
      </c>
      <c r="G34" s="36">
        <v>42887</v>
      </c>
      <c r="H34" s="40">
        <v>2.8754985714285715</v>
      </c>
      <c r="I34" s="40">
        <v>2.9055265822784806</v>
      </c>
      <c r="J34" s="40">
        <v>2.9027304231990985</v>
      </c>
      <c r="K34" s="169">
        <f t="shared" si="4"/>
        <v>2017</v>
      </c>
    </row>
    <row r="35" spans="2:11">
      <c r="B35" s="30">
        <f t="shared" si="0"/>
        <v>2037</v>
      </c>
      <c r="C35" s="31">
        <f t="shared" si="1"/>
        <v>6.93</v>
      </c>
      <c r="D35" s="31">
        <f t="shared" si="2"/>
        <v>7.05</v>
      </c>
      <c r="E35" s="31">
        <f t="shared" si="3"/>
        <v>6.9</v>
      </c>
      <c r="G35" s="36">
        <v>42917</v>
      </c>
      <c r="H35" s="40">
        <v>3.0076414285714286</v>
      </c>
      <c r="I35" s="40">
        <v>3.0381848101265816</v>
      </c>
      <c r="J35" s="40">
        <v>3.0379901834204324</v>
      </c>
      <c r="K35" s="169">
        <f t="shared" si="4"/>
        <v>2017</v>
      </c>
    </row>
    <row r="36" spans="2:11">
      <c r="B36" s="30">
        <f t="shared" si="0"/>
        <v>2038</v>
      </c>
      <c r="C36" s="31">
        <f t="shared" si="1"/>
        <v>7.3</v>
      </c>
      <c r="D36" s="31">
        <f t="shared" si="2"/>
        <v>7.46</v>
      </c>
      <c r="E36" s="31">
        <f t="shared" si="3"/>
        <v>7.28</v>
      </c>
      <c r="G36" s="36">
        <v>42948</v>
      </c>
      <c r="H36" s="40">
        <v>3.0632536734693883</v>
      </c>
      <c r="I36" s="40">
        <v>3.0880075949367085</v>
      </c>
      <c r="J36" s="40">
        <v>3.0630952146736345</v>
      </c>
      <c r="K36" s="169">
        <f t="shared" si="4"/>
        <v>2017</v>
      </c>
    </row>
    <row r="37" spans="2:11">
      <c r="B37" s="30">
        <f t="shared" si="0"/>
        <v>2039</v>
      </c>
      <c r="C37" s="31">
        <f t="shared" si="1"/>
        <v>7.56</v>
      </c>
      <c r="D37" s="31">
        <f t="shared" si="2"/>
        <v>7.75</v>
      </c>
      <c r="E37" s="31">
        <f t="shared" si="3"/>
        <v>7.54</v>
      </c>
      <c r="G37" s="36">
        <v>42979</v>
      </c>
      <c r="H37" s="40">
        <v>3.045396530612245</v>
      </c>
      <c r="I37" s="40">
        <v>3.0778810126582274</v>
      </c>
      <c r="J37" s="40">
        <v>3.0400395737268164</v>
      </c>
      <c r="K37" s="169">
        <f t="shared" si="4"/>
        <v>2017</v>
      </c>
    </row>
    <row r="38" spans="2:11">
      <c r="B38" s="30">
        <f t="shared" si="0"/>
        <v>2040</v>
      </c>
      <c r="C38" s="31">
        <f t="shared" si="1"/>
        <v>7.84</v>
      </c>
      <c r="D38" s="31">
        <f t="shared" si="2"/>
        <v>8.0299999999999994</v>
      </c>
      <c r="E38" s="31">
        <f t="shared" si="3"/>
        <v>7.82</v>
      </c>
      <c r="G38" s="36">
        <v>43009</v>
      </c>
      <c r="H38" s="40">
        <v>3.022437346938776</v>
      </c>
      <c r="I38" s="40">
        <v>3.0452734177215186</v>
      </c>
      <c r="J38" s="40">
        <v>3.0246691464289372</v>
      </c>
      <c r="K38" s="169">
        <f t="shared" si="4"/>
        <v>2017</v>
      </c>
    </row>
    <row r="39" spans="2:11">
      <c r="B39" s="30">
        <f t="shared" si="0"/>
        <v>2041</v>
      </c>
      <c r="C39" s="31">
        <f t="shared" si="1"/>
        <v>8.0399999999999991</v>
      </c>
      <c r="D39" s="31">
        <f t="shared" si="2"/>
        <v>8.24</v>
      </c>
      <c r="E39" s="31">
        <f t="shared" si="3"/>
        <v>8.0299999999999994</v>
      </c>
      <c r="G39" s="36">
        <v>43040</v>
      </c>
      <c r="H39" s="40">
        <v>3.1056006122448978</v>
      </c>
      <c r="I39" s="40">
        <v>3.1196025316455689</v>
      </c>
      <c r="J39" s="40">
        <v>3.0876878983502407</v>
      </c>
      <c r="K39" s="169">
        <f t="shared" si="4"/>
        <v>2017</v>
      </c>
    </row>
    <row r="40" spans="2:11">
      <c r="B40" s="30">
        <f t="shared" si="0"/>
        <v>2042</v>
      </c>
      <c r="C40" s="31">
        <f>ROUND(SUMIF($K$17:$K$340,$B40,$H$17:$H$340)/COUNTIF($K$17:$K$340,$B40),2)</f>
        <v>8.25</v>
      </c>
      <c r="D40" s="31">
        <f t="shared" si="2"/>
        <v>8.4499999999999993</v>
      </c>
      <c r="E40" s="31">
        <f t="shared" si="3"/>
        <v>8.24</v>
      </c>
      <c r="G40" s="36">
        <v>43070</v>
      </c>
      <c r="H40" s="40">
        <v>3.3872332653061226</v>
      </c>
      <c r="I40" s="40">
        <v>3.3619316455696198</v>
      </c>
      <c r="J40" s="40">
        <v>3.3576950712163134</v>
      </c>
      <c r="K40" s="169">
        <f t="shared" si="4"/>
        <v>2017</v>
      </c>
    </row>
    <row r="41" spans="2:11">
      <c r="B41" s="30"/>
      <c r="C41" s="31"/>
      <c r="G41" s="36">
        <v>43101</v>
      </c>
      <c r="H41" s="40">
        <v>3.4117230612244902</v>
      </c>
      <c r="I41" s="40">
        <v>3.3685139240506325</v>
      </c>
      <c r="J41" s="40">
        <v>3.4232755610205965</v>
      </c>
      <c r="K41" s="169">
        <f t="shared" si="4"/>
        <v>2018</v>
      </c>
    </row>
    <row r="42" spans="2:11">
      <c r="B42" s="30"/>
      <c r="C42" s="31"/>
      <c r="G42" s="36">
        <v>43132</v>
      </c>
      <c r="H42" s="40">
        <v>3.3576414285714287</v>
      </c>
      <c r="I42" s="40">
        <v>3.3151468354430378</v>
      </c>
      <c r="J42" s="40">
        <v>3.3664049800184443</v>
      </c>
      <c r="K42" s="169">
        <f t="shared" si="4"/>
        <v>2018</v>
      </c>
    </row>
    <row r="43" spans="2:11">
      <c r="G43" s="36">
        <v>43160</v>
      </c>
      <c r="H43" s="40">
        <v>3.1132536734693881</v>
      </c>
      <c r="I43" s="40">
        <v>3.1774253164556958</v>
      </c>
      <c r="J43" s="40">
        <v>3.1030583256481199</v>
      </c>
      <c r="K43" s="169">
        <f t="shared" si="4"/>
        <v>2018</v>
      </c>
    </row>
    <row r="44" spans="2:11">
      <c r="B44" s="171" t="str">
        <f>"Official Forward Price Curve Forecast dated   "&amp;TEXT(G5,"MMM dd, YYYY")</f>
        <v>Official Forward Price Curve Forecast dated   Mar 31, 2017</v>
      </c>
      <c r="G44" s="36">
        <v>43191</v>
      </c>
      <c r="H44" s="40">
        <v>2.4663148979591836</v>
      </c>
      <c r="I44" s="40">
        <v>2.4420329113924049</v>
      </c>
      <c r="J44" s="40">
        <v>2.499512880418076</v>
      </c>
      <c r="K44" s="169">
        <f t="shared" si="4"/>
        <v>2018</v>
      </c>
    </row>
    <row r="45" spans="2:11">
      <c r="G45" s="36">
        <v>43221</v>
      </c>
      <c r="H45" s="40">
        <v>2.332131224489796</v>
      </c>
      <c r="I45" s="40">
        <v>2.3876531645569616</v>
      </c>
      <c r="J45" s="40">
        <v>2.3622037298903575</v>
      </c>
      <c r="K45" s="169">
        <f t="shared" si="4"/>
        <v>2018</v>
      </c>
    </row>
    <row r="46" spans="2:11">
      <c r="G46" s="36">
        <v>43252</v>
      </c>
      <c r="H46" s="40">
        <v>2.3530495918367347</v>
      </c>
      <c r="I46" s="40">
        <v>2.4108430379746832</v>
      </c>
      <c r="J46" s="40">
        <v>2.3857717184137717</v>
      </c>
      <c r="K46" s="169">
        <f t="shared" si="4"/>
        <v>2018</v>
      </c>
    </row>
    <row r="47" spans="2:11">
      <c r="G47" s="36">
        <v>43282</v>
      </c>
      <c r="H47" s="40">
        <v>2.4601924489795919</v>
      </c>
      <c r="I47" s="40">
        <v>2.4786911392405062</v>
      </c>
      <c r="J47" s="40">
        <v>2.4626238549031663</v>
      </c>
      <c r="K47" s="169">
        <f t="shared" si="4"/>
        <v>2018</v>
      </c>
    </row>
    <row r="48" spans="2:11">
      <c r="G48" s="36">
        <v>43313</v>
      </c>
      <c r="H48" s="40">
        <v>2.4632536734693882</v>
      </c>
      <c r="I48" s="40">
        <v>2.494286075949367</v>
      </c>
      <c r="J48" s="40">
        <v>2.4656979403627419</v>
      </c>
      <c r="K48" s="169">
        <f t="shared" si="4"/>
        <v>2018</v>
      </c>
    </row>
    <row r="49" spans="7:13">
      <c r="G49" s="36">
        <v>43344</v>
      </c>
      <c r="H49" s="40">
        <v>2.4413148979591837</v>
      </c>
      <c r="I49" s="40">
        <v>2.4751468354430375</v>
      </c>
      <c r="J49" s="40">
        <v>2.4462287324520955</v>
      </c>
      <c r="K49" s="169">
        <f t="shared" si="4"/>
        <v>2018</v>
      </c>
      <c r="L49" s="4"/>
      <c r="M49" s="4"/>
    </row>
    <row r="50" spans="7:13">
      <c r="G50" s="36">
        <v>43374</v>
      </c>
      <c r="H50" s="40">
        <v>2.4035597959183677</v>
      </c>
      <c r="I50" s="40">
        <v>2.488210126582278</v>
      </c>
      <c r="J50" s="40">
        <v>2.4031915360180345</v>
      </c>
      <c r="K50" s="169">
        <f t="shared" si="4"/>
        <v>2018</v>
      </c>
      <c r="L50" s="4"/>
      <c r="M50" s="4"/>
    </row>
    <row r="51" spans="7:13">
      <c r="G51" s="36">
        <v>43405</v>
      </c>
      <c r="H51" s="40">
        <v>2.6566210204081631</v>
      </c>
      <c r="I51" s="40">
        <v>2.7124126582278478</v>
      </c>
      <c r="J51" s="40">
        <v>2.6265750794138745</v>
      </c>
      <c r="K51" s="169">
        <f t="shared" si="4"/>
        <v>2018</v>
      </c>
      <c r="L51" s="4"/>
      <c r="M51" s="4"/>
    </row>
    <row r="52" spans="7:13">
      <c r="G52" s="36">
        <v>43435</v>
      </c>
      <c r="H52" s="40">
        <v>2.8872332653061226</v>
      </c>
      <c r="I52" s="40">
        <v>2.8617797468354427</v>
      </c>
      <c r="J52" s="40">
        <v>2.8658413976841892</v>
      </c>
      <c r="K52" s="169">
        <f t="shared" si="4"/>
        <v>2018</v>
      </c>
      <c r="L52" s="4"/>
      <c r="M52" s="4"/>
    </row>
    <row r="53" spans="7:13">
      <c r="G53" s="36">
        <v>43466</v>
      </c>
      <c r="H53" s="40">
        <v>2.9045802040816326</v>
      </c>
      <c r="I53" s="40">
        <v>2.944210126582278</v>
      </c>
      <c r="J53" s="40">
        <v>2.9088785941182498</v>
      </c>
      <c r="K53" s="169">
        <f t="shared" si="4"/>
        <v>2019</v>
      </c>
      <c r="L53" s="4"/>
      <c r="M53" s="4"/>
    </row>
    <row r="54" spans="7:13">
      <c r="G54" s="36">
        <v>43497</v>
      </c>
      <c r="H54" s="40">
        <v>2.8724373469387756</v>
      </c>
      <c r="I54" s="40">
        <v>2.9175772151898731</v>
      </c>
      <c r="J54" s="40">
        <v>2.8919711240905834</v>
      </c>
      <c r="K54" s="169">
        <f t="shared" si="4"/>
        <v>2019</v>
      </c>
      <c r="L54" s="4"/>
      <c r="M54" s="4"/>
    </row>
    <row r="55" spans="7:13">
      <c r="G55" s="36">
        <v>43525</v>
      </c>
      <c r="H55" s="40">
        <v>2.7504985714285715</v>
      </c>
      <c r="I55" s="40">
        <v>2.8451721518987338</v>
      </c>
      <c r="J55" s="40">
        <v>2.7669583154011681</v>
      </c>
      <c r="K55" s="169">
        <f t="shared" si="4"/>
        <v>2019</v>
      </c>
      <c r="L55" s="4"/>
      <c r="M55" s="4"/>
    </row>
    <row r="56" spans="7:13">
      <c r="G56" s="36">
        <v>43556</v>
      </c>
      <c r="H56" s="40">
        <v>2.2826414285714289</v>
      </c>
      <c r="I56" s="40">
        <v>2.2182354430379743</v>
      </c>
      <c r="J56" s="40">
        <v>2.2945738497796904</v>
      </c>
      <c r="K56" s="169">
        <f t="shared" si="4"/>
        <v>2019</v>
      </c>
      <c r="L56" s="4"/>
      <c r="M56" s="4"/>
    </row>
    <row r="57" spans="7:13">
      <c r="G57" s="36">
        <v>43586</v>
      </c>
      <c r="H57" s="40">
        <v>2.1913148979591837</v>
      </c>
      <c r="I57" s="40">
        <v>2.1861341772151897</v>
      </c>
      <c r="J57" s="40">
        <v>2.1977401578030538</v>
      </c>
      <c r="K57" s="169">
        <f t="shared" si="4"/>
        <v>2019</v>
      </c>
      <c r="L57" s="4"/>
      <c r="M57" s="4"/>
    </row>
    <row r="58" spans="7:13">
      <c r="G58" s="36">
        <v>43617</v>
      </c>
      <c r="H58" s="40">
        <v>2.2112128571428569</v>
      </c>
      <c r="I58" s="40">
        <v>2.2182354430379743</v>
      </c>
      <c r="J58" s="40">
        <v>2.2151599754073161</v>
      </c>
      <c r="K58" s="169">
        <f t="shared" si="4"/>
        <v>2019</v>
      </c>
      <c r="L58" s="4"/>
      <c r="M58" s="4"/>
    </row>
    <row r="59" spans="7:13">
      <c r="G59" s="36">
        <v>43647</v>
      </c>
      <c r="H59" s="40">
        <v>2.2698863265306124</v>
      </c>
      <c r="I59" s="40">
        <v>2.3062354430379743</v>
      </c>
      <c r="J59" s="40">
        <v>2.2792034224818116</v>
      </c>
      <c r="K59" s="169">
        <f t="shared" si="4"/>
        <v>2019</v>
      </c>
      <c r="L59" s="4"/>
      <c r="M59" s="4"/>
    </row>
    <row r="60" spans="7:13">
      <c r="G60" s="36">
        <v>43678</v>
      </c>
      <c r="H60" s="40">
        <v>2.2821312244897958</v>
      </c>
      <c r="I60" s="40">
        <v>2.3284126582278479</v>
      </c>
      <c r="J60" s="40">
        <v>2.2914997643201147</v>
      </c>
      <c r="K60" s="169">
        <f t="shared" si="4"/>
        <v>2019</v>
      </c>
      <c r="L60" s="4"/>
      <c r="M60" s="4"/>
    </row>
    <row r="61" spans="7:13">
      <c r="G61" s="36">
        <v>43709</v>
      </c>
      <c r="H61" s="40">
        <v>2.2754985714285714</v>
      </c>
      <c r="I61" s="40">
        <v>2.3343873417721515</v>
      </c>
      <c r="J61" s="40">
        <v>2.2822775079413873</v>
      </c>
      <c r="K61" s="169">
        <f t="shared" si="4"/>
        <v>2019</v>
      </c>
      <c r="L61" s="4"/>
      <c r="M61" s="4"/>
    </row>
    <row r="62" spans="7:13">
      <c r="G62" s="36">
        <v>43739</v>
      </c>
      <c r="H62" s="40">
        <v>2.3137638775510205</v>
      </c>
      <c r="I62" s="40">
        <v>2.3595012658227845</v>
      </c>
      <c r="J62" s="40">
        <v>2.3232653140690647</v>
      </c>
      <c r="K62" s="169">
        <f t="shared" si="4"/>
        <v>2019</v>
      </c>
      <c r="L62" s="4"/>
      <c r="M62" s="4"/>
    </row>
    <row r="63" spans="7:13">
      <c r="G63" s="36">
        <v>43770</v>
      </c>
      <c r="H63" s="40">
        <v>2.5688659183673472</v>
      </c>
      <c r="I63" s="40">
        <v>2.615906329113924</v>
      </c>
      <c r="J63" s="40">
        <v>2.5358895583563892</v>
      </c>
      <c r="K63" s="169">
        <f t="shared" si="4"/>
        <v>2019</v>
      </c>
      <c r="L63" s="4"/>
      <c r="M63" s="4"/>
    </row>
    <row r="64" spans="7:13">
      <c r="G64" s="36">
        <v>43800</v>
      </c>
      <c r="H64" s="40">
        <v>2.7877434693877552</v>
      </c>
      <c r="I64" s="40">
        <v>2.7661848101265822</v>
      </c>
      <c r="J64" s="40">
        <v>2.7608101444820168</v>
      </c>
      <c r="K64" s="169">
        <f t="shared" si="4"/>
        <v>2019</v>
      </c>
      <c r="L64" s="4"/>
      <c r="M64" s="4"/>
    </row>
    <row r="65" spans="7:13">
      <c r="G65" s="36">
        <v>43831</v>
      </c>
      <c r="H65" s="40">
        <v>2.8816210204081631</v>
      </c>
      <c r="I65" s="40">
        <v>2.8536784810126576</v>
      </c>
      <c r="J65" s="40">
        <v>2.8525203606926941</v>
      </c>
      <c r="K65" s="169">
        <f t="shared" ref="K65:K112" si="5">YEAR(G65)</f>
        <v>2020</v>
      </c>
      <c r="L65" s="4"/>
      <c r="M65" s="4"/>
    </row>
    <row r="66" spans="7:13">
      <c r="G66" s="36">
        <v>43862</v>
      </c>
      <c r="H66" s="40">
        <v>2.8520291836734692</v>
      </c>
      <c r="I66" s="40">
        <v>2.8321088607594933</v>
      </c>
      <c r="J66" s="40">
        <v>2.8407363664309866</v>
      </c>
      <c r="K66" s="169">
        <f t="shared" si="5"/>
        <v>2020</v>
      </c>
      <c r="L66" s="4"/>
      <c r="M66" s="4"/>
    </row>
    <row r="67" spans="7:13">
      <c r="G67" s="36">
        <v>43891</v>
      </c>
      <c r="H67" s="40">
        <v>2.7550904081632654</v>
      </c>
      <c r="I67" s="40">
        <v>2.7717544303797466</v>
      </c>
      <c r="J67" s="40">
        <v>2.7382668511117942</v>
      </c>
      <c r="K67" s="169">
        <f t="shared" si="5"/>
        <v>2020</v>
      </c>
      <c r="L67" s="4"/>
      <c r="M67" s="4"/>
    </row>
    <row r="68" spans="7:13">
      <c r="G68" s="36">
        <v>43922</v>
      </c>
      <c r="H68" s="40">
        <v>2.3035597959183671</v>
      </c>
      <c r="I68" s="40">
        <v>2.2187417721518985</v>
      </c>
      <c r="J68" s="40">
        <v>2.2156723229839121</v>
      </c>
      <c r="K68" s="169">
        <f t="shared" si="5"/>
        <v>2020</v>
      </c>
      <c r="L68" s="4"/>
      <c r="M68" s="4"/>
    </row>
    <row r="69" spans="7:13">
      <c r="G69" s="36">
        <v>43952</v>
      </c>
      <c r="H69" s="40">
        <v>2.2260087755102043</v>
      </c>
      <c r="I69" s="40">
        <v>2.2002101265822782</v>
      </c>
      <c r="J69" s="40">
        <v>2.2146476278307206</v>
      </c>
      <c r="K69" s="169">
        <f t="shared" si="5"/>
        <v>2020</v>
      </c>
      <c r="L69" s="4"/>
      <c r="M69" s="4"/>
    </row>
    <row r="70" spans="7:13">
      <c r="G70" s="36">
        <v>43983</v>
      </c>
      <c r="H70" s="40">
        <v>2.2545802040816327</v>
      </c>
      <c r="I70" s="40">
        <v>2.2409189873417721</v>
      </c>
      <c r="J70" s="40">
        <v>2.2407773542371148</v>
      </c>
      <c r="K70" s="169">
        <f t="shared" si="5"/>
        <v>2020</v>
      </c>
      <c r="L70" s="4"/>
      <c r="M70" s="4"/>
    </row>
    <row r="71" spans="7:13">
      <c r="G71" s="36">
        <v>44013</v>
      </c>
      <c r="H71" s="40">
        <v>2.3183557142857141</v>
      </c>
      <c r="I71" s="40">
        <v>2.3238556962025312</v>
      </c>
      <c r="J71" s="40">
        <v>2.3073825391945899</v>
      </c>
      <c r="K71" s="169">
        <f t="shared" si="5"/>
        <v>2020</v>
      </c>
      <c r="L71" s="4"/>
      <c r="M71" s="4"/>
    </row>
    <row r="72" spans="7:13">
      <c r="G72" s="36">
        <v>44044</v>
      </c>
      <c r="H72" s="40">
        <v>2.3459067346938776</v>
      </c>
      <c r="I72" s="40">
        <v>2.3711468354430378</v>
      </c>
      <c r="J72" s="40">
        <v>2.3350493083307713</v>
      </c>
      <c r="K72" s="169">
        <f t="shared" si="5"/>
        <v>2020</v>
      </c>
      <c r="L72" s="4"/>
      <c r="M72" s="4"/>
    </row>
    <row r="73" spans="7:13">
      <c r="G73" s="36">
        <v>44075</v>
      </c>
      <c r="H73" s="40">
        <v>2.3428455102040817</v>
      </c>
      <c r="I73" s="40">
        <v>2.3781341772151898</v>
      </c>
      <c r="J73" s="40">
        <v>2.329413484988216</v>
      </c>
      <c r="K73" s="169">
        <f t="shared" si="5"/>
        <v>2020</v>
      </c>
      <c r="L73" s="4"/>
      <c r="M73" s="4"/>
    </row>
    <row r="74" spans="7:13">
      <c r="G74" s="36">
        <v>44105</v>
      </c>
      <c r="H74" s="40">
        <v>2.3785597959183673</v>
      </c>
      <c r="I74" s="40">
        <v>2.4007164556962022</v>
      </c>
      <c r="J74" s="40">
        <v>2.3678395532329133</v>
      </c>
      <c r="K74" s="169">
        <f t="shared" si="5"/>
        <v>2020</v>
      </c>
      <c r="L74" s="4"/>
      <c r="M74" s="4"/>
    </row>
    <row r="75" spans="7:13">
      <c r="G75" s="36">
        <v>44136</v>
      </c>
      <c r="H75" s="40">
        <v>2.6081516326530614</v>
      </c>
      <c r="I75" s="40">
        <v>2.6521594936708857</v>
      </c>
      <c r="J75" s="40">
        <v>2.5727785838712984</v>
      </c>
      <c r="K75" s="169">
        <f t="shared" si="5"/>
        <v>2020</v>
      </c>
      <c r="L75" s="4"/>
      <c r="M75" s="4"/>
    </row>
    <row r="76" spans="7:13">
      <c r="G76" s="36">
        <v>44166</v>
      </c>
      <c r="H76" s="40">
        <v>2.8061108163265307</v>
      </c>
      <c r="I76" s="40">
        <v>2.7919063291139237</v>
      </c>
      <c r="J76" s="40">
        <v>2.7715694435905318</v>
      </c>
      <c r="K76" s="169">
        <f t="shared" si="5"/>
        <v>2020</v>
      </c>
      <c r="L76" s="4"/>
      <c r="M76" s="4"/>
    </row>
    <row r="77" spans="7:13">
      <c r="G77" s="36">
        <v>44197</v>
      </c>
      <c r="H77" s="40">
        <v>2.9336618367346938</v>
      </c>
      <c r="I77" s="40">
        <v>2.8873999999999995</v>
      </c>
      <c r="J77" s="40">
        <v>2.8996563377395228</v>
      </c>
      <c r="K77" s="169">
        <f t="shared" si="5"/>
        <v>2021</v>
      </c>
      <c r="L77" s="4"/>
      <c r="M77" s="4"/>
    </row>
    <row r="78" spans="7:13">
      <c r="G78" s="36">
        <v>44228</v>
      </c>
      <c r="H78" s="40">
        <v>2.9188659183673469</v>
      </c>
      <c r="I78" s="40">
        <v>2.8928683544303793</v>
      </c>
      <c r="J78" s="40">
        <v>2.9027304231990985</v>
      </c>
      <c r="K78" s="169">
        <f t="shared" si="5"/>
        <v>2021</v>
      </c>
      <c r="L78" s="4"/>
      <c r="M78" s="4"/>
    </row>
    <row r="79" spans="7:13">
      <c r="G79" s="36">
        <v>44256</v>
      </c>
      <c r="H79" s="40">
        <v>2.8341720408163265</v>
      </c>
      <c r="I79" s="40">
        <v>2.7943367088607594</v>
      </c>
      <c r="J79" s="40">
        <v>2.8125572497182088</v>
      </c>
      <c r="K79" s="169">
        <f t="shared" si="5"/>
        <v>2021</v>
      </c>
      <c r="L79" s="4"/>
      <c r="M79" s="4"/>
    </row>
    <row r="80" spans="7:13">
      <c r="G80" s="36">
        <v>44287</v>
      </c>
      <c r="H80" s="40">
        <v>2.3596822448979591</v>
      </c>
      <c r="I80" s="40">
        <v>2.2338303797468351</v>
      </c>
      <c r="J80" s="40">
        <v>2.3360740034839638</v>
      </c>
      <c r="K80" s="169">
        <f t="shared" si="5"/>
        <v>2021</v>
      </c>
      <c r="L80" s="4"/>
      <c r="M80" s="4"/>
    </row>
    <row r="81" spans="7:13">
      <c r="G81" s="36">
        <v>44317</v>
      </c>
      <c r="H81" s="40">
        <v>2.2693761224489797</v>
      </c>
      <c r="I81" s="40">
        <v>2.2152987341772152</v>
      </c>
      <c r="J81" s="40">
        <v>2.2479502203094577</v>
      </c>
      <c r="K81" s="169">
        <f t="shared" si="5"/>
        <v>2021</v>
      </c>
      <c r="L81" s="4"/>
      <c r="M81" s="4"/>
    </row>
    <row r="82" spans="7:13">
      <c r="G82" s="36">
        <v>44348</v>
      </c>
      <c r="H82" s="40">
        <v>2.3086618367346943</v>
      </c>
      <c r="I82" s="40">
        <v>2.2489189873417721</v>
      </c>
      <c r="J82" s="40">
        <v>2.2848392458243674</v>
      </c>
      <c r="K82" s="169">
        <f t="shared" si="5"/>
        <v>2021</v>
      </c>
      <c r="L82" s="4"/>
      <c r="M82" s="4"/>
    </row>
    <row r="83" spans="7:13">
      <c r="G83" s="36">
        <v>44378</v>
      </c>
      <c r="H83" s="40">
        <v>2.3494781632653066</v>
      </c>
      <c r="I83" s="40">
        <v>2.3268936708860757</v>
      </c>
      <c r="J83" s="40">
        <v>2.328388789835024</v>
      </c>
      <c r="K83" s="169">
        <f t="shared" si="5"/>
        <v>2021</v>
      </c>
      <c r="L83" s="4"/>
      <c r="M83" s="4"/>
    </row>
    <row r="84" spans="7:13">
      <c r="G84" s="36">
        <v>44409</v>
      </c>
      <c r="H84" s="40">
        <v>2.3749883673469392</v>
      </c>
      <c r="I84" s="40">
        <v>2.3720582278481008</v>
      </c>
      <c r="J84" s="40">
        <v>2.3540061686648222</v>
      </c>
      <c r="K84" s="169">
        <f t="shared" si="5"/>
        <v>2021</v>
      </c>
      <c r="L84" s="4"/>
      <c r="M84" s="4"/>
    </row>
    <row r="85" spans="7:13">
      <c r="G85" s="36">
        <v>44440</v>
      </c>
      <c r="H85" s="40">
        <v>2.392845510204082</v>
      </c>
      <c r="I85" s="40">
        <v>2.3821848101265823</v>
      </c>
      <c r="J85" s="40">
        <v>2.3693765959627009</v>
      </c>
      <c r="K85" s="169">
        <f t="shared" si="5"/>
        <v>2021</v>
      </c>
      <c r="L85" s="4"/>
      <c r="M85" s="4"/>
    </row>
    <row r="86" spans="7:13">
      <c r="G86" s="36">
        <v>44470</v>
      </c>
      <c r="H86" s="40">
        <v>2.4107026530612243</v>
      </c>
      <c r="I86" s="40">
        <v>2.4047670886075947</v>
      </c>
      <c r="J86" s="40">
        <v>2.3898704990265398</v>
      </c>
      <c r="K86" s="169">
        <f t="shared" si="5"/>
        <v>2021</v>
      </c>
      <c r="L86" s="4"/>
      <c r="M86" s="4"/>
    </row>
    <row r="87" spans="7:13">
      <c r="G87" s="36">
        <v>44501</v>
      </c>
      <c r="H87" s="40">
        <v>2.6586618367346939</v>
      </c>
      <c r="I87" s="40">
        <v>2.6591468354430376</v>
      </c>
      <c r="J87" s="40">
        <v>2.6183775181883386</v>
      </c>
      <c r="K87" s="169">
        <f t="shared" si="5"/>
        <v>2021</v>
      </c>
      <c r="L87" s="4"/>
      <c r="M87" s="4"/>
    </row>
    <row r="88" spans="7:13">
      <c r="G88" s="36">
        <v>44531</v>
      </c>
      <c r="H88" s="40">
        <v>2.8520291836734692</v>
      </c>
      <c r="I88" s="40">
        <v>2.8019316455696197</v>
      </c>
      <c r="J88" s="40">
        <v>2.8176807254841685</v>
      </c>
      <c r="K88" s="169">
        <f t="shared" si="5"/>
        <v>2021</v>
      </c>
      <c r="L88" s="4"/>
      <c r="M88" s="4"/>
    </row>
    <row r="89" spans="7:13">
      <c r="G89" s="36">
        <v>44562</v>
      </c>
      <c r="H89" s="40">
        <v>2.9795802040816328</v>
      </c>
      <c r="I89" s="40">
        <v>2.9024886075949361</v>
      </c>
      <c r="J89" s="40">
        <v>2.9432058817501794</v>
      </c>
      <c r="K89" s="169">
        <f t="shared" si="5"/>
        <v>2022</v>
      </c>
      <c r="L89" s="4"/>
      <c r="M89" s="4"/>
    </row>
    <row r="90" spans="7:13">
      <c r="G90" s="36">
        <v>44593</v>
      </c>
      <c r="H90" s="40">
        <v>2.9556006122448979</v>
      </c>
      <c r="I90" s="40">
        <v>2.9040075949367083</v>
      </c>
      <c r="J90" s="40">
        <v>2.9396194487140077</v>
      </c>
      <c r="K90" s="169">
        <f t="shared" si="5"/>
        <v>2022</v>
      </c>
      <c r="L90" s="4"/>
      <c r="M90" s="4"/>
    </row>
    <row r="91" spans="7:13">
      <c r="G91" s="36">
        <v>44621</v>
      </c>
      <c r="H91" s="40">
        <v>2.8678455102040821</v>
      </c>
      <c r="I91" s="40">
        <v>2.8024379746835439</v>
      </c>
      <c r="J91" s="40">
        <v>2.8438104518905627</v>
      </c>
      <c r="K91" s="169">
        <f t="shared" si="5"/>
        <v>2022</v>
      </c>
      <c r="L91" s="4"/>
      <c r="M91" s="4"/>
    </row>
    <row r="92" spans="7:13">
      <c r="G92" s="36">
        <v>44652</v>
      </c>
      <c r="H92" s="40">
        <v>2.3729475510204083</v>
      </c>
      <c r="I92" s="40">
        <v>2.2368683544303796</v>
      </c>
      <c r="J92" s="40">
        <v>2.3340246131775797</v>
      </c>
      <c r="K92" s="169">
        <f t="shared" si="5"/>
        <v>2022</v>
      </c>
      <c r="L92" s="4"/>
      <c r="M92" s="4"/>
    </row>
    <row r="93" spans="7:13">
      <c r="G93" s="36">
        <v>44682</v>
      </c>
      <c r="H93" s="40">
        <v>2.286212857142857</v>
      </c>
      <c r="I93" s="40">
        <v>2.2192481012658223</v>
      </c>
      <c r="J93" s="40">
        <v>2.2494872630392457</v>
      </c>
      <c r="K93" s="169">
        <f t="shared" si="5"/>
        <v>2022</v>
      </c>
      <c r="L93" s="4"/>
      <c r="M93" s="4"/>
    </row>
    <row r="94" spans="7:13">
      <c r="G94" s="36">
        <v>44713</v>
      </c>
      <c r="H94" s="40">
        <v>2.3198863265306122</v>
      </c>
      <c r="I94" s="40">
        <v>2.2549949367088606</v>
      </c>
      <c r="J94" s="40">
        <v>2.2807404652115997</v>
      </c>
      <c r="K94" s="169">
        <f t="shared" si="5"/>
        <v>2022</v>
      </c>
      <c r="L94" s="4"/>
      <c r="M94" s="4"/>
    </row>
    <row r="95" spans="7:13">
      <c r="G95" s="36">
        <v>44743</v>
      </c>
      <c r="H95" s="40">
        <v>2.3703965306122448</v>
      </c>
      <c r="I95" s="40">
        <v>2.3348936708860757</v>
      </c>
      <c r="J95" s="40">
        <v>2.3340246131775797</v>
      </c>
      <c r="K95" s="169">
        <f t="shared" si="5"/>
        <v>2022</v>
      </c>
      <c r="L95" s="4"/>
      <c r="M95" s="4"/>
    </row>
    <row r="96" spans="7:13">
      <c r="G96" s="36">
        <v>44774</v>
      </c>
      <c r="H96" s="40">
        <v>2.3989679591836737</v>
      </c>
      <c r="I96" s="40">
        <v>2.3831974683544299</v>
      </c>
      <c r="J96" s="40">
        <v>2.3627160774669536</v>
      </c>
      <c r="K96" s="169">
        <f t="shared" si="5"/>
        <v>2022</v>
      </c>
      <c r="L96" s="4"/>
      <c r="M96" s="4"/>
    </row>
    <row r="97" spans="7:13">
      <c r="G97" s="36">
        <v>44805</v>
      </c>
      <c r="H97" s="40">
        <v>2.4091720408163266</v>
      </c>
      <c r="I97" s="40">
        <v>2.3932227848101264</v>
      </c>
      <c r="J97" s="40">
        <v>2.3704012911158929</v>
      </c>
      <c r="K97" s="169">
        <f t="shared" si="5"/>
        <v>2022</v>
      </c>
      <c r="L97" s="4"/>
      <c r="M97" s="4"/>
    </row>
    <row r="98" spans="7:13">
      <c r="G98" s="36">
        <v>44835</v>
      </c>
      <c r="H98" s="40">
        <v>2.4326414285714284</v>
      </c>
      <c r="I98" s="40">
        <v>2.4138810126582277</v>
      </c>
      <c r="J98" s="40">
        <v>2.3965310175222871</v>
      </c>
      <c r="K98" s="169">
        <f t="shared" si="5"/>
        <v>2022</v>
      </c>
      <c r="L98" s="4"/>
      <c r="M98" s="4"/>
    </row>
    <row r="99" spans="7:13">
      <c r="G99" s="36">
        <v>44866</v>
      </c>
      <c r="H99" s="40">
        <v>2.7050904081632652</v>
      </c>
      <c r="I99" s="40">
        <v>2.6722101265822782</v>
      </c>
      <c r="J99" s="40">
        <v>2.6521924582436727</v>
      </c>
      <c r="K99" s="169">
        <f t="shared" si="5"/>
        <v>2022</v>
      </c>
      <c r="L99" s="4"/>
      <c r="M99" s="4"/>
    </row>
    <row r="100" spans="7:13">
      <c r="G100" s="36">
        <v>44896</v>
      </c>
      <c r="H100" s="40">
        <v>2.8887638775510203</v>
      </c>
      <c r="I100" s="40">
        <v>2.8180329113924047</v>
      </c>
      <c r="J100" s="40">
        <v>2.839199323701199</v>
      </c>
      <c r="K100" s="169">
        <f t="shared" si="5"/>
        <v>2022</v>
      </c>
      <c r="L100" s="4"/>
      <c r="M100" s="4"/>
    </row>
    <row r="101" spans="7:13">
      <c r="G101" s="36">
        <v>44927</v>
      </c>
      <c r="H101" s="40">
        <v>3.0244781632653064</v>
      </c>
      <c r="I101" s="40">
        <v>2.9366151898734172</v>
      </c>
      <c r="J101" s="40">
        <v>2.9729220411927453</v>
      </c>
      <c r="K101" s="169">
        <f t="shared" si="5"/>
        <v>2023</v>
      </c>
      <c r="L101" s="4"/>
      <c r="M101" s="4"/>
    </row>
    <row r="102" spans="7:13">
      <c r="G102" s="36">
        <v>44958</v>
      </c>
      <c r="H102" s="40">
        <v>3.0061108163265309</v>
      </c>
      <c r="I102" s="40">
        <v>2.936108860759493</v>
      </c>
      <c r="J102" s="40">
        <v>2.9749714314991293</v>
      </c>
      <c r="K102" s="169">
        <f t="shared" si="5"/>
        <v>2023</v>
      </c>
      <c r="L102" s="4"/>
      <c r="M102" s="4"/>
    </row>
    <row r="103" spans="7:13">
      <c r="G103" s="36">
        <v>44986</v>
      </c>
      <c r="H103" s="40">
        <v>2.9173353061224492</v>
      </c>
      <c r="I103" s="40">
        <v>2.8336278481012656</v>
      </c>
      <c r="J103" s="40">
        <v>2.8781377395224923</v>
      </c>
      <c r="K103" s="169">
        <f t="shared" si="5"/>
        <v>2023</v>
      </c>
      <c r="L103" s="4"/>
      <c r="M103" s="4"/>
    </row>
    <row r="104" spans="7:13">
      <c r="G104" s="36">
        <v>45017</v>
      </c>
      <c r="H104" s="40">
        <v>2.4183557142857146</v>
      </c>
      <c r="I104" s="40">
        <v>2.2790962025316452</v>
      </c>
      <c r="J104" s="40">
        <v>2.3821852853776004</v>
      </c>
      <c r="K104" s="169">
        <f t="shared" si="5"/>
        <v>2023</v>
      </c>
      <c r="L104" s="4"/>
      <c r="M104" s="4"/>
    </row>
    <row r="105" spans="7:13">
      <c r="G105" s="36">
        <v>45047</v>
      </c>
      <c r="H105" s="40">
        <v>2.9377434693877551</v>
      </c>
      <c r="I105" s="40">
        <v>2.8091215189873413</v>
      </c>
      <c r="J105" s="40">
        <v>2.9037551183522905</v>
      </c>
      <c r="K105" s="169">
        <f t="shared" si="5"/>
        <v>2023</v>
      </c>
      <c r="L105" s="4"/>
      <c r="M105" s="4"/>
    </row>
    <row r="106" spans="7:13">
      <c r="G106" s="36">
        <v>45078</v>
      </c>
      <c r="H106" s="40">
        <v>2.9675393877551022</v>
      </c>
      <c r="I106" s="40">
        <v>2.7562607594936703</v>
      </c>
      <c r="J106" s="40">
        <v>2.9311144789425145</v>
      </c>
      <c r="K106" s="169">
        <f t="shared" si="5"/>
        <v>2023</v>
      </c>
      <c r="L106" s="4"/>
      <c r="M106" s="4"/>
    </row>
    <row r="107" spans="7:13">
      <c r="G107" s="36">
        <v>45108</v>
      </c>
      <c r="H107" s="40">
        <v>2.9992740816326529</v>
      </c>
      <c r="I107" s="40">
        <v>2.8668430379746832</v>
      </c>
      <c r="J107" s="40">
        <v>2.9655442360897633</v>
      </c>
      <c r="K107" s="169">
        <f t="shared" si="5"/>
        <v>2023</v>
      </c>
      <c r="L107" s="4"/>
      <c r="M107" s="4"/>
    </row>
    <row r="108" spans="7:13">
      <c r="G108" s="36">
        <v>45139</v>
      </c>
      <c r="H108" s="40">
        <v>3.0394781632653061</v>
      </c>
      <c r="I108" s="40">
        <v>2.9617291139240502</v>
      </c>
      <c r="J108" s="40">
        <v>3.0059172251255251</v>
      </c>
      <c r="K108" s="169">
        <f t="shared" si="5"/>
        <v>2023</v>
      </c>
      <c r="L108" s="4"/>
      <c r="M108" s="4"/>
    </row>
    <row r="109" spans="7:13">
      <c r="G109" s="36">
        <v>45170</v>
      </c>
      <c r="H109" s="40">
        <v>3.0380495918367347</v>
      </c>
      <c r="I109" s="40">
        <v>2.928210126582278</v>
      </c>
      <c r="J109" s="40">
        <v>3.0019209140280769</v>
      </c>
      <c r="K109" s="169">
        <f t="shared" si="5"/>
        <v>2023</v>
      </c>
      <c r="L109" s="4"/>
      <c r="M109" s="4"/>
    </row>
    <row r="110" spans="7:13">
      <c r="G110" s="36">
        <v>45200</v>
      </c>
      <c r="H110" s="40">
        <v>3.1016210204081633</v>
      </c>
      <c r="I110" s="40">
        <v>3.0027417721518983</v>
      </c>
      <c r="J110" s="40">
        <v>3.0683211599549134</v>
      </c>
      <c r="K110" s="169">
        <f t="shared" si="5"/>
        <v>2023</v>
      </c>
      <c r="L110" s="4"/>
      <c r="M110" s="4"/>
    </row>
    <row r="111" spans="7:13">
      <c r="G111" s="36">
        <v>45231</v>
      </c>
      <c r="H111" s="40">
        <v>3.3025393877551021</v>
      </c>
      <c r="I111" s="40">
        <v>3.2283620253164553</v>
      </c>
      <c r="J111" s="40">
        <v>3.2521514704375449</v>
      </c>
      <c r="K111" s="169">
        <f t="shared" si="5"/>
        <v>2023</v>
      </c>
      <c r="L111" s="4"/>
      <c r="M111" s="4"/>
    </row>
    <row r="112" spans="7:13">
      <c r="G112" s="36">
        <v>45261</v>
      </c>
      <c r="H112" s="40">
        <v>3.5303965306122449</v>
      </c>
      <c r="I112" s="40">
        <v>3.4297797468354427</v>
      </c>
      <c r="J112" s="40">
        <v>3.4835276360282816</v>
      </c>
      <c r="K112" s="169">
        <f t="shared" si="5"/>
        <v>2023</v>
      </c>
      <c r="L112" s="4"/>
      <c r="M112" s="4"/>
    </row>
    <row r="113" spans="7:13">
      <c r="G113" s="36">
        <v>45292</v>
      </c>
      <c r="H113" s="40">
        <v>3.5974373469387757</v>
      </c>
      <c r="I113" s="40">
        <v>3.5392481012658221</v>
      </c>
      <c r="J113" s="40">
        <v>3.5482883697100114</v>
      </c>
      <c r="K113" s="169">
        <f t="shared" ref="K113:K159" si="6">YEAR(G113)</f>
        <v>2024</v>
      </c>
      <c r="L113" s="4"/>
      <c r="M113" s="4"/>
    </row>
    <row r="114" spans="7:13">
      <c r="G114" s="36">
        <v>45323</v>
      </c>
      <c r="H114" s="40">
        <v>3.5882536734693882</v>
      </c>
      <c r="I114" s="40">
        <v>3.571855696202531</v>
      </c>
      <c r="J114" s="40">
        <v>3.5595600163951229</v>
      </c>
      <c r="K114" s="169">
        <f t="shared" si="6"/>
        <v>2024</v>
      </c>
      <c r="L114" s="4"/>
      <c r="M114" s="4"/>
    </row>
    <row r="115" spans="7:13">
      <c r="G115" s="36">
        <v>45352</v>
      </c>
      <c r="H115" s="40">
        <v>3.4642740816326532</v>
      </c>
      <c r="I115" s="40">
        <v>3.52719746835443</v>
      </c>
      <c r="J115" s="40">
        <v>3.4273743416333642</v>
      </c>
      <c r="K115" s="169">
        <f t="shared" si="6"/>
        <v>2024</v>
      </c>
      <c r="L115" s="4"/>
      <c r="M115" s="4"/>
    </row>
    <row r="116" spans="7:13">
      <c r="G116" s="36">
        <v>45383</v>
      </c>
      <c r="H116" s="40">
        <v>3.0553965306122448</v>
      </c>
      <c r="I116" s="40">
        <v>2.8877037974683541</v>
      </c>
      <c r="J116" s="40">
        <v>3.0219024695153194</v>
      </c>
      <c r="K116" s="169">
        <f t="shared" si="6"/>
        <v>2024</v>
      </c>
      <c r="L116" s="4"/>
      <c r="M116" s="4"/>
    </row>
    <row r="117" spans="7:13">
      <c r="G117" s="36">
        <v>45413</v>
      </c>
      <c r="H117" s="40">
        <v>3.5892740816326532</v>
      </c>
      <c r="I117" s="40">
        <v>3.3988936708860757</v>
      </c>
      <c r="J117" s="40">
        <v>3.5580229736653348</v>
      </c>
      <c r="K117" s="169">
        <f t="shared" si="6"/>
        <v>2024</v>
      </c>
      <c r="L117" s="4"/>
      <c r="M117" s="4"/>
    </row>
    <row r="118" spans="7:13">
      <c r="G118" s="36">
        <v>45444</v>
      </c>
      <c r="H118" s="40">
        <v>3.6150904081632658</v>
      </c>
      <c r="I118" s="40">
        <v>3.2575265822784805</v>
      </c>
      <c r="J118" s="40">
        <v>3.5813860231581107</v>
      </c>
      <c r="K118" s="169">
        <f t="shared" si="6"/>
        <v>2024</v>
      </c>
      <c r="L118" s="4"/>
      <c r="M118" s="4"/>
    </row>
    <row r="119" spans="7:13">
      <c r="G119" s="36">
        <v>45474</v>
      </c>
      <c r="H119" s="40">
        <v>3.6280495918367346</v>
      </c>
      <c r="I119" s="40">
        <v>3.3988936708860757</v>
      </c>
      <c r="J119" s="40">
        <v>3.5969613894866277</v>
      </c>
      <c r="K119" s="169">
        <f t="shared" si="6"/>
        <v>2024</v>
      </c>
      <c r="L119" s="4"/>
      <c r="M119" s="4"/>
    </row>
    <row r="120" spans="7:13">
      <c r="G120" s="36">
        <v>45505</v>
      </c>
      <c r="H120" s="40">
        <v>3.6798863265306125</v>
      </c>
      <c r="I120" s="40">
        <v>3.5402607594936701</v>
      </c>
      <c r="J120" s="40">
        <v>3.6490159032687779</v>
      </c>
      <c r="K120" s="169">
        <f t="shared" si="6"/>
        <v>2024</v>
      </c>
      <c r="L120" s="4"/>
      <c r="M120" s="4"/>
    </row>
    <row r="121" spans="7:13">
      <c r="G121" s="36">
        <v>45536</v>
      </c>
      <c r="H121" s="40">
        <v>3.6669271428571428</v>
      </c>
      <c r="I121" s="40">
        <v>3.463096202531645</v>
      </c>
      <c r="J121" s="40">
        <v>3.6334405369402605</v>
      </c>
      <c r="K121" s="169">
        <f t="shared" si="6"/>
        <v>2024</v>
      </c>
      <c r="L121" s="4"/>
      <c r="M121" s="4"/>
    </row>
    <row r="122" spans="7:13">
      <c r="G122" s="36">
        <v>45566</v>
      </c>
      <c r="H122" s="40">
        <v>3.7706006122448978</v>
      </c>
      <c r="I122" s="40">
        <v>3.5917037974683539</v>
      </c>
      <c r="J122" s="40">
        <v>3.7401113023875396</v>
      </c>
      <c r="K122" s="169">
        <f t="shared" si="6"/>
        <v>2024</v>
      </c>
      <c r="L122" s="4"/>
      <c r="M122" s="4"/>
    </row>
    <row r="123" spans="7:13">
      <c r="G123" s="36">
        <v>45597</v>
      </c>
      <c r="H123" s="40">
        <v>3.900090408163265</v>
      </c>
      <c r="I123" s="40">
        <v>3.7845139240506325</v>
      </c>
      <c r="J123" s="40">
        <v>3.8522129521467368</v>
      </c>
      <c r="K123" s="169">
        <f t="shared" si="6"/>
        <v>2024</v>
      </c>
      <c r="L123" s="4"/>
      <c r="M123" s="4"/>
    </row>
    <row r="124" spans="7:13">
      <c r="G124" s="36">
        <v>45627</v>
      </c>
      <c r="H124" s="40">
        <v>4.1720291836734686</v>
      </c>
      <c r="I124" s="40">
        <v>4.0415265822784798</v>
      </c>
      <c r="J124" s="40">
        <v>4.1278559483553652</v>
      </c>
      <c r="K124" s="169">
        <f t="shared" si="6"/>
        <v>2024</v>
      </c>
      <c r="L124" s="4"/>
      <c r="M124" s="4"/>
    </row>
    <row r="125" spans="7:13">
      <c r="G125" s="36">
        <v>45658</v>
      </c>
      <c r="H125" s="40">
        <v>4.170396530612245</v>
      </c>
      <c r="I125" s="40">
        <v>4.141779746835442</v>
      </c>
      <c r="J125" s="40">
        <v>4.1236546982272779</v>
      </c>
      <c r="K125" s="169">
        <f t="shared" si="6"/>
        <v>2025</v>
      </c>
      <c r="L125" s="4"/>
      <c r="M125" s="4"/>
    </row>
    <row r="126" spans="7:13">
      <c r="G126" s="36">
        <v>45689</v>
      </c>
      <c r="H126" s="40">
        <v>4.170396530612245</v>
      </c>
      <c r="I126" s="40">
        <v>4.207703797468354</v>
      </c>
      <c r="J126" s="40">
        <v>4.144148601291116</v>
      </c>
      <c r="K126" s="169">
        <f t="shared" si="6"/>
        <v>2025</v>
      </c>
      <c r="L126" s="4"/>
      <c r="M126" s="4"/>
    </row>
    <row r="127" spans="7:13">
      <c r="G127" s="36">
        <v>45717</v>
      </c>
      <c r="H127" s="40">
        <v>4.0111108163265303</v>
      </c>
      <c r="I127" s="40">
        <v>4.2208683544303787</v>
      </c>
      <c r="J127" s="40">
        <v>3.976508474228917</v>
      </c>
      <c r="K127" s="169">
        <f t="shared" si="6"/>
        <v>2025</v>
      </c>
      <c r="L127" s="4"/>
      <c r="M127" s="4"/>
    </row>
    <row r="128" spans="7:13">
      <c r="G128" s="36">
        <v>45748</v>
      </c>
      <c r="H128" s="40">
        <v>3.6925393877551023</v>
      </c>
      <c r="I128" s="40">
        <v>3.496210126582278</v>
      </c>
      <c r="J128" s="40">
        <v>3.6617221231683574</v>
      </c>
      <c r="K128" s="169">
        <f t="shared" si="6"/>
        <v>2025</v>
      </c>
      <c r="L128" s="4"/>
      <c r="M128" s="4"/>
    </row>
    <row r="129" spans="7:13">
      <c r="G129" s="36">
        <v>45778</v>
      </c>
      <c r="H129" s="40">
        <v>3.6393761224489798</v>
      </c>
      <c r="I129" s="40">
        <v>3.5093746835443032</v>
      </c>
      <c r="J129" s="40">
        <v>3.6083355056870583</v>
      </c>
      <c r="K129" s="169">
        <f t="shared" si="6"/>
        <v>2025</v>
      </c>
      <c r="L129" s="4"/>
      <c r="M129" s="4"/>
    </row>
    <row r="130" spans="7:13">
      <c r="G130" s="36">
        <v>45809</v>
      </c>
      <c r="H130" s="40">
        <v>3.6261108163265305</v>
      </c>
      <c r="I130" s="40">
        <v>3.3776278481012652</v>
      </c>
      <c r="J130" s="40">
        <v>3.5924527308125835</v>
      </c>
      <c r="K130" s="169">
        <f t="shared" si="6"/>
        <v>2025</v>
      </c>
      <c r="L130" s="4"/>
      <c r="M130" s="4"/>
    </row>
    <row r="131" spans="7:13">
      <c r="G131" s="36">
        <v>45839</v>
      </c>
      <c r="H131" s="40">
        <v>3.6393761224489798</v>
      </c>
      <c r="I131" s="40">
        <v>3.5358050632911389</v>
      </c>
      <c r="J131" s="40">
        <v>3.6083355056870583</v>
      </c>
      <c r="K131" s="169">
        <f t="shared" si="6"/>
        <v>2025</v>
      </c>
      <c r="L131" s="4"/>
      <c r="M131" s="4"/>
    </row>
    <row r="132" spans="7:13">
      <c r="G132" s="36">
        <v>45870</v>
      </c>
      <c r="H132" s="40">
        <v>3.7190699999999999</v>
      </c>
      <c r="I132" s="40">
        <v>3.627956962025316</v>
      </c>
      <c r="J132" s="40">
        <v>3.6883641971513477</v>
      </c>
      <c r="K132" s="169">
        <f t="shared" si="6"/>
        <v>2025</v>
      </c>
      <c r="L132" s="4"/>
      <c r="M132" s="4"/>
    </row>
    <row r="133" spans="7:13">
      <c r="G133" s="36">
        <v>45901</v>
      </c>
      <c r="H133" s="40">
        <v>3.7323353061224491</v>
      </c>
      <c r="I133" s="40">
        <v>3.548969620253164</v>
      </c>
      <c r="J133" s="40">
        <v>3.6991234962598627</v>
      </c>
      <c r="K133" s="169">
        <f t="shared" si="6"/>
        <v>2025</v>
      </c>
      <c r="L133" s="4"/>
      <c r="M133" s="4"/>
    </row>
    <row r="134" spans="7:13">
      <c r="G134" s="36">
        <v>45931</v>
      </c>
      <c r="H134" s="40">
        <v>3.7854985714285716</v>
      </c>
      <c r="I134" s="40">
        <v>3.6411215189873412</v>
      </c>
      <c r="J134" s="40">
        <v>3.7550718516241419</v>
      </c>
      <c r="K134" s="169">
        <f t="shared" si="6"/>
        <v>2025</v>
      </c>
      <c r="L134" s="4"/>
      <c r="M134" s="4"/>
    </row>
    <row r="135" spans="7:13">
      <c r="G135" s="36">
        <v>45962</v>
      </c>
      <c r="H135" s="40">
        <v>3.8916210204081634</v>
      </c>
      <c r="I135" s="40">
        <v>3.8651215189873414</v>
      </c>
      <c r="J135" s="40">
        <v>3.8437079823752436</v>
      </c>
      <c r="K135" s="169">
        <f t="shared" si="6"/>
        <v>2025</v>
      </c>
      <c r="L135" s="4"/>
      <c r="M135" s="4"/>
    </row>
    <row r="136" spans="7:13">
      <c r="G136" s="36">
        <v>45992</v>
      </c>
      <c r="H136" s="40">
        <v>4.0376414285714279</v>
      </c>
      <c r="I136" s="40">
        <v>4.1549443037974676</v>
      </c>
      <c r="J136" s="40">
        <v>3.9929035966799877</v>
      </c>
      <c r="K136" s="169">
        <f t="shared" si="6"/>
        <v>2025</v>
      </c>
      <c r="L136" s="4"/>
      <c r="M136" s="4"/>
    </row>
    <row r="137" spans="7:13">
      <c r="G137" s="36">
        <v>46023</v>
      </c>
      <c r="H137" s="40">
        <v>4.0940700000000003</v>
      </c>
      <c r="I137" s="40">
        <v>4.2404126582278465</v>
      </c>
      <c r="J137" s="40">
        <v>4.0470075007685216</v>
      </c>
      <c r="K137" s="169">
        <f t="shared" ref="K137:K148" si="7">YEAR(G137)</f>
        <v>2026</v>
      </c>
      <c r="L137" s="4"/>
      <c r="M137" s="4"/>
    </row>
    <row r="138" spans="7:13">
      <c r="G138" s="36">
        <v>46054</v>
      </c>
      <c r="H138" s="40">
        <v>4.1212128571428561</v>
      </c>
      <c r="I138" s="40">
        <v>4.1729696202531636</v>
      </c>
      <c r="J138" s="40">
        <v>4.0947582949072654</v>
      </c>
      <c r="K138" s="169">
        <f t="shared" si="7"/>
        <v>2026</v>
      </c>
      <c r="L138" s="4"/>
      <c r="M138" s="4"/>
    </row>
    <row r="139" spans="7:13">
      <c r="G139" s="36">
        <v>46082</v>
      </c>
      <c r="H139" s="40">
        <v>3.9173353061224492</v>
      </c>
      <c r="I139" s="40">
        <v>4.0785898734177204</v>
      </c>
      <c r="J139" s="40">
        <v>3.8823389896505791</v>
      </c>
      <c r="K139" s="169">
        <f t="shared" si="7"/>
        <v>2026</v>
      </c>
      <c r="L139" s="4"/>
      <c r="M139" s="4"/>
    </row>
    <row r="140" spans="7:13">
      <c r="G140" s="36">
        <v>46113</v>
      </c>
      <c r="H140" s="40">
        <v>3.6590700000000003</v>
      </c>
      <c r="I140" s="40">
        <v>3.4580329113924044</v>
      </c>
      <c r="J140" s="40">
        <v>3.6281121221436625</v>
      </c>
      <c r="K140" s="169">
        <f t="shared" si="7"/>
        <v>2026</v>
      </c>
      <c r="L140" s="4"/>
      <c r="M140" s="4"/>
    </row>
    <row r="141" spans="7:13">
      <c r="G141" s="36">
        <v>46143</v>
      </c>
      <c r="H141" s="40">
        <v>3.6046822448979592</v>
      </c>
      <c r="I141" s="40">
        <v>3.5254759493670882</v>
      </c>
      <c r="J141" s="40">
        <v>3.5734958704785327</v>
      </c>
      <c r="K141" s="169">
        <f t="shared" si="7"/>
        <v>2026</v>
      </c>
      <c r="L141" s="4"/>
      <c r="M141" s="4"/>
    </row>
    <row r="142" spans="7:13">
      <c r="G142" s="36">
        <v>46174</v>
      </c>
      <c r="H142" s="40">
        <v>3.618253673469388</v>
      </c>
      <c r="I142" s="40">
        <v>3.4040582278481004</v>
      </c>
      <c r="J142" s="40">
        <v>3.5845625781330055</v>
      </c>
      <c r="K142" s="169">
        <f t="shared" si="7"/>
        <v>2026</v>
      </c>
      <c r="L142" s="4"/>
      <c r="M142" s="4"/>
    </row>
    <row r="143" spans="7:13">
      <c r="G143" s="36">
        <v>46204</v>
      </c>
      <c r="H143" s="40">
        <v>3.6590700000000003</v>
      </c>
      <c r="I143" s="40">
        <v>3.5929189873417715</v>
      </c>
      <c r="J143" s="40">
        <v>3.6281121221436625</v>
      </c>
      <c r="K143" s="169">
        <f t="shared" si="7"/>
        <v>2026</v>
      </c>
      <c r="L143" s="4"/>
      <c r="M143" s="4"/>
    </row>
    <row r="144" spans="7:13">
      <c r="G144" s="36">
        <v>46235</v>
      </c>
      <c r="H144" s="40">
        <v>3.7678455102040815</v>
      </c>
      <c r="I144" s="40">
        <v>3.673830379746835</v>
      </c>
      <c r="J144" s="40">
        <v>3.7373446254739218</v>
      </c>
      <c r="K144" s="169">
        <f t="shared" si="7"/>
        <v>2026</v>
      </c>
      <c r="L144" s="4"/>
      <c r="M144" s="4"/>
    </row>
    <row r="145" spans="7:13">
      <c r="G145" s="36">
        <v>46266</v>
      </c>
      <c r="H145" s="40">
        <v>3.7678455102040815</v>
      </c>
      <c r="I145" s="40">
        <v>3.5658810126582274</v>
      </c>
      <c r="J145" s="40">
        <v>3.7347828875909417</v>
      </c>
      <c r="K145" s="169">
        <f t="shared" si="7"/>
        <v>2026</v>
      </c>
      <c r="L145" s="4"/>
      <c r="M145" s="4"/>
    </row>
    <row r="146" spans="7:13">
      <c r="G146" s="36">
        <v>46296</v>
      </c>
      <c r="H146" s="40">
        <v>3.8085597959183675</v>
      </c>
      <c r="I146" s="40">
        <v>3.6333240506329112</v>
      </c>
      <c r="J146" s="40">
        <v>3.7782299620862796</v>
      </c>
      <c r="K146" s="169">
        <f t="shared" si="7"/>
        <v>2026</v>
      </c>
      <c r="L146" s="4"/>
      <c r="M146" s="4"/>
    </row>
    <row r="147" spans="7:13">
      <c r="G147" s="36">
        <v>46327</v>
      </c>
      <c r="H147" s="40">
        <v>3.9309067346938775</v>
      </c>
      <c r="I147" s="40">
        <v>3.8087164556962021</v>
      </c>
      <c r="J147" s="40">
        <v>3.8831587457731325</v>
      </c>
      <c r="K147" s="169">
        <f t="shared" si="7"/>
        <v>2026</v>
      </c>
      <c r="L147" s="4"/>
      <c r="M147" s="4"/>
    </row>
    <row r="148" spans="7:13">
      <c r="G148" s="36">
        <v>46357</v>
      </c>
      <c r="H148" s="40">
        <v>4.1348863265306113</v>
      </c>
      <c r="I148" s="40">
        <v>4.0785898734177204</v>
      </c>
      <c r="J148" s="40">
        <v>4.0905570447791781</v>
      </c>
      <c r="K148" s="169">
        <f t="shared" si="7"/>
        <v>2026</v>
      </c>
      <c r="L148" s="4"/>
      <c r="M148" s="4"/>
    </row>
    <row r="149" spans="7:13">
      <c r="G149" s="36">
        <v>46388</v>
      </c>
      <c r="H149" s="40">
        <v>4.2106006122448978</v>
      </c>
      <c r="I149" s="40">
        <v>4.2765645569620245</v>
      </c>
      <c r="J149" s="40">
        <v>4.1640276872630393</v>
      </c>
      <c r="K149" s="169">
        <f t="shared" si="6"/>
        <v>2027</v>
      </c>
      <c r="L149" s="4"/>
      <c r="M149" s="4"/>
    </row>
    <row r="150" spans="7:13">
      <c r="G150" s="36">
        <v>46419</v>
      </c>
      <c r="H150" s="40">
        <v>4.224580204081632</v>
      </c>
      <c r="I150" s="40">
        <v>4.2626911392405056</v>
      </c>
      <c r="J150" s="40">
        <v>4.1985599139256076</v>
      </c>
      <c r="K150" s="169">
        <f t="shared" si="6"/>
        <v>2027</v>
      </c>
      <c r="L150" s="4"/>
      <c r="M150" s="4"/>
    </row>
    <row r="151" spans="7:13">
      <c r="G151" s="36">
        <v>46447</v>
      </c>
      <c r="H151" s="40">
        <v>4.0851924489795914</v>
      </c>
      <c r="I151" s="40">
        <v>4.2488177215189866</v>
      </c>
      <c r="J151" s="40">
        <v>4.0509013423506506</v>
      </c>
      <c r="K151" s="169">
        <f t="shared" si="6"/>
        <v>2027</v>
      </c>
      <c r="L151" s="4"/>
      <c r="M151" s="4"/>
    </row>
    <row r="152" spans="7:13">
      <c r="G152" s="36">
        <v>46478</v>
      </c>
      <c r="H152" s="40">
        <v>3.8065189795918366</v>
      </c>
      <c r="I152" s="40">
        <v>3.68193164556962</v>
      </c>
      <c r="J152" s="40">
        <v>3.7761805717798955</v>
      </c>
      <c r="K152" s="169">
        <f t="shared" si="6"/>
        <v>2027</v>
      </c>
      <c r="L152" s="4"/>
      <c r="M152" s="4"/>
    </row>
    <row r="153" spans="7:13">
      <c r="G153" s="36">
        <v>46508</v>
      </c>
      <c r="H153" s="40">
        <v>3.778661836734694</v>
      </c>
      <c r="I153" s="40">
        <v>3.7234506329113919</v>
      </c>
      <c r="J153" s="40">
        <v>3.7482063940977564</v>
      </c>
      <c r="K153" s="169">
        <f t="shared" si="6"/>
        <v>2027</v>
      </c>
      <c r="L153" s="4"/>
      <c r="M153" s="4"/>
    </row>
    <row r="154" spans="7:13">
      <c r="G154" s="36">
        <v>46539</v>
      </c>
      <c r="H154" s="40">
        <v>3.7647842857142861</v>
      </c>
      <c r="I154" s="40">
        <v>3.5851215189873415</v>
      </c>
      <c r="J154" s="40">
        <v>3.731708802131366</v>
      </c>
      <c r="K154" s="169">
        <f t="shared" si="6"/>
        <v>2027</v>
      </c>
      <c r="L154" s="4"/>
      <c r="M154" s="4"/>
    </row>
    <row r="155" spans="7:13">
      <c r="G155" s="36">
        <v>46569</v>
      </c>
      <c r="H155" s="40">
        <v>3.8204985714285713</v>
      </c>
      <c r="I155" s="40">
        <v>3.7372227848101263</v>
      </c>
      <c r="J155" s="40">
        <v>3.7902188953786249</v>
      </c>
      <c r="K155" s="169">
        <f t="shared" si="6"/>
        <v>2027</v>
      </c>
      <c r="L155" s="4"/>
      <c r="M155" s="4"/>
    </row>
    <row r="156" spans="7:13">
      <c r="G156" s="36">
        <v>46600</v>
      </c>
      <c r="H156" s="40">
        <v>3.8901924489795916</v>
      </c>
      <c r="I156" s="40">
        <v>3.8340329113924048</v>
      </c>
      <c r="J156" s="40">
        <v>3.8602055743416335</v>
      </c>
      <c r="K156" s="169">
        <f t="shared" si="6"/>
        <v>2027</v>
      </c>
      <c r="L156" s="4"/>
      <c r="M156" s="4"/>
    </row>
    <row r="157" spans="7:13">
      <c r="G157" s="36">
        <v>46631</v>
      </c>
      <c r="H157" s="40">
        <v>3.8901924489795916</v>
      </c>
      <c r="I157" s="40">
        <v>3.7095772151898729</v>
      </c>
      <c r="J157" s="40">
        <v>3.8576438364586534</v>
      </c>
      <c r="K157" s="169">
        <f t="shared" si="6"/>
        <v>2027</v>
      </c>
      <c r="L157" s="4"/>
      <c r="M157" s="4"/>
    </row>
    <row r="158" spans="7:13">
      <c r="G158" s="36">
        <v>46661</v>
      </c>
      <c r="H158" s="40">
        <v>4.0016210204081633</v>
      </c>
      <c r="I158" s="40">
        <v>3.806387341772151</v>
      </c>
      <c r="J158" s="40">
        <v>3.9721022850701919</v>
      </c>
      <c r="K158" s="169">
        <f t="shared" si="6"/>
        <v>2027</v>
      </c>
      <c r="L158" s="4"/>
      <c r="M158" s="4"/>
    </row>
    <row r="159" spans="7:13">
      <c r="G159" s="36">
        <v>46692</v>
      </c>
      <c r="H159" s="40">
        <v>4.0991720408163266</v>
      </c>
      <c r="I159" s="40">
        <v>3.9584886075949361</v>
      </c>
      <c r="J159" s="40">
        <v>4.0521309765344808</v>
      </c>
      <c r="K159" s="169">
        <f t="shared" si="6"/>
        <v>2027</v>
      </c>
      <c r="L159" s="4"/>
      <c r="M159" s="4"/>
    </row>
    <row r="160" spans="7:13">
      <c r="G160" s="36">
        <v>46722</v>
      </c>
      <c r="H160" s="40">
        <v>4.2802944897959181</v>
      </c>
      <c r="I160" s="40">
        <v>4.19352658227848</v>
      </c>
      <c r="J160" s="40">
        <v>4.2365761041090275</v>
      </c>
      <c r="K160" s="169">
        <f t="shared" ref="K160:K223" si="8">YEAR(G160)</f>
        <v>2027</v>
      </c>
      <c r="L160" s="4"/>
      <c r="M160" s="4"/>
    </row>
    <row r="161" spans="7:13">
      <c r="G161" s="36">
        <v>46753</v>
      </c>
      <c r="H161" s="40">
        <v>4.35907</v>
      </c>
      <c r="I161" s="40">
        <v>4.3685139240506317</v>
      </c>
      <c r="J161" s="40">
        <v>4.3131208320524648</v>
      </c>
      <c r="K161" s="169">
        <f t="shared" si="8"/>
        <v>2028</v>
      </c>
      <c r="L161" s="4"/>
      <c r="M161" s="4"/>
    </row>
    <row r="162" spans="7:13">
      <c r="G162" s="36">
        <v>46784</v>
      </c>
      <c r="H162" s="40">
        <v>4.35907</v>
      </c>
      <c r="I162" s="40">
        <v>4.4676531645569604</v>
      </c>
      <c r="J162" s="40">
        <v>4.3336147351163037</v>
      </c>
      <c r="K162" s="169">
        <f t="shared" si="8"/>
        <v>2028</v>
      </c>
      <c r="L162" s="4"/>
      <c r="M162" s="4"/>
    </row>
    <row r="163" spans="7:13">
      <c r="G163" s="36">
        <v>46813</v>
      </c>
      <c r="H163" s="40">
        <v>4.1876414285714283</v>
      </c>
      <c r="I163" s="40">
        <v>4.4392987341772141</v>
      </c>
      <c r="J163" s="40">
        <v>4.1537807357311198</v>
      </c>
      <c r="K163" s="169">
        <f t="shared" si="8"/>
        <v>2028</v>
      </c>
      <c r="L163" s="4"/>
      <c r="M163" s="4"/>
    </row>
    <row r="164" spans="7:13">
      <c r="G164" s="36">
        <v>46844</v>
      </c>
      <c r="H164" s="40">
        <v>3.9877434693877549</v>
      </c>
      <c r="I164" s="40">
        <v>3.8865898734177211</v>
      </c>
      <c r="J164" s="40">
        <v>3.9581664309867817</v>
      </c>
      <c r="K164" s="169">
        <f t="shared" si="8"/>
        <v>2028</v>
      </c>
      <c r="L164" s="4"/>
      <c r="M164" s="4"/>
    </row>
    <row r="165" spans="7:13">
      <c r="G165" s="36">
        <v>46874</v>
      </c>
      <c r="H165" s="40">
        <v>3.9448863265306127</v>
      </c>
      <c r="I165" s="40">
        <v>3.9716531645569617</v>
      </c>
      <c r="J165" s="40">
        <v>3.9151292345527207</v>
      </c>
      <c r="K165" s="169">
        <f t="shared" si="8"/>
        <v>2028</v>
      </c>
      <c r="L165" s="4"/>
      <c r="M165" s="4"/>
    </row>
    <row r="166" spans="7:13">
      <c r="G166" s="36">
        <v>46905</v>
      </c>
      <c r="H166" s="40">
        <v>3.930600612244898</v>
      </c>
      <c r="I166" s="40">
        <v>3.8157037974683541</v>
      </c>
      <c r="J166" s="40">
        <v>3.8982217645250539</v>
      </c>
      <c r="K166" s="169">
        <f t="shared" si="8"/>
        <v>2028</v>
      </c>
      <c r="L166" s="4"/>
      <c r="M166" s="4"/>
    </row>
    <row r="167" spans="7:13">
      <c r="G167" s="36">
        <v>46935</v>
      </c>
      <c r="H167" s="40">
        <v>4.0020291836734696</v>
      </c>
      <c r="I167" s="40">
        <v>3.9858303797468349</v>
      </c>
      <c r="J167" s="40">
        <v>3.9725121631314688</v>
      </c>
      <c r="K167" s="169">
        <f t="shared" si="8"/>
        <v>2028</v>
      </c>
      <c r="L167" s="4"/>
      <c r="M167" s="4"/>
    </row>
    <row r="168" spans="7:13">
      <c r="G168" s="36">
        <v>46966</v>
      </c>
      <c r="H168" s="40">
        <v>4.1019271428571429</v>
      </c>
      <c r="I168" s="40">
        <v>4.0991468354430367</v>
      </c>
      <c r="J168" s="40">
        <v>4.072829818628958</v>
      </c>
      <c r="K168" s="169">
        <f t="shared" si="8"/>
        <v>2028</v>
      </c>
      <c r="L168" s="4"/>
      <c r="M168" s="4"/>
    </row>
    <row r="169" spans="7:13">
      <c r="G169" s="36">
        <v>46997</v>
      </c>
      <c r="H169" s="40">
        <v>4.1162128571428562</v>
      </c>
      <c r="I169" s="40">
        <v>3.9716531645569617</v>
      </c>
      <c r="J169" s="40">
        <v>4.0846138128906651</v>
      </c>
      <c r="K169" s="169">
        <f t="shared" si="8"/>
        <v>2028</v>
      </c>
      <c r="L169" s="4"/>
      <c r="M169" s="4"/>
    </row>
    <row r="170" spans="7:13">
      <c r="G170" s="36">
        <v>47027</v>
      </c>
      <c r="H170" s="40">
        <v>4.2162128571428568</v>
      </c>
      <c r="I170" s="40">
        <v>4.0991468354430367</v>
      </c>
      <c r="J170" s="40">
        <v>4.1875956757864543</v>
      </c>
      <c r="K170" s="169">
        <f t="shared" si="8"/>
        <v>2028</v>
      </c>
      <c r="L170" s="4"/>
      <c r="M170" s="4"/>
    </row>
    <row r="171" spans="7:13">
      <c r="G171" s="36">
        <v>47058</v>
      </c>
      <c r="H171" s="40">
        <v>4.35907</v>
      </c>
      <c r="I171" s="40">
        <v>4.2550962025316439</v>
      </c>
      <c r="J171" s="40">
        <v>4.3131208320524648</v>
      </c>
      <c r="K171" s="169">
        <f t="shared" si="8"/>
        <v>2028</v>
      </c>
      <c r="L171" s="4"/>
      <c r="M171" s="4"/>
    </row>
    <row r="172" spans="7:13">
      <c r="G172" s="36">
        <v>47088</v>
      </c>
      <c r="H172" s="40">
        <v>4.6018251020408156</v>
      </c>
      <c r="I172" s="40">
        <v>4.4960075949367084</v>
      </c>
      <c r="J172" s="40">
        <v>4.5594575468798038</v>
      </c>
      <c r="K172" s="169">
        <f t="shared" si="8"/>
        <v>2028</v>
      </c>
      <c r="L172" s="4"/>
      <c r="M172" s="4"/>
    </row>
    <row r="173" spans="7:13">
      <c r="G173" s="36">
        <v>47119</v>
      </c>
      <c r="H173" s="40">
        <v>4.7171312244897958</v>
      </c>
      <c r="I173" s="40">
        <v>4.8110455696202523</v>
      </c>
      <c r="J173" s="40">
        <v>4.6726863613075116</v>
      </c>
      <c r="K173" s="169">
        <f t="shared" si="8"/>
        <v>2029</v>
      </c>
      <c r="L173" s="4"/>
      <c r="M173" s="4"/>
    </row>
    <row r="174" spans="7:13">
      <c r="G174" s="36">
        <v>47150</v>
      </c>
      <c r="H174" s="40">
        <v>4.7318251020408164</v>
      </c>
      <c r="I174" s="40">
        <v>4.898235443037974</v>
      </c>
      <c r="J174" s="40">
        <v>4.7079358745773137</v>
      </c>
      <c r="K174" s="169">
        <f t="shared" si="8"/>
        <v>2029</v>
      </c>
      <c r="L174" s="4"/>
      <c r="M174" s="4"/>
    </row>
    <row r="175" spans="7:13">
      <c r="G175" s="36">
        <v>47178</v>
      </c>
      <c r="H175" s="40">
        <v>4.5999883673469384</v>
      </c>
      <c r="I175" s="40">
        <v>4.8110455696202523</v>
      </c>
      <c r="J175" s="40">
        <v>4.5678600471359774</v>
      </c>
      <c r="K175" s="169">
        <f t="shared" si="8"/>
        <v>2029</v>
      </c>
      <c r="L175" s="4"/>
      <c r="M175" s="4"/>
    </row>
    <row r="176" spans="7:13">
      <c r="G176" s="36">
        <v>47209</v>
      </c>
      <c r="H176" s="40">
        <v>4.2779475510204072</v>
      </c>
      <c r="I176" s="40">
        <v>4.2009189873417707</v>
      </c>
      <c r="J176" s="40">
        <v>4.2495897325545648</v>
      </c>
      <c r="K176" s="169">
        <f t="shared" si="8"/>
        <v>2029</v>
      </c>
      <c r="L176" s="4"/>
      <c r="M176" s="4"/>
    </row>
    <row r="177" spans="7:13">
      <c r="G177" s="36">
        <v>47239</v>
      </c>
      <c r="H177" s="40">
        <v>4.2486618367346933</v>
      </c>
      <c r="I177" s="40">
        <v>4.2444632911392395</v>
      </c>
      <c r="J177" s="40">
        <v>4.2201809816579567</v>
      </c>
      <c r="K177" s="169">
        <f t="shared" si="8"/>
        <v>2029</v>
      </c>
      <c r="L177" s="4"/>
      <c r="M177" s="4"/>
    </row>
    <row r="178" spans="7:13">
      <c r="G178" s="36">
        <v>47270</v>
      </c>
      <c r="H178" s="40">
        <v>4.2193761224489794</v>
      </c>
      <c r="I178" s="40">
        <v>4.1572734177215178</v>
      </c>
      <c r="J178" s="40">
        <v>4.188210492878369</v>
      </c>
      <c r="K178" s="169">
        <f t="shared" si="8"/>
        <v>2029</v>
      </c>
      <c r="L178" s="4"/>
      <c r="M178" s="4"/>
    </row>
    <row r="179" spans="7:13">
      <c r="G179" s="36">
        <v>47300</v>
      </c>
      <c r="H179" s="40">
        <v>4.2926414285714278</v>
      </c>
      <c r="I179" s="40">
        <v>4.1427924050632896</v>
      </c>
      <c r="J179" s="40">
        <v>4.2643453427605289</v>
      </c>
      <c r="K179" s="169">
        <f t="shared" si="8"/>
        <v>2029</v>
      </c>
      <c r="L179" s="4"/>
      <c r="M179" s="4"/>
    </row>
    <row r="180" spans="7:13">
      <c r="G180" s="36">
        <v>47331</v>
      </c>
      <c r="H180" s="40">
        <v>4.3950904081632656</v>
      </c>
      <c r="I180" s="40">
        <v>4.3170708860759479</v>
      </c>
      <c r="J180" s="40">
        <v>4.367224736140999</v>
      </c>
      <c r="K180" s="169">
        <f t="shared" si="8"/>
        <v>2029</v>
      </c>
      <c r="L180" s="4"/>
      <c r="M180" s="4"/>
    </row>
    <row r="181" spans="7:13">
      <c r="G181" s="36">
        <v>47362</v>
      </c>
      <c r="H181" s="40">
        <v>4.4096822448979589</v>
      </c>
      <c r="I181" s="40">
        <v>4.2444632911392395</v>
      </c>
      <c r="J181" s="40">
        <v>4.3793161389486635</v>
      </c>
      <c r="K181" s="169">
        <f t="shared" si="8"/>
        <v>2029</v>
      </c>
      <c r="L181" s="4"/>
      <c r="M181" s="4"/>
    </row>
    <row r="182" spans="7:13">
      <c r="G182" s="36">
        <v>47392</v>
      </c>
      <c r="H182" s="40">
        <v>4.4975393877551015</v>
      </c>
      <c r="I182" s="40">
        <v>4.4623873417721516</v>
      </c>
      <c r="J182" s="40">
        <v>4.4701041295214674</v>
      </c>
      <c r="K182" s="169">
        <f t="shared" si="8"/>
        <v>2029</v>
      </c>
      <c r="L182" s="4"/>
      <c r="M182" s="4"/>
    </row>
    <row r="183" spans="7:13">
      <c r="G183" s="36">
        <v>47423</v>
      </c>
      <c r="H183" s="40">
        <v>4.6585597959183671</v>
      </c>
      <c r="I183" s="40">
        <v>4.8110455696202523</v>
      </c>
      <c r="J183" s="40">
        <v>4.6138688595142945</v>
      </c>
      <c r="K183" s="169">
        <f t="shared" si="8"/>
        <v>2029</v>
      </c>
      <c r="L183" s="4"/>
      <c r="M183" s="4"/>
    </row>
    <row r="184" spans="7:13">
      <c r="G184" s="36">
        <v>47453</v>
      </c>
      <c r="H184" s="40">
        <v>4.966008775510204</v>
      </c>
      <c r="I184" s="40">
        <v>5.0725139240506323</v>
      </c>
      <c r="J184" s="40">
        <v>4.925171247054001</v>
      </c>
      <c r="K184" s="169">
        <f t="shared" si="8"/>
        <v>2029</v>
      </c>
      <c r="L184" s="4"/>
      <c r="M184" s="4"/>
    </row>
    <row r="185" spans="7:13">
      <c r="G185" s="36">
        <v>47484</v>
      </c>
      <c r="H185" s="40">
        <v>5.0303965306122445</v>
      </c>
      <c r="I185" s="40">
        <v>5.2879063291139232</v>
      </c>
      <c r="J185" s="40">
        <v>4.9872677733374324</v>
      </c>
      <c r="K185" s="169">
        <f t="shared" si="8"/>
        <v>2030</v>
      </c>
      <c r="L185" s="4"/>
      <c r="M185" s="4"/>
    </row>
    <row r="186" spans="7:13">
      <c r="G186" s="36">
        <v>47515</v>
      </c>
      <c r="H186" s="40">
        <v>5.045396530612245</v>
      </c>
      <c r="I186" s="40">
        <v>5.3176784810126572</v>
      </c>
      <c r="J186" s="40">
        <v>5.0228246951531919</v>
      </c>
      <c r="K186" s="169">
        <f t="shared" si="8"/>
        <v>2030</v>
      </c>
      <c r="L186" s="4"/>
      <c r="M186" s="4"/>
    </row>
    <row r="187" spans="7:13">
      <c r="G187" s="36">
        <v>47543</v>
      </c>
      <c r="H187" s="40">
        <v>4.9103965306122452</v>
      </c>
      <c r="I187" s="40">
        <v>5.1390455696202517</v>
      </c>
      <c r="J187" s="40">
        <v>4.8795723127369612</v>
      </c>
      <c r="K187" s="169">
        <f t="shared" si="8"/>
        <v>2030</v>
      </c>
      <c r="L187" s="4"/>
      <c r="M187" s="4"/>
    </row>
    <row r="188" spans="7:13">
      <c r="G188" s="36">
        <v>47574</v>
      </c>
      <c r="H188" s="40">
        <v>4.5952944897959176</v>
      </c>
      <c r="I188" s="40">
        <v>4.5731721518987332</v>
      </c>
      <c r="J188" s="40">
        <v>4.5682699251972538</v>
      </c>
      <c r="K188" s="169">
        <f t="shared" si="8"/>
        <v>2030</v>
      </c>
      <c r="L188" s="4"/>
      <c r="M188" s="4"/>
    </row>
    <row r="189" spans="7:13">
      <c r="G189" s="36">
        <v>47604</v>
      </c>
      <c r="H189" s="40">
        <v>4.5802944897959179</v>
      </c>
      <c r="I189" s="40">
        <v>4.5880582278480997</v>
      </c>
      <c r="J189" s="40">
        <v>4.5532069064453333</v>
      </c>
      <c r="K189" s="169">
        <f t="shared" si="8"/>
        <v>2030</v>
      </c>
      <c r="L189" s="4"/>
      <c r="M189" s="4"/>
    </row>
    <row r="190" spans="7:13">
      <c r="G190" s="36">
        <v>47635</v>
      </c>
      <c r="H190" s="40">
        <v>4.5502944897959186</v>
      </c>
      <c r="I190" s="40">
        <v>4.468868354430378</v>
      </c>
      <c r="J190" s="40">
        <v>4.52051913105851</v>
      </c>
      <c r="K190" s="169">
        <f t="shared" si="8"/>
        <v>2030</v>
      </c>
      <c r="L190" s="4"/>
      <c r="M190" s="4"/>
    </row>
    <row r="191" spans="7:13">
      <c r="G191" s="36">
        <v>47665</v>
      </c>
      <c r="H191" s="40">
        <v>4.6252944897959187</v>
      </c>
      <c r="I191" s="40">
        <v>4.468868354430378</v>
      </c>
      <c r="J191" s="40">
        <v>4.5983959627010975</v>
      </c>
      <c r="K191" s="169">
        <f t="shared" si="8"/>
        <v>2030</v>
      </c>
      <c r="L191" s="4"/>
      <c r="M191" s="4"/>
    </row>
    <row r="192" spans="7:13">
      <c r="G192" s="36">
        <v>47696</v>
      </c>
      <c r="H192" s="40">
        <v>4.7602944897959185</v>
      </c>
      <c r="I192" s="40">
        <v>4.6624886075949359</v>
      </c>
      <c r="J192" s="40">
        <v>4.7339631314683883</v>
      </c>
      <c r="K192" s="169">
        <f t="shared" si="8"/>
        <v>2030</v>
      </c>
      <c r="L192" s="4"/>
      <c r="M192" s="4"/>
    </row>
    <row r="193" spans="7:13">
      <c r="G193" s="36">
        <v>47727</v>
      </c>
      <c r="H193" s="40">
        <v>4.8353965306122451</v>
      </c>
      <c r="I193" s="40">
        <v>4.5731721518987332</v>
      </c>
      <c r="J193" s="40">
        <v>4.8068189568603339</v>
      </c>
      <c r="K193" s="169">
        <f t="shared" si="8"/>
        <v>2030</v>
      </c>
      <c r="L193" s="4"/>
      <c r="M193" s="4"/>
    </row>
    <row r="194" spans="7:13">
      <c r="G194" s="36">
        <v>47757</v>
      </c>
      <c r="H194" s="40">
        <v>4.8953965306122447</v>
      </c>
      <c r="I194" s="40">
        <v>4.7666911392405051</v>
      </c>
      <c r="J194" s="40">
        <v>4.8696327697509991</v>
      </c>
      <c r="K194" s="169">
        <f t="shared" si="8"/>
        <v>2030</v>
      </c>
      <c r="L194" s="4"/>
      <c r="M194" s="4"/>
    </row>
    <row r="195" spans="7:13">
      <c r="G195" s="36">
        <v>47788</v>
      </c>
      <c r="H195" s="40">
        <v>5.045396530612245</v>
      </c>
      <c r="I195" s="40">
        <v>5.2432481012658219</v>
      </c>
      <c r="J195" s="40">
        <v>5.0023307920893538</v>
      </c>
      <c r="K195" s="169">
        <f t="shared" si="8"/>
        <v>2030</v>
      </c>
      <c r="L195" s="4"/>
      <c r="M195" s="4"/>
    </row>
    <row r="196" spans="7:13">
      <c r="G196" s="36">
        <v>47818</v>
      </c>
      <c r="H196" s="40">
        <v>5.270498571428571</v>
      </c>
      <c r="I196" s="40">
        <v>5.4815265822784793</v>
      </c>
      <c r="J196" s="40">
        <v>5.2309402807664718</v>
      </c>
      <c r="K196" s="169">
        <f t="shared" si="8"/>
        <v>2030</v>
      </c>
      <c r="L196" s="4"/>
      <c r="M196" s="4"/>
    </row>
    <row r="197" spans="7:13">
      <c r="G197" s="36">
        <v>47849</v>
      </c>
      <c r="H197" s="40">
        <v>5.3871312244897958</v>
      </c>
      <c r="I197" s="40">
        <v>5.7093746835443024</v>
      </c>
      <c r="J197" s="40">
        <v>5.3455011988933299</v>
      </c>
      <c r="K197" s="169">
        <f t="shared" si="8"/>
        <v>2031</v>
      </c>
      <c r="L197" s="4"/>
      <c r="M197" s="4"/>
    </row>
    <row r="198" spans="7:13">
      <c r="G198" s="36">
        <v>47880</v>
      </c>
      <c r="H198" s="40">
        <v>5.4332536734693875</v>
      </c>
      <c r="I198" s="40">
        <v>5.7551468354430364</v>
      </c>
      <c r="J198" s="40">
        <v>5.4123113228814432</v>
      </c>
      <c r="K198" s="169">
        <f t="shared" si="8"/>
        <v>2031</v>
      </c>
      <c r="L198" s="4"/>
      <c r="M198" s="4"/>
    </row>
    <row r="199" spans="7:13">
      <c r="G199" s="36">
        <v>47908</v>
      </c>
      <c r="H199" s="40">
        <v>5.202641428571428</v>
      </c>
      <c r="I199" s="40">
        <v>5.3887670886075938</v>
      </c>
      <c r="J199" s="40">
        <v>5.1730450046111285</v>
      </c>
      <c r="K199" s="169">
        <f t="shared" si="8"/>
        <v>2031</v>
      </c>
      <c r="L199" s="4"/>
      <c r="M199" s="4"/>
    </row>
    <row r="200" spans="7:13">
      <c r="G200" s="36">
        <v>47939</v>
      </c>
      <c r="H200" s="40">
        <v>4.8027434693877549</v>
      </c>
      <c r="I200" s="40">
        <v>4.8392987341772136</v>
      </c>
      <c r="J200" s="40">
        <v>4.7765904498411729</v>
      </c>
      <c r="K200" s="169">
        <f t="shared" si="8"/>
        <v>2031</v>
      </c>
      <c r="L200" s="4"/>
      <c r="M200" s="4"/>
    </row>
    <row r="201" spans="7:13">
      <c r="G201" s="36">
        <v>47969</v>
      </c>
      <c r="H201" s="40">
        <v>4.7566210204081623</v>
      </c>
      <c r="I201" s="40">
        <v>4.8241088607594929</v>
      </c>
      <c r="J201" s="40">
        <v>4.7302742289168975</v>
      </c>
      <c r="K201" s="169">
        <f t="shared" si="8"/>
        <v>2031</v>
      </c>
      <c r="L201" s="4"/>
      <c r="M201" s="4"/>
    </row>
    <row r="202" spans="7:13">
      <c r="G202" s="36">
        <v>48000</v>
      </c>
      <c r="H202" s="40">
        <v>4.7566210204081623</v>
      </c>
      <c r="I202" s="40">
        <v>4.6409189873417711</v>
      </c>
      <c r="J202" s="40">
        <v>4.7277124910339179</v>
      </c>
      <c r="K202" s="169">
        <f t="shared" si="8"/>
        <v>2031</v>
      </c>
      <c r="L202" s="4"/>
      <c r="M202" s="4"/>
    </row>
    <row r="203" spans="7:13">
      <c r="G203" s="36">
        <v>48030</v>
      </c>
      <c r="H203" s="40">
        <v>4.8795802040816323</v>
      </c>
      <c r="I203" s="40">
        <v>4.6409189873417711</v>
      </c>
      <c r="J203" s="40">
        <v>4.8537499948765239</v>
      </c>
      <c r="K203" s="169">
        <f t="shared" si="8"/>
        <v>2031</v>
      </c>
      <c r="L203" s="4"/>
      <c r="M203" s="4"/>
    </row>
    <row r="204" spans="7:13">
      <c r="G204" s="36">
        <v>48061</v>
      </c>
      <c r="H204" s="40">
        <v>4.9872332653061218</v>
      </c>
      <c r="I204" s="40">
        <v>4.8392987341772136</v>
      </c>
      <c r="J204" s="40">
        <v>4.9618553335382725</v>
      </c>
      <c r="K204" s="169">
        <f t="shared" si="8"/>
        <v>2031</v>
      </c>
      <c r="L204" s="4"/>
      <c r="M204" s="4"/>
    </row>
    <row r="205" spans="7:13">
      <c r="G205" s="36">
        <v>48092</v>
      </c>
      <c r="H205" s="40">
        <v>5.0026414285714287</v>
      </c>
      <c r="I205" s="40">
        <v>4.732463291139239</v>
      </c>
      <c r="J205" s="40">
        <v>4.9747664924684907</v>
      </c>
      <c r="K205" s="169">
        <f t="shared" si="8"/>
        <v>2031</v>
      </c>
      <c r="L205" s="4"/>
      <c r="M205" s="4"/>
    </row>
    <row r="206" spans="7:13">
      <c r="G206" s="36">
        <v>48122</v>
      </c>
      <c r="H206" s="40">
        <v>5.0487638775510204</v>
      </c>
      <c r="I206" s="40">
        <v>4.946134177215189</v>
      </c>
      <c r="J206" s="40">
        <v>5.0236444512757465</v>
      </c>
      <c r="K206" s="169">
        <f t="shared" si="8"/>
        <v>2031</v>
      </c>
      <c r="L206" s="4"/>
      <c r="M206" s="4"/>
    </row>
    <row r="207" spans="7:13">
      <c r="G207" s="36">
        <v>48153</v>
      </c>
      <c r="H207" s="40">
        <v>5.1872332653061228</v>
      </c>
      <c r="I207" s="40">
        <v>5.251450632911391</v>
      </c>
      <c r="J207" s="40">
        <v>5.1447634183830315</v>
      </c>
      <c r="K207" s="169">
        <f t="shared" si="8"/>
        <v>2031</v>
      </c>
      <c r="L207" s="4"/>
      <c r="M207" s="4"/>
    </row>
    <row r="208" spans="7:13">
      <c r="G208" s="36">
        <v>48183</v>
      </c>
      <c r="H208" s="40">
        <v>5.4025393877551018</v>
      </c>
      <c r="I208" s="40">
        <v>5.7093746835443024</v>
      </c>
      <c r="J208" s="40">
        <v>5.3635358335895074</v>
      </c>
      <c r="K208" s="169">
        <f t="shared" si="8"/>
        <v>2031</v>
      </c>
      <c r="L208" s="4"/>
      <c r="M208" s="4"/>
    </row>
    <row r="209" spans="7:13">
      <c r="G209" s="36">
        <v>48214</v>
      </c>
      <c r="H209" s="40">
        <v>5.5378455102040816</v>
      </c>
      <c r="I209" s="40">
        <v>5.9295265822784797</v>
      </c>
      <c r="J209" s="40">
        <v>5.4968486730197768</v>
      </c>
      <c r="K209" s="169">
        <f t="shared" si="8"/>
        <v>2032</v>
      </c>
      <c r="L209" s="4"/>
      <c r="M209" s="4"/>
    </row>
    <row r="210" spans="7:13">
      <c r="G210" s="36">
        <v>48245</v>
      </c>
      <c r="H210" s="40">
        <v>5.5693761224489791</v>
      </c>
      <c r="I210" s="40">
        <v>5.9295265822784797</v>
      </c>
      <c r="J210" s="40">
        <v>5.5490056563172461</v>
      </c>
      <c r="K210" s="169">
        <f t="shared" si="8"/>
        <v>2032</v>
      </c>
      <c r="L210" s="4"/>
      <c r="M210" s="4"/>
    </row>
    <row r="211" spans="7:13">
      <c r="G211" s="36">
        <v>48274</v>
      </c>
      <c r="H211" s="40">
        <v>5.3644781632653054</v>
      </c>
      <c r="I211" s="40">
        <v>5.522741772151897</v>
      </c>
      <c r="J211" s="40">
        <v>5.3355616559073678</v>
      </c>
      <c r="K211" s="169">
        <f t="shared" si="8"/>
        <v>2032</v>
      </c>
      <c r="L211" s="4"/>
      <c r="M211" s="4"/>
    </row>
    <row r="212" spans="7:13">
      <c r="G212" s="36">
        <v>48305</v>
      </c>
      <c r="H212" s="40">
        <v>5.0807026530612243</v>
      </c>
      <c r="I212" s="40">
        <v>5.0533746835443027</v>
      </c>
      <c r="J212" s="40">
        <v>5.0557174095706534</v>
      </c>
      <c r="K212" s="169">
        <f t="shared" si="8"/>
        <v>2032</v>
      </c>
      <c r="L212" s="4"/>
      <c r="M212" s="4"/>
    </row>
    <row r="213" spans="7:13">
      <c r="G213" s="36">
        <v>48335</v>
      </c>
      <c r="H213" s="40">
        <v>4.9388659183673465</v>
      </c>
      <c r="I213" s="40">
        <v>5.0377797468354419</v>
      </c>
      <c r="J213" s="40">
        <v>4.9132847832769757</v>
      </c>
      <c r="K213" s="169">
        <f t="shared" si="8"/>
        <v>2032</v>
      </c>
      <c r="L213" s="4"/>
      <c r="M213" s="4"/>
    </row>
    <row r="214" spans="7:13">
      <c r="G214" s="36">
        <v>48366</v>
      </c>
      <c r="H214" s="40">
        <v>4.9230495918367341</v>
      </c>
      <c r="I214" s="40">
        <v>4.8969189873417713</v>
      </c>
      <c r="J214" s="40">
        <v>4.8948402705195209</v>
      </c>
      <c r="K214" s="169">
        <f t="shared" si="8"/>
        <v>2032</v>
      </c>
      <c r="L214" s="4"/>
      <c r="M214" s="4"/>
    </row>
    <row r="215" spans="7:13">
      <c r="G215" s="36">
        <v>48396</v>
      </c>
      <c r="H215" s="40">
        <v>5.1437638775510202</v>
      </c>
      <c r="I215" s="40">
        <v>4.9126151898734163</v>
      </c>
      <c r="J215" s="40">
        <v>5.1190435700379142</v>
      </c>
      <c r="K215" s="169">
        <f t="shared" si="8"/>
        <v>2032</v>
      </c>
      <c r="L215" s="4"/>
      <c r="M215" s="4"/>
    </row>
    <row r="216" spans="7:13">
      <c r="G216" s="36">
        <v>48427</v>
      </c>
      <c r="H216" s="40">
        <v>5.3329475510204079</v>
      </c>
      <c r="I216" s="40">
        <v>5.131653164556961</v>
      </c>
      <c r="J216" s="40">
        <v>5.3090220514396966</v>
      </c>
      <c r="K216" s="169">
        <f t="shared" si="8"/>
        <v>2032</v>
      </c>
      <c r="L216" s="4"/>
      <c r="M216" s="4"/>
    </row>
    <row r="217" spans="7:13">
      <c r="G217" s="36">
        <v>48458</v>
      </c>
      <c r="H217" s="40">
        <v>5.3014169387755095</v>
      </c>
      <c r="I217" s="40">
        <v>5.0690708860759486</v>
      </c>
      <c r="J217" s="40">
        <v>5.2747972333230866</v>
      </c>
      <c r="K217" s="169">
        <f t="shared" si="8"/>
        <v>2032</v>
      </c>
      <c r="L217" s="4"/>
      <c r="M217" s="4"/>
    </row>
    <row r="218" spans="7:13">
      <c r="G218" s="36">
        <v>48488</v>
      </c>
      <c r="H218" s="40">
        <v>5.3644781632653054</v>
      </c>
      <c r="I218" s="40">
        <v>5.4601594936708846</v>
      </c>
      <c r="J218" s="40">
        <v>5.340685131673327</v>
      </c>
      <c r="K218" s="169">
        <f t="shared" si="8"/>
        <v>2032</v>
      </c>
      <c r="L218" s="4"/>
      <c r="M218" s="4"/>
    </row>
    <row r="219" spans="7:13">
      <c r="G219" s="36">
        <v>48519</v>
      </c>
      <c r="H219" s="40">
        <v>5.4747842857142857</v>
      </c>
      <c r="I219" s="40">
        <v>5.6479063291139227</v>
      </c>
      <c r="J219" s="40">
        <v>5.4335225125525159</v>
      </c>
      <c r="K219" s="169">
        <f t="shared" si="8"/>
        <v>2032</v>
      </c>
      <c r="L219" s="4"/>
      <c r="M219" s="4"/>
    </row>
    <row r="220" spans="7:13">
      <c r="G220" s="36">
        <v>48549</v>
      </c>
      <c r="H220" s="40">
        <v>5.7113148979591832</v>
      </c>
      <c r="I220" s="40">
        <v>6.0077037974683529</v>
      </c>
      <c r="J220" s="40">
        <v>5.6736085869453845</v>
      </c>
      <c r="K220" s="169">
        <f t="shared" si="8"/>
        <v>2032</v>
      </c>
      <c r="L220" s="4"/>
      <c r="M220" s="4"/>
    </row>
    <row r="221" spans="7:13">
      <c r="G221" s="36">
        <v>48580</v>
      </c>
      <c r="H221" s="40">
        <v>5.8059067346938775</v>
      </c>
      <c r="I221" s="40">
        <v>6.2212734177215179</v>
      </c>
      <c r="J221" s="40">
        <v>5.7660360897632961</v>
      </c>
      <c r="K221" s="169">
        <f t="shared" si="8"/>
        <v>2033</v>
      </c>
      <c r="L221" s="4"/>
      <c r="M221" s="4"/>
    </row>
    <row r="222" spans="7:13">
      <c r="G222" s="36">
        <v>48611</v>
      </c>
      <c r="H222" s="40">
        <v>5.822029183673469</v>
      </c>
      <c r="I222" s="40">
        <v>6.3976784810126563</v>
      </c>
      <c r="J222" s="40">
        <v>5.8027201762475675</v>
      </c>
      <c r="K222" s="169">
        <f t="shared" si="8"/>
        <v>2033</v>
      </c>
      <c r="L222" s="4"/>
      <c r="M222" s="4"/>
    </row>
    <row r="223" spans="7:13">
      <c r="G223" s="36">
        <v>48639</v>
      </c>
      <c r="H223" s="40">
        <v>5.6281516326530605</v>
      </c>
      <c r="I223" s="40">
        <v>5.8364632911392391</v>
      </c>
      <c r="J223" s="40">
        <v>5.6003428834921616</v>
      </c>
      <c r="K223" s="169">
        <f t="shared" si="8"/>
        <v>2033</v>
      </c>
      <c r="L223" s="4"/>
      <c r="M223" s="4"/>
    </row>
    <row r="224" spans="7:13">
      <c r="G224" s="36">
        <v>48670</v>
      </c>
      <c r="H224" s="40">
        <v>5.4342740816326529</v>
      </c>
      <c r="I224" s="40">
        <v>5.4515518987341762</v>
      </c>
      <c r="J224" s="40">
        <v>5.4107742801516556</v>
      </c>
      <c r="K224" s="169">
        <f t="shared" ref="K224:K311" si="9">YEAR(G224)</f>
        <v>2033</v>
      </c>
      <c r="L224" s="4"/>
      <c r="M224" s="4"/>
    </row>
    <row r="225" spans="7:13">
      <c r="G225" s="36">
        <v>48700</v>
      </c>
      <c r="H225" s="40">
        <v>5.2565189795918368</v>
      </c>
      <c r="I225" s="40">
        <v>5.4836531645569613</v>
      </c>
      <c r="J225" s="40">
        <v>5.232272384465622</v>
      </c>
      <c r="K225" s="169">
        <f t="shared" si="9"/>
        <v>2033</v>
      </c>
      <c r="L225" s="4"/>
      <c r="M225" s="4"/>
    </row>
    <row r="226" spans="7:13">
      <c r="G226" s="36">
        <v>48731</v>
      </c>
      <c r="H226" s="40">
        <v>5.2402944897959181</v>
      </c>
      <c r="I226" s="40">
        <v>5.323248101265821</v>
      </c>
      <c r="J226" s="40">
        <v>5.2134179936468898</v>
      </c>
      <c r="K226" s="169">
        <f t="shared" si="9"/>
        <v>2033</v>
      </c>
      <c r="L226" s="4"/>
      <c r="M226" s="4"/>
    </row>
    <row r="227" spans="7:13">
      <c r="G227" s="36">
        <v>48761</v>
      </c>
      <c r="H227" s="40">
        <v>5.5473353061224486</v>
      </c>
      <c r="I227" s="40">
        <v>5.3393493670886061</v>
      </c>
      <c r="J227" s="40">
        <v>5.5243105031253208</v>
      </c>
      <c r="K227" s="169">
        <f t="shared" si="9"/>
        <v>2033</v>
      </c>
      <c r="L227" s="4"/>
      <c r="M227" s="4"/>
    </row>
    <row r="228" spans="7:13">
      <c r="G228" s="36">
        <v>48792</v>
      </c>
      <c r="H228" s="40">
        <v>5.7250904081632656</v>
      </c>
      <c r="I228" s="40">
        <v>5.5317544303797463</v>
      </c>
      <c r="J228" s="40">
        <v>5.7028123988113544</v>
      </c>
      <c r="K228" s="169">
        <f t="shared" si="9"/>
        <v>2033</v>
      </c>
      <c r="L228" s="4"/>
      <c r="M228" s="4"/>
    </row>
    <row r="229" spans="7:13">
      <c r="G229" s="36">
        <v>48823</v>
      </c>
      <c r="H229" s="40">
        <v>5.6766210204081631</v>
      </c>
      <c r="I229" s="40">
        <v>5.4515518987341762</v>
      </c>
      <c r="J229" s="40">
        <v>5.651577641151758</v>
      </c>
      <c r="K229" s="169">
        <f t="shared" si="9"/>
        <v>2033</v>
      </c>
      <c r="L229" s="4"/>
      <c r="M229" s="4"/>
    </row>
    <row r="230" spans="7:13">
      <c r="G230" s="36">
        <v>48853</v>
      </c>
      <c r="H230" s="40">
        <v>5.7089679591836733</v>
      </c>
      <c r="I230" s="40">
        <v>5.7081594936708848</v>
      </c>
      <c r="J230" s="40">
        <v>5.6866222153909209</v>
      </c>
      <c r="K230" s="169">
        <f t="shared" si="9"/>
        <v>2033</v>
      </c>
      <c r="L230" s="4"/>
      <c r="M230" s="4"/>
    </row>
    <row r="231" spans="7:13">
      <c r="G231" s="36">
        <v>48884</v>
      </c>
      <c r="H231" s="40">
        <v>5.757437346938775</v>
      </c>
      <c r="I231" s="40">
        <v>6.0288683544303785</v>
      </c>
      <c r="J231" s="40">
        <v>5.7173630699866793</v>
      </c>
      <c r="K231" s="169">
        <f t="shared" si="9"/>
        <v>2033</v>
      </c>
      <c r="L231" s="4"/>
      <c r="M231" s="4"/>
    </row>
    <row r="232" spans="7:13">
      <c r="G232" s="36">
        <v>48914</v>
      </c>
      <c r="H232" s="40">
        <v>6.1614169387755098</v>
      </c>
      <c r="I232" s="40">
        <v>6.3816784810126572</v>
      </c>
      <c r="J232" s="40">
        <v>6.125601619018342</v>
      </c>
      <c r="K232" s="169">
        <f t="shared" si="9"/>
        <v>2033</v>
      </c>
      <c r="L232" s="4"/>
      <c r="M232" s="4"/>
    </row>
    <row r="233" spans="7:13">
      <c r="G233" s="36">
        <v>48945</v>
      </c>
      <c r="H233" s="40">
        <v>6.2825393877551017</v>
      </c>
      <c r="I233" s="40">
        <v>6.6061848101265817</v>
      </c>
      <c r="J233" s="40">
        <v>6.2446711958192438</v>
      </c>
      <c r="K233" s="169">
        <f t="shared" si="9"/>
        <v>2034</v>
      </c>
      <c r="L233" s="4"/>
      <c r="M233" s="4"/>
    </row>
    <row r="234" spans="7:13">
      <c r="G234" s="36">
        <v>48976</v>
      </c>
      <c r="H234" s="40">
        <v>6.2991720408163259</v>
      </c>
      <c r="I234" s="40">
        <v>6.6883113924050619</v>
      </c>
      <c r="J234" s="40">
        <v>6.2818676298801117</v>
      </c>
      <c r="K234" s="169">
        <f t="shared" si="9"/>
        <v>2034</v>
      </c>
      <c r="L234" s="4"/>
      <c r="M234" s="4"/>
    </row>
    <row r="235" spans="7:13">
      <c r="G235" s="36">
        <v>49004</v>
      </c>
      <c r="H235" s="40">
        <v>6.050702653061224</v>
      </c>
      <c r="I235" s="40">
        <v>6.2938810126582263</v>
      </c>
      <c r="J235" s="40">
        <v>6.0246691464289377</v>
      </c>
      <c r="K235" s="169">
        <f t="shared" si="9"/>
        <v>2034</v>
      </c>
      <c r="L235" s="4"/>
      <c r="M235" s="4"/>
    </row>
    <row r="236" spans="7:13">
      <c r="G236" s="36">
        <v>49035</v>
      </c>
      <c r="H236" s="40">
        <v>5.7691720408163265</v>
      </c>
      <c r="I236" s="40">
        <v>5.8829443037974674</v>
      </c>
      <c r="J236" s="40">
        <v>5.7470792294292448</v>
      </c>
      <c r="K236" s="169">
        <f t="shared" si="9"/>
        <v>2034</v>
      </c>
      <c r="L236" s="4"/>
      <c r="M236" s="4"/>
    </row>
    <row r="237" spans="7:13">
      <c r="G237" s="36">
        <v>49065</v>
      </c>
      <c r="H237" s="40">
        <v>5.6034577551020401</v>
      </c>
      <c r="I237" s="40">
        <v>5.7513999999999994</v>
      </c>
      <c r="J237" s="40">
        <v>5.5806687365508765</v>
      </c>
      <c r="K237" s="169">
        <f t="shared" si="9"/>
        <v>2034</v>
      </c>
      <c r="L237" s="4"/>
      <c r="M237" s="4"/>
    </row>
    <row r="238" spans="7:13">
      <c r="G238" s="36">
        <v>49096</v>
      </c>
      <c r="H238" s="40">
        <v>5.5537638775510203</v>
      </c>
      <c r="I238" s="40">
        <v>5.6199569620253156</v>
      </c>
      <c r="J238" s="40">
        <v>5.5282043447074498</v>
      </c>
      <c r="K238" s="169">
        <f t="shared" si="9"/>
        <v>2034</v>
      </c>
      <c r="L238" s="4"/>
      <c r="M238" s="4"/>
    </row>
    <row r="239" spans="7:13">
      <c r="G239" s="36">
        <v>49126</v>
      </c>
      <c r="H239" s="40">
        <v>5.7525393877551014</v>
      </c>
      <c r="I239" s="40">
        <v>5.4720075949367075</v>
      </c>
      <c r="J239" s="40">
        <v>5.7303766984322166</v>
      </c>
      <c r="K239" s="169">
        <f t="shared" si="9"/>
        <v>2034</v>
      </c>
      <c r="L239" s="4"/>
      <c r="M239" s="4"/>
    </row>
    <row r="240" spans="7:13">
      <c r="G240" s="36">
        <v>49157</v>
      </c>
      <c r="H240" s="40">
        <v>5.9347842857142856</v>
      </c>
      <c r="I240" s="40">
        <v>5.7020835443037967</v>
      </c>
      <c r="J240" s="40">
        <v>5.9133872527922948</v>
      </c>
      <c r="K240" s="169">
        <f t="shared" si="9"/>
        <v>2034</v>
      </c>
      <c r="L240" s="4"/>
      <c r="M240" s="4"/>
    </row>
    <row r="241" spans="7:13">
      <c r="G241" s="36">
        <v>49188</v>
      </c>
      <c r="H241" s="40">
        <v>5.8353965306122442</v>
      </c>
      <c r="I241" s="40">
        <v>5.5541341772151895</v>
      </c>
      <c r="J241" s="40">
        <v>5.8110202069884211</v>
      </c>
      <c r="K241" s="169">
        <f t="shared" si="9"/>
        <v>2034</v>
      </c>
      <c r="L241" s="4"/>
      <c r="M241" s="4"/>
    </row>
    <row r="242" spans="7:13">
      <c r="G242" s="36">
        <v>49218</v>
      </c>
      <c r="H242" s="40">
        <v>5.8519271428571429</v>
      </c>
      <c r="I242" s="40">
        <v>5.8336278481012647</v>
      </c>
      <c r="J242" s="40">
        <v>5.8301820063531107</v>
      </c>
      <c r="K242" s="169">
        <f t="shared" si="9"/>
        <v>2034</v>
      </c>
      <c r="L242" s="4"/>
      <c r="M242" s="4"/>
    </row>
    <row r="243" spans="7:13">
      <c r="G243" s="36">
        <v>49249</v>
      </c>
      <c r="H243" s="40">
        <v>5.9181516326530605</v>
      </c>
      <c r="I243" s="40">
        <v>6.2280582278481003</v>
      </c>
      <c r="J243" s="40">
        <v>5.8787525566144074</v>
      </c>
      <c r="K243" s="169">
        <f t="shared" si="9"/>
        <v>2034</v>
      </c>
      <c r="L243" s="4"/>
      <c r="M243" s="4"/>
    </row>
    <row r="244" spans="7:13">
      <c r="G244" s="36">
        <v>49279</v>
      </c>
      <c r="H244" s="40">
        <v>6.3157026530612237</v>
      </c>
      <c r="I244" s="40">
        <v>6.556868354430379</v>
      </c>
      <c r="J244" s="40">
        <v>6.2805355261809614</v>
      </c>
      <c r="K244" s="169">
        <f t="shared" si="9"/>
        <v>2034</v>
      </c>
      <c r="L244" s="4"/>
      <c r="M244" s="4"/>
    </row>
    <row r="245" spans="7:13">
      <c r="G245" s="36">
        <v>49310</v>
      </c>
      <c r="H245" s="40">
        <v>6.4569271428571433</v>
      </c>
      <c r="I245" s="40">
        <v>6.7705392405063272</v>
      </c>
      <c r="J245" s="40">
        <v>6.4197915974997448</v>
      </c>
      <c r="K245" s="169">
        <f t="shared" si="9"/>
        <v>2035</v>
      </c>
      <c r="L245" s="4"/>
      <c r="M245" s="4"/>
    </row>
    <row r="246" spans="7:13">
      <c r="G246" s="36">
        <v>49341</v>
      </c>
      <c r="H246" s="40">
        <v>6.4908046938775508</v>
      </c>
      <c r="I246" s="40">
        <v>6.8884126582278471</v>
      </c>
      <c r="J246" s="40">
        <v>6.4743053796495547</v>
      </c>
      <c r="K246" s="169">
        <f t="shared" si="9"/>
        <v>2035</v>
      </c>
      <c r="L246" s="4"/>
      <c r="M246" s="4"/>
    </row>
    <row r="247" spans="7:13">
      <c r="G247" s="36">
        <v>49369</v>
      </c>
      <c r="H247" s="40">
        <v>6.2871312244897952</v>
      </c>
      <c r="I247" s="40">
        <v>6.5345898734177199</v>
      </c>
      <c r="J247" s="40">
        <v>6.2620910134235066</v>
      </c>
      <c r="K247" s="169">
        <f t="shared" si="9"/>
        <v>2035</v>
      </c>
      <c r="L247" s="4"/>
      <c r="M247" s="4"/>
    </row>
    <row r="248" spans="7:13">
      <c r="G248" s="36">
        <v>49400</v>
      </c>
      <c r="H248" s="40">
        <v>6.0664169387755091</v>
      </c>
      <c r="I248" s="40">
        <v>6.1808683544303786</v>
      </c>
      <c r="J248" s="40">
        <v>6.0455729275540531</v>
      </c>
      <c r="K248" s="169">
        <f t="shared" si="9"/>
        <v>2035</v>
      </c>
      <c r="L248" s="4"/>
      <c r="M248" s="4"/>
    </row>
    <row r="249" spans="7:13">
      <c r="G249" s="36">
        <v>49430</v>
      </c>
      <c r="H249" s="40">
        <v>6.0324373469387753</v>
      </c>
      <c r="I249" s="40">
        <v>6.079703797468353</v>
      </c>
      <c r="J249" s="40">
        <v>6.0114505789527621</v>
      </c>
      <c r="K249" s="169">
        <f t="shared" si="9"/>
        <v>2035</v>
      </c>
      <c r="L249" s="4"/>
      <c r="M249" s="4"/>
    </row>
    <row r="250" spans="7:13">
      <c r="G250" s="36">
        <v>49461</v>
      </c>
      <c r="H250" s="40">
        <v>5.9306006122448975</v>
      </c>
      <c r="I250" s="40">
        <v>5.8270455696202523</v>
      </c>
      <c r="J250" s="40">
        <v>5.9066242647812279</v>
      </c>
      <c r="K250" s="169">
        <f t="shared" si="9"/>
        <v>2035</v>
      </c>
      <c r="L250" s="4"/>
      <c r="M250" s="4"/>
    </row>
    <row r="251" spans="7:13">
      <c r="G251" s="36">
        <v>49491</v>
      </c>
      <c r="H251" s="40">
        <v>6.2022332653061225</v>
      </c>
      <c r="I251" s="40">
        <v>5.8101341772151889</v>
      </c>
      <c r="J251" s="40">
        <v>6.1819598524438986</v>
      </c>
      <c r="K251" s="169">
        <f t="shared" si="9"/>
        <v>2035</v>
      </c>
      <c r="L251" s="4"/>
      <c r="M251" s="4"/>
    </row>
    <row r="252" spans="7:13">
      <c r="G252" s="36">
        <v>49522</v>
      </c>
      <c r="H252" s="40">
        <v>6.3380495918367341</v>
      </c>
      <c r="I252" s="40">
        <v>5.8775772151898726</v>
      </c>
      <c r="J252" s="40">
        <v>6.3183467773337441</v>
      </c>
      <c r="K252" s="169">
        <f t="shared" si="9"/>
        <v>2035</v>
      </c>
      <c r="L252" s="4"/>
      <c r="M252" s="4"/>
    </row>
    <row r="253" spans="7:13">
      <c r="G253" s="36">
        <v>49553</v>
      </c>
      <c r="H253" s="40">
        <v>6.1852944897959183</v>
      </c>
      <c r="I253" s="40">
        <v>5.9112987341772136</v>
      </c>
      <c r="J253" s="40">
        <v>6.1623881750179326</v>
      </c>
      <c r="K253" s="169">
        <f t="shared" si="9"/>
        <v>2035</v>
      </c>
      <c r="L253" s="4"/>
      <c r="M253" s="4"/>
    </row>
    <row r="254" spans="7:13">
      <c r="G254" s="36">
        <v>49583</v>
      </c>
      <c r="H254" s="40">
        <v>6.1852944897959183</v>
      </c>
      <c r="I254" s="40">
        <v>6.2144886075949355</v>
      </c>
      <c r="J254" s="40">
        <v>6.1649499129009122</v>
      </c>
      <c r="K254" s="169">
        <f t="shared" si="9"/>
        <v>2035</v>
      </c>
      <c r="L254" s="4"/>
      <c r="M254" s="4"/>
    </row>
    <row r="255" spans="7:13">
      <c r="G255" s="36">
        <v>49614</v>
      </c>
      <c r="H255" s="40">
        <v>6.2362128571428572</v>
      </c>
      <c r="I255" s="40">
        <v>6.5345898734177199</v>
      </c>
      <c r="J255" s="40">
        <v>6.1981500358643302</v>
      </c>
      <c r="K255" s="169">
        <f t="shared" si="9"/>
        <v>2035</v>
      </c>
      <c r="L255" s="4"/>
      <c r="M255" s="4"/>
    </row>
    <row r="256" spans="7:13">
      <c r="G256" s="36">
        <v>49644</v>
      </c>
      <c r="H256" s="40">
        <v>6.6096822448979582</v>
      </c>
      <c r="I256" s="40">
        <v>6.8547924050632902</v>
      </c>
      <c r="J256" s="40">
        <v>6.5757501998155554</v>
      </c>
      <c r="K256" s="169">
        <f t="shared" si="9"/>
        <v>2035</v>
      </c>
      <c r="L256" s="4"/>
      <c r="M256" s="4"/>
    </row>
    <row r="257" spans="7:13">
      <c r="G257" s="36">
        <v>49675</v>
      </c>
      <c r="H257" s="40">
        <v>6.8688659183673471</v>
      </c>
      <c r="I257" s="40">
        <v>7.1185898734177195</v>
      </c>
      <c r="J257" s="40">
        <v>6.8334610308433241</v>
      </c>
      <c r="K257" s="169">
        <f t="shared" si="9"/>
        <v>2036</v>
      </c>
      <c r="L257" s="4"/>
      <c r="M257" s="4"/>
    </row>
    <row r="258" spans="7:13">
      <c r="G258" s="36">
        <v>49706</v>
      </c>
      <c r="H258" s="40">
        <v>6.8166210204081636</v>
      </c>
      <c r="I258" s="40">
        <v>7.2569189873417708</v>
      </c>
      <c r="J258" s="40">
        <v>6.8014905420637364</v>
      </c>
      <c r="K258" s="169">
        <f t="shared" si="9"/>
        <v>2036</v>
      </c>
      <c r="L258" s="4"/>
      <c r="M258" s="4"/>
    </row>
    <row r="259" spans="7:13">
      <c r="G259" s="36">
        <v>49735</v>
      </c>
      <c r="H259" s="40">
        <v>6.694682244897959</v>
      </c>
      <c r="I259" s="40">
        <v>6.9284126582278471</v>
      </c>
      <c r="J259" s="40">
        <v>6.6713542576083622</v>
      </c>
      <c r="K259" s="169">
        <f t="shared" si="9"/>
        <v>2036</v>
      </c>
      <c r="L259" s="4"/>
      <c r="M259" s="4"/>
    </row>
    <row r="260" spans="7:13">
      <c r="G260" s="36">
        <v>49766</v>
      </c>
      <c r="H260" s="40">
        <v>6.5031516326530614</v>
      </c>
      <c r="I260" s="40">
        <v>6.6691721518987332</v>
      </c>
      <c r="J260" s="40">
        <v>6.4841424531201977</v>
      </c>
      <c r="K260" s="169">
        <f t="shared" si="9"/>
        <v>2036</v>
      </c>
      <c r="L260" s="4"/>
      <c r="M260" s="4"/>
    </row>
    <row r="261" spans="7:13">
      <c r="G261" s="36">
        <v>49796</v>
      </c>
      <c r="H261" s="40">
        <v>6.4857026530612245</v>
      </c>
      <c r="I261" s="40">
        <v>6.6173240506329094</v>
      </c>
      <c r="J261" s="40">
        <v>6.4666201660006157</v>
      </c>
      <c r="K261" s="169">
        <f t="shared" si="9"/>
        <v>2036</v>
      </c>
      <c r="L261" s="4"/>
      <c r="M261" s="4"/>
    </row>
    <row r="262" spans="7:13">
      <c r="G262" s="36">
        <v>49827</v>
      </c>
      <c r="H262" s="40">
        <v>6.3986618367346937</v>
      </c>
      <c r="I262" s="40">
        <v>6.3752987341772132</v>
      </c>
      <c r="J262" s="40">
        <v>6.3766519315503638</v>
      </c>
      <c r="K262" s="169">
        <f t="shared" si="9"/>
        <v>2036</v>
      </c>
      <c r="L262" s="4"/>
      <c r="M262" s="4"/>
    </row>
    <row r="263" spans="7:13">
      <c r="G263" s="36">
        <v>49857</v>
      </c>
      <c r="H263" s="40">
        <v>6.6773353061224485</v>
      </c>
      <c r="I263" s="40">
        <v>6.3407670886075937</v>
      </c>
      <c r="J263" s="40">
        <v>6.6590579157700587</v>
      </c>
      <c r="K263" s="169">
        <f t="shared" si="9"/>
        <v>2036</v>
      </c>
      <c r="L263" s="4"/>
      <c r="M263" s="4"/>
    </row>
    <row r="264" spans="7:13">
      <c r="G264" s="36">
        <v>49888</v>
      </c>
      <c r="H264" s="40">
        <v>6.9037638775510208</v>
      </c>
      <c r="I264" s="40">
        <v>6.4789949367088591</v>
      </c>
      <c r="J264" s="40">
        <v>6.8864377702633472</v>
      </c>
      <c r="K264" s="169">
        <f t="shared" si="9"/>
        <v>2036</v>
      </c>
      <c r="L264" s="4"/>
      <c r="M264" s="4"/>
    </row>
    <row r="265" spans="7:13">
      <c r="G265" s="36">
        <v>49919</v>
      </c>
      <c r="H265" s="40">
        <v>6.7121312244897959</v>
      </c>
      <c r="I265" s="40">
        <v>6.4444632911392397</v>
      </c>
      <c r="J265" s="40">
        <v>6.6914382826109238</v>
      </c>
      <c r="K265" s="169">
        <f t="shared" si="9"/>
        <v>2036</v>
      </c>
      <c r="L265" s="4"/>
      <c r="M265" s="4"/>
    </row>
    <row r="266" spans="7:13">
      <c r="G266" s="36">
        <v>49949</v>
      </c>
      <c r="H266" s="40">
        <v>6.7121312244897959</v>
      </c>
      <c r="I266" s="40">
        <v>6.7555518987341765</v>
      </c>
      <c r="J266" s="40">
        <v>6.6940000204939034</v>
      </c>
      <c r="K266" s="169">
        <f t="shared" si="9"/>
        <v>2036</v>
      </c>
      <c r="L266" s="4"/>
      <c r="M266" s="4"/>
    </row>
    <row r="267" spans="7:13">
      <c r="G267" s="36">
        <v>49980</v>
      </c>
      <c r="H267" s="40">
        <v>6.7643761224489793</v>
      </c>
      <c r="I267" s="40">
        <v>7.1704379746835434</v>
      </c>
      <c r="J267" s="40">
        <v>6.7285322471564708</v>
      </c>
      <c r="K267" s="169">
        <f t="shared" si="9"/>
        <v>2036</v>
      </c>
      <c r="L267" s="4"/>
      <c r="M267" s="4"/>
    </row>
    <row r="268" spans="7:13">
      <c r="G268" s="36">
        <v>50010</v>
      </c>
      <c r="H268" s="40">
        <v>7.1649883673469379</v>
      </c>
      <c r="I268" s="40">
        <v>7.4816278481012644</v>
      </c>
      <c r="J268" s="40">
        <v>7.1333893021826009</v>
      </c>
      <c r="K268" s="169">
        <f t="shared" si="9"/>
        <v>2036</v>
      </c>
      <c r="L268" s="4"/>
      <c r="M268" s="4"/>
    </row>
    <row r="269" spans="7:13">
      <c r="G269" s="36">
        <v>50041</v>
      </c>
      <c r="H269" s="40">
        <v>7.3266210204081625</v>
      </c>
      <c r="I269" s="40">
        <v>7.6678556962025306</v>
      </c>
      <c r="J269" s="40">
        <v>7.2931392765652223</v>
      </c>
      <c r="K269" s="169">
        <f t="shared" si="9"/>
        <v>2037</v>
      </c>
      <c r="L269" s="4"/>
      <c r="M269" s="4"/>
    </row>
    <row r="270" spans="7:13">
      <c r="G270" s="36">
        <v>50072</v>
      </c>
      <c r="H270" s="40">
        <v>7.290906734693877</v>
      </c>
      <c r="I270" s="40">
        <v>7.756463291139239</v>
      </c>
      <c r="J270" s="40">
        <v>7.2777688492673436</v>
      </c>
      <c r="K270" s="169">
        <f t="shared" si="9"/>
        <v>2037</v>
      </c>
      <c r="L270" s="4"/>
      <c r="M270" s="4"/>
    </row>
    <row r="271" spans="7:13">
      <c r="G271" s="36">
        <v>50100</v>
      </c>
      <c r="H271" s="40">
        <v>7.0051924489795923</v>
      </c>
      <c r="I271" s="40">
        <v>7.4020329113924035</v>
      </c>
      <c r="J271" s="40">
        <v>6.9831689927246643</v>
      </c>
      <c r="K271" s="169">
        <f t="shared" si="9"/>
        <v>2037</v>
      </c>
      <c r="L271" s="4"/>
      <c r="M271" s="4"/>
    </row>
    <row r="272" spans="7:13">
      <c r="G272" s="36">
        <v>50131</v>
      </c>
      <c r="H272" s="40">
        <v>6.6660087755102033</v>
      </c>
      <c r="I272" s="40">
        <v>6.888210126582277</v>
      </c>
      <c r="J272" s="40">
        <v>6.6476837995696281</v>
      </c>
      <c r="K272" s="169">
        <f t="shared" si="9"/>
        <v>2037</v>
      </c>
      <c r="L272" s="4"/>
      <c r="M272" s="4"/>
    </row>
    <row r="273" spans="7:13">
      <c r="G273" s="36">
        <v>50161</v>
      </c>
      <c r="H273" s="40">
        <v>6.6660087755102033</v>
      </c>
      <c r="I273" s="40">
        <v>6.7997037974683527</v>
      </c>
      <c r="J273" s="40">
        <v>6.6476837995696281</v>
      </c>
      <c r="K273" s="169">
        <f t="shared" si="9"/>
        <v>2037</v>
      </c>
      <c r="L273" s="4"/>
      <c r="M273" s="4"/>
    </row>
    <row r="274" spans="7:13">
      <c r="G274" s="36">
        <v>50192</v>
      </c>
      <c r="H274" s="40">
        <v>6.594580204081633</v>
      </c>
      <c r="I274" s="40">
        <v>6.5161594936708847</v>
      </c>
      <c r="J274" s="40">
        <v>6.573393400963214</v>
      </c>
      <c r="K274" s="169">
        <f t="shared" si="9"/>
        <v>2037</v>
      </c>
      <c r="L274" s="4"/>
      <c r="M274" s="4"/>
    </row>
    <row r="275" spans="7:13">
      <c r="G275" s="36">
        <v>50222</v>
      </c>
      <c r="H275" s="40">
        <v>6.8267230612244898</v>
      </c>
      <c r="I275" s="40">
        <v>6.4984379746835428</v>
      </c>
      <c r="J275" s="40">
        <v>6.8090732861973571</v>
      </c>
      <c r="K275" s="169">
        <f t="shared" si="9"/>
        <v>2037</v>
      </c>
      <c r="L275" s="4"/>
      <c r="M275" s="4"/>
    </row>
    <row r="276" spans="7:13">
      <c r="G276" s="36">
        <v>50253</v>
      </c>
      <c r="H276" s="40">
        <v>6.9694781632653058</v>
      </c>
      <c r="I276" s="40">
        <v>6.604767088607594</v>
      </c>
      <c r="J276" s="40">
        <v>6.9524281381289077</v>
      </c>
      <c r="K276" s="169">
        <f t="shared" si="9"/>
        <v>2037</v>
      </c>
      <c r="L276" s="4"/>
      <c r="M276" s="4"/>
    </row>
    <row r="277" spans="7:13">
      <c r="G277" s="36">
        <v>50284</v>
      </c>
      <c r="H277" s="40">
        <v>6.7552944897959177</v>
      </c>
      <c r="I277" s="40">
        <v>6.5693240506329103</v>
      </c>
      <c r="J277" s="40">
        <v>6.7347828875909421</v>
      </c>
      <c r="K277" s="169">
        <f t="shared" si="9"/>
        <v>2037</v>
      </c>
      <c r="L277" s="4"/>
      <c r="M277" s="4"/>
    </row>
    <row r="278" spans="7:13">
      <c r="G278" s="36">
        <v>50314</v>
      </c>
      <c r="H278" s="40">
        <v>6.8267230612244898</v>
      </c>
      <c r="I278" s="40">
        <v>6.9413746835443026</v>
      </c>
      <c r="J278" s="40">
        <v>6.8090732861973571</v>
      </c>
      <c r="K278" s="169">
        <f t="shared" si="9"/>
        <v>2037</v>
      </c>
      <c r="L278" s="4"/>
      <c r="M278" s="4"/>
    </row>
    <row r="279" spans="7:13">
      <c r="G279" s="36">
        <v>50345</v>
      </c>
      <c r="H279" s="40">
        <v>6.8801924489795914</v>
      </c>
      <c r="I279" s="40">
        <v>7.2426405063291126</v>
      </c>
      <c r="J279" s="40">
        <v>6.8448351470437547</v>
      </c>
      <c r="K279" s="169">
        <f t="shared" si="9"/>
        <v>2037</v>
      </c>
      <c r="L279" s="4"/>
      <c r="M279" s="4"/>
    </row>
    <row r="280" spans="7:13">
      <c r="G280" s="36">
        <v>50375</v>
      </c>
      <c r="H280" s="40">
        <v>7.3087638775510202</v>
      </c>
      <c r="I280" s="40">
        <v>7.6855772151898725</v>
      </c>
      <c r="J280" s="40">
        <v>7.2777688492673436</v>
      </c>
      <c r="K280" s="169">
        <f t="shared" si="9"/>
        <v>2037</v>
      </c>
      <c r="L280" s="4"/>
      <c r="M280" s="4"/>
    </row>
    <row r="281" spans="7:13">
      <c r="G281" s="36">
        <v>50406</v>
      </c>
      <c r="H281" s="40">
        <v>7.4990700000000006</v>
      </c>
      <c r="I281" s="40">
        <v>7.9027924050632894</v>
      </c>
      <c r="J281" s="40">
        <v>7.4663127574546584</v>
      </c>
      <c r="K281" s="169">
        <f t="shared" ref="K281:K304" si="10">YEAR(G281)</f>
        <v>2038</v>
      </c>
      <c r="L281" s="4"/>
      <c r="M281" s="4"/>
    </row>
    <row r="282" spans="7:13">
      <c r="G282" s="36">
        <v>50437</v>
      </c>
      <c r="H282" s="40">
        <v>7.4807026530612237</v>
      </c>
      <c r="I282" s="40">
        <v>7.9936278481012648</v>
      </c>
      <c r="J282" s="40">
        <v>7.4683621477610416</v>
      </c>
      <c r="K282" s="169">
        <f t="shared" si="10"/>
        <v>2038</v>
      </c>
      <c r="L282" s="4"/>
      <c r="M282" s="4"/>
    </row>
    <row r="283" spans="7:13">
      <c r="G283" s="36">
        <v>50465</v>
      </c>
      <c r="H283" s="40">
        <v>7.2792740816326527</v>
      </c>
      <c r="I283" s="40">
        <v>7.6300835443037966</v>
      </c>
      <c r="J283" s="40">
        <v>7.2584021108720158</v>
      </c>
      <c r="K283" s="169">
        <f t="shared" si="10"/>
        <v>2038</v>
      </c>
      <c r="L283" s="4"/>
      <c r="M283" s="4"/>
    </row>
    <row r="284" spans="7:13">
      <c r="G284" s="36">
        <v>50496</v>
      </c>
      <c r="H284" s="40">
        <v>7.0593761224489793</v>
      </c>
      <c r="I284" s="40">
        <v>7.3028936708860748</v>
      </c>
      <c r="J284" s="40">
        <v>7.0427037811251161</v>
      </c>
      <c r="K284" s="169">
        <f t="shared" si="10"/>
        <v>2038</v>
      </c>
      <c r="L284" s="4"/>
      <c r="M284" s="4"/>
    </row>
    <row r="285" spans="7:13">
      <c r="G285" s="36">
        <v>50526</v>
      </c>
      <c r="H285" s="40">
        <v>7.0411108163265306</v>
      </c>
      <c r="I285" s="40">
        <v>7.2665392405063276</v>
      </c>
      <c r="J285" s="40">
        <v>7.0243617378829803</v>
      </c>
      <c r="K285" s="169">
        <f t="shared" si="10"/>
        <v>2038</v>
      </c>
      <c r="L285" s="4"/>
      <c r="M285" s="4"/>
    </row>
    <row r="286" spans="7:13">
      <c r="G286" s="36">
        <v>50557</v>
      </c>
      <c r="H286" s="40">
        <v>6.98611081632653</v>
      </c>
      <c r="I286" s="40">
        <v>6.9756025316455688</v>
      </c>
      <c r="J286" s="40">
        <v>6.9665689312429562</v>
      </c>
      <c r="K286" s="169">
        <f t="shared" si="10"/>
        <v>2038</v>
      </c>
      <c r="L286" s="4"/>
      <c r="M286" s="4"/>
    </row>
    <row r="287" spans="7:13">
      <c r="G287" s="36">
        <v>50587</v>
      </c>
      <c r="H287" s="40">
        <v>7.2975393877551014</v>
      </c>
      <c r="I287" s="40">
        <v>7.011956962025315</v>
      </c>
      <c r="J287" s="40">
        <v>7.2818676298801108</v>
      </c>
      <c r="K287" s="169">
        <f t="shared" si="10"/>
        <v>2038</v>
      </c>
      <c r="L287" s="4"/>
      <c r="M287" s="4"/>
    </row>
    <row r="288" spans="7:13">
      <c r="G288" s="36">
        <v>50618</v>
      </c>
      <c r="H288" s="40">
        <v>7.4258046938775504</v>
      </c>
      <c r="I288" s="40">
        <v>7.1210202531645557</v>
      </c>
      <c r="J288" s="40">
        <v>7.4106718106363365</v>
      </c>
      <c r="K288" s="169">
        <f t="shared" si="10"/>
        <v>2038</v>
      </c>
      <c r="L288" s="4"/>
      <c r="M288" s="4"/>
    </row>
    <row r="289" spans="7:13">
      <c r="G289" s="36">
        <v>50649</v>
      </c>
      <c r="H289" s="40">
        <v>7.2242740816326529</v>
      </c>
      <c r="I289" s="40">
        <v>7.0665392405063274</v>
      </c>
      <c r="J289" s="40">
        <v>7.2057327799979509</v>
      </c>
      <c r="K289" s="169">
        <f t="shared" si="10"/>
        <v>2038</v>
      </c>
      <c r="L289" s="4"/>
      <c r="M289" s="4"/>
    </row>
    <row r="290" spans="7:13">
      <c r="G290" s="36">
        <v>50679</v>
      </c>
      <c r="H290" s="40">
        <v>7.2242740816326529</v>
      </c>
      <c r="I290" s="40">
        <v>7.4483113924050617</v>
      </c>
      <c r="J290" s="40">
        <v>7.2082945178809315</v>
      </c>
      <c r="K290" s="169">
        <f t="shared" si="10"/>
        <v>2038</v>
      </c>
      <c r="L290" s="4"/>
      <c r="M290" s="4"/>
    </row>
    <row r="291" spans="7:13">
      <c r="G291" s="36">
        <v>50710</v>
      </c>
      <c r="H291" s="40">
        <v>7.3159067346938773</v>
      </c>
      <c r="I291" s="40">
        <v>7.684564556962024</v>
      </c>
      <c r="J291" s="40">
        <v>7.2823799774567073</v>
      </c>
      <c r="K291" s="169">
        <f t="shared" si="10"/>
        <v>2038</v>
      </c>
      <c r="L291" s="4"/>
      <c r="M291" s="4"/>
    </row>
    <row r="292" spans="7:13">
      <c r="G292" s="36">
        <v>50740</v>
      </c>
      <c r="H292" s="40">
        <v>7.7921312244897951</v>
      </c>
      <c r="I292" s="40">
        <v>8.0845645569620235</v>
      </c>
      <c r="J292" s="40">
        <v>7.7631669433343591</v>
      </c>
      <c r="K292" s="169">
        <f t="shared" si="10"/>
        <v>2038</v>
      </c>
      <c r="L292" s="4"/>
      <c r="M292" s="4"/>
    </row>
    <row r="293" spans="7:13">
      <c r="G293" s="36">
        <v>50771</v>
      </c>
      <c r="H293" s="40">
        <v>7.9386618367346937</v>
      </c>
      <c r="I293" s="40">
        <v>8.3498810126582264</v>
      </c>
      <c r="J293" s="40">
        <v>7.9077514294497391</v>
      </c>
      <c r="K293" s="169">
        <f t="shared" si="10"/>
        <v>2039</v>
      </c>
      <c r="L293" s="4"/>
      <c r="M293" s="4"/>
    </row>
    <row r="294" spans="7:13">
      <c r="G294" s="36">
        <v>50802</v>
      </c>
      <c r="H294" s="40">
        <v>7.9386618367346937</v>
      </c>
      <c r="I294" s="40">
        <v>8.4057797468354423</v>
      </c>
      <c r="J294" s="40">
        <v>7.928245332513578</v>
      </c>
      <c r="K294" s="169">
        <f t="shared" si="10"/>
        <v>2039</v>
      </c>
      <c r="L294" s="4"/>
      <c r="M294" s="4"/>
    </row>
    <row r="295" spans="7:13">
      <c r="G295" s="36">
        <v>50830</v>
      </c>
      <c r="H295" s="40">
        <v>7.6379475510204085</v>
      </c>
      <c r="I295" s="40">
        <v>7.9209189873417705</v>
      </c>
      <c r="J295" s="40">
        <v>7.6185824572189782</v>
      </c>
      <c r="K295" s="169">
        <f t="shared" si="10"/>
        <v>2039</v>
      </c>
      <c r="L295" s="4"/>
      <c r="M295" s="4"/>
    </row>
    <row r="296" spans="7:13">
      <c r="G296" s="36">
        <v>50861</v>
      </c>
      <c r="H296" s="40">
        <v>7.2996822448979595</v>
      </c>
      <c r="I296" s="40">
        <v>7.5664886075949349</v>
      </c>
      <c r="J296" s="40">
        <v>7.284019489701814</v>
      </c>
      <c r="K296" s="169">
        <f t="shared" si="10"/>
        <v>2039</v>
      </c>
      <c r="L296" s="4"/>
      <c r="M296" s="4"/>
    </row>
    <row r="297" spans="7:13">
      <c r="G297" s="36">
        <v>50891</v>
      </c>
      <c r="H297" s="40">
        <v>7.3184577551020409</v>
      </c>
      <c r="I297" s="40">
        <v>7.5478556962025305</v>
      </c>
      <c r="J297" s="40">
        <v>7.3028738805205453</v>
      </c>
      <c r="K297" s="169">
        <f t="shared" si="10"/>
        <v>2039</v>
      </c>
      <c r="L297" s="4"/>
      <c r="M297" s="4"/>
    </row>
    <row r="298" spans="7:13">
      <c r="G298" s="36">
        <v>50922</v>
      </c>
      <c r="H298" s="40">
        <v>7.2057026530612243</v>
      </c>
      <c r="I298" s="40">
        <v>7.3240582278481003</v>
      </c>
      <c r="J298" s="40">
        <v>7.1870833282098587</v>
      </c>
      <c r="K298" s="169">
        <f t="shared" si="10"/>
        <v>2039</v>
      </c>
      <c r="L298" s="4"/>
      <c r="M298" s="4"/>
    </row>
    <row r="299" spans="7:13">
      <c r="G299" s="36">
        <v>50952</v>
      </c>
      <c r="H299" s="40">
        <v>7.4687638775510203</v>
      </c>
      <c r="I299" s="40">
        <v>7.2867924050632897</v>
      </c>
      <c r="J299" s="40">
        <v>7.4538114765857166</v>
      </c>
      <c r="K299" s="169">
        <f t="shared" si="10"/>
        <v>2039</v>
      </c>
      <c r="L299" s="4"/>
      <c r="M299" s="4"/>
    </row>
    <row r="300" spans="7:13">
      <c r="G300" s="36">
        <v>50983</v>
      </c>
      <c r="H300" s="40">
        <v>7.6002944897959184</v>
      </c>
      <c r="I300" s="40">
        <v>7.3799569620253154</v>
      </c>
      <c r="J300" s="40">
        <v>7.5858946818321558</v>
      </c>
      <c r="K300" s="169">
        <f t="shared" si="10"/>
        <v>2039</v>
      </c>
      <c r="L300" s="4"/>
      <c r="M300" s="4"/>
    </row>
    <row r="301" spans="7:13">
      <c r="G301" s="36">
        <v>51014</v>
      </c>
      <c r="H301" s="40">
        <v>7.3935597959183665</v>
      </c>
      <c r="I301" s="40">
        <v>7.3240582278481003</v>
      </c>
      <c r="J301" s="40">
        <v>7.3757297059124918</v>
      </c>
      <c r="K301" s="169">
        <f t="shared" si="10"/>
        <v>2039</v>
      </c>
      <c r="L301" s="4"/>
      <c r="M301" s="4"/>
    </row>
    <row r="302" spans="7:13">
      <c r="G302" s="36">
        <v>51044</v>
      </c>
      <c r="H302" s="40">
        <v>7.4312128571428566</v>
      </c>
      <c r="I302" s="40">
        <v>7.6597544303797456</v>
      </c>
      <c r="J302" s="40">
        <v>7.4161026949482531</v>
      </c>
      <c r="K302" s="169">
        <f t="shared" si="10"/>
        <v>2039</v>
      </c>
      <c r="L302" s="4"/>
      <c r="M302" s="4"/>
    </row>
    <row r="303" spans="7:13">
      <c r="G303" s="36">
        <v>51075</v>
      </c>
      <c r="H303" s="40">
        <v>7.5251924489795918</v>
      </c>
      <c r="I303" s="40">
        <v>7.8649189873417704</v>
      </c>
      <c r="J303" s="40">
        <v>7.4925449533763713</v>
      </c>
      <c r="K303" s="169">
        <f t="shared" si="10"/>
        <v>2039</v>
      </c>
      <c r="L303" s="4"/>
      <c r="M303" s="4"/>
    </row>
    <row r="304" spans="7:13">
      <c r="G304" s="36">
        <v>51105</v>
      </c>
      <c r="H304" s="40">
        <v>7.9949883673469389</v>
      </c>
      <c r="I304" s="40">
        <v>8.3498810126582264</v>
      </c>
      <c r="J304" s="40">
        <v>7.9668763397889126</v>
      </c>
      <c r="K304" s="169">
        <f t="shared" si="10"/>
        <v>2039</v>
      </c>
      <c r="L304" s="4"/>
      <c r="M304" s="4"/>
    </row>
    <row r="305" spans="7:13">
      <c r="G305" s="36">
        <v>51136</v>
      </c>
      <c r="H305" s="40">
        <v>8.1838659183673474</v>
      </c>
      <c r="I305" s="40">
        <v>8.6426405063291121</v>
      </c>
      <c r="J305" s="40">
        <v>8.1539856747617598</v>
      </c>
      <c r="K305" s="169">
        <f t="shared" si="9"/>
        <v>2040</v>
      </c>
      <c r="L305" s="4"/>
      <c r="M305" s="4"/>
    </row>
    <row r="306" spans="7:13">
      <c r="G306" s="36">
        <v>51167</v>
      </c>
      <c r="H306" s="40">
        <v>8.1838659183673474</v>
      </c>
      <c r="I306" s="40">
        <v>8.7957544303797448</v>
      </c>
      <c r="J306" s="40">
        <v>8.1744795778255988</v>
      </c>
      <c r="K306" s="169">
        <f t="shared" si="9"/>
        <v>2040</v>
      </c>
      <c r="L306" s="4"/>
      <c r="M306" s="4"/>
    </row>
    <row r="307" spans="7:13">
      <c r="G307" s="36">
        <v>51196</v>
      </c>
      <c r="H307" s="40">
        <v>7.8753965306122442</v>
      </c>
      <c r="I307" s="40">
        <v>8.2408177215189848</v>
      </c>
      <c r="J307" s="40">
        <v>7.8570290193667391</v>
      </c>
      <c r="K307" s="169">
        <f t="shared" si="9"/>
        <v>2040</v>
      </c>
      <c r="L307" s="4"/>
      <c r="M307" s="4"/>
    </row>
    <row r="308" spans="7:13">
      <c r="G308" s="36">
        <v>51227</v>
      </c>
      <c r="H308" s="40">
        <v>7.5475393877551014</v>
      </c>
      <c r="I308" s="40">
        <v>7.8964126582278471</v>
      </c>
      <c r="J308" s="40">
        <v>7.5329179424121326</v>
      </c>
      <c r="K308" s="169">
        <f t="shared" si="9"/>
        <v>2040</v>
      </c>
      <c r="L308" s="4"/>
      <c r="M308" s="4"/>
    </row>
    <row r="309" spans="7:13">
      <c r="G309" s="36">
        <v>51257</v>
      </c>
      <c r="H309" s="40">
        <v>7.5668251020408164</v>
      </c>
      <c r="I309" s="40">
        <v>7.8389949367088594</v>
      </c>
      <c r="J309" s="40">
        <v>7.5522846808074604</v>
      </c>
      <c r="K309" s="169">
        <f t="shared" si="9"/>
        <v>2040</v>
      </c>
      <c r="L309" s="4"/>
      <c r="M309" s="4"/>
    </row>
    <row r="310" spans="7:13">
      <c r="G310" s="36">
        <v>51288</v>
      </c>
      <c r="H310" s="40">
        <v>7.4511108163265298</v>
      </c>
      <c r="I310" s="40">
        <v>7.4562101265822767</v>
      </c>
      <c r="J310" s="40">
        <v>7.4335225125525168</v>
      </c>
      <c r="K310" s="169">
        <f t="shared" si="9"/>
        <v>2040</v>
      </c>
      <c r="L310" s="4"/>
      <c r="M310" s="4"/>
    </row>
    <row r="311" spans="7:13">
      <c r="G311" s="36">
        <v>51318</v>
      </c>
      <c r="H311" s="40">
        <v>7.7018251020408162</v>
      </c>
      <c r="I311" s="40">
        <v>7.4179316455696185</v>
      </c>
      <c r="J311" s="40">
        <v>7.6878518495747521</v>
      </c>
      <c r="K311" s="169">
        <f t="shared" si="9"/>
        <v>2040</v>
      </c>
      <c r="L311" s="4"/>
      <c r="M311" s="4"/>
    </row>
    <row r="312" spans="7:13">
      <c r="G312" s="36">
        <v>51349</v>
      </c>
      <c r="H312" s="40">
        <v>7.8753965306122442</v>
      </c>
      <c r="I312" s="40">
        <v>7.6667417721518971</v>
      </c>
      <c r="J312" s="40">
        <v>7.8621524951326984</v>
      </c>
      <c r="K312" s="169">
        <f t="shared" ref="K312:K328" si="11">YEAR(G312)</f>
        <v>2040</v>
      </c>
      <c r="L312" s="4"/>
      <c r="M312" s="4"/>
    </row>
    <row r="313" spans="7:13">
      <c r="G313" s="36">
        <v>51380</v>
      </c>
      <c r="H313" s="40">
        <v>7.7211108163265312</v>
      </c>
      <c r="I313" s="40">
        <v>7.5901848101265808</v>
      </c>
      <c r="J313" s="40">
        <v>7.7046568500870993</v>
      </c>
      <c r="K313" s="169">
        <f t="shared" si="11"/>
        <v>2040</v>
      </c>
      <c r="L313" s="4"/>
      <c r="M313" s="4"/>
    </row>
    <row r="314" spans="7:13">
      <c r="G314" s="36">
        <v>51410</v>
      </c>
      <c r="H314" s="40">
        <v>7.7596822448979594</v>
      </c>
      <c r="I314" s="40">
        <v>7.9346911392405044</v>
      </c>
      <c r="J314" s="40">
        <v>7.7459520647607345</v>
      </c>
      <c r="K314" s="169">
        <f t="shared" si="11"/>
        <v>2040</v>
      </c>
      <c r="L314" s="4"/>
      <c r="M314" s="4"/>
    </row>
    <row r="315" spans="7:13">
      <c r="G315" s="36">
        <v>51441</v>
      </c>
      <c r="H315" s="40">
        <v>7.8946822448979592</v>
      </c>
      <c r="I315" s="40">
        <v>8.2216784810126562</v>
      </c>
      <c r="J315" s="40">
        <v>7.8635870683471669</v>
      </c>
      <c r="K315" s="169">
        <f t="shared" si="11"/>
        <v>2040</v>
      </c>
      <c r="L315" s="4"/>
      <c r="M315" s="4"/>
    </row>
    <row r="316" spans="7:13">
      <c r="G316" s="36">
        <v>51471</v>
      </c>
      <c r="H316" s="40">
        <v>8.3188659183673472</v>
      </c>
      <c r="I316" s="40">
        <v>8.6236025316455684</v>
      </c>
      <c r="J316" s="40">
        <v>8.2921145814120312</v>
      </c>
      <c r="K316" s="169">
        <f t="shared" si="11"/>
        <v>2040</v>
      </c>
      <c r="L316" s="4"/>
      <c r="M316" s="4"/>
    </row>
    <row r="317" spans="7:13">
      <c r="G317" s="36">
        <v>51502</v>
      </c>
      <c r="H317" s="40">
        <v>8.3969271428571428</v>
      </c>
      <c r="I317" s="40">
        <v>8.8665392405063272</v>
      </c>
      <c r="J317" s="40">
        <v>8.3679420227482328</v>
      </c>
      <c r="K317" s="169">
        <f t="shared" si="11"/>
        <v>2041</v>
      </c>
      <c r="L317" s="4"/>
      <c r="M317" s="4"/>
    </row>
    <row r="318" spans="7:13">
      <c r="G318" s="36">
        <v>51533</v>
      </c>
      <c r="H318" s="40">
        <v>8.3969271428571428</v>
      </c>
      <c r="I318" s="40">
        <v>9.023602531645567</v>
      </c>
      <c r="J318" s="40">
        <v>8.3884359258120718</v>
      </c>
      <c r="K318" s="169">
        <f t="shared" si="11"/>
        <v>2041</v>
      </c>
      <c r="L318" s="4"/>
      <c r="M318" s="4"/>
    </row>
    <row r="319" spans="7:13">
      <c r="G319" s="36">
        <v>51561</v>
      </c>
      <c r="H319" s="40">
        <v>8.0803965306122443</v>
      </c>
      <c r="I319" s="40">
        <v>8.4542860759493657</v>
      </c>
      <c r="J319" s="40">
        <v>8.0628902756429977</v>
      </c>
      <c r="K319" s="169">
        <f t="shared" si="11"/>
        <v>2041</v>
      </c>
      <c r="L319" s="4"/>
      <c r="M319" s="4"/>
    </row>
    <row r="320" spans="7:13">
      <c r="G320" s="36">
        <v>51592</v>
      </c>
      <c r="H320" s="40">
        <v>7.7440699999999998</v>
      </c>
      <c r="I320" s="40">
        <v>8.1008683544303786</v>
      </c>
      <c r="J320" s="40">
        <v>7.7302742289168984</v>
      </c>
      <c r="K320" s="169">
        <f t="shared" si="11"/>
        <v>2041</v>
      </c>
      <c r="L320" s="4"/>
      <c r="M320" s="4"/>
    </row>
    <row r="321" spans="7:13">
      <c r="G321" s="36">
        <v>51622</v>
      </c>
      <c r="H321" s="40">
        <v>7.7638659183673466</v>
      </c>
      <c r="I321" s="40">
        <v>8.041931645569619</v>
      </c>
      <c r="J321" s="40">
        <v>7.7501533148888209</v>
      </c>
      <c r="K321" s="169">
        <f t="shared" si="11"/>
        <v>2041</v>
      </c>
      <c r="L321" s="4"/>
      <c r="M321" s="4"/>
    </row>
    <row r="322" spans="7:13">
      <c r="G322" s="36">
        <v>51653</v>
      </c>
      <c r="H322" s="40">
        <v>7.645192448979591</v>
      </c>
      <c r="I322" s="40">
        <v>7.6493240506329103</v>
      </c>
      <c r="J322" s="40">
        <v>7.6284195306896203</v>
      </c>
      <c r="K322" s="169">
        <f t="shared" si="11"/>
        <v>2041</v>
      </c>
      <c r="L322" s="4"/>
      <c r="M322" s="4"/>
    </row>
    <row r="323" spans="7:13">
      <c r="G323" s="36">
        <v>51683</v>
      </c>
      <c r="H323" s="40">
        <v>7.9023353061224491</v>
      </c>
      <c r="I323" s="40">
        <v>7.6100329113924037</v>
      </c>
      <c r="J323" s="40">
        <v>7.889204447176966</v>
      </c>
      <c r="K323" s="169">
        <f t="shared" si="11"/>
        <v>2041</v>
      </c>
      <c r="L323" s="4"/>
      <c r="M323" s="4"/>
    </row>
    <row r="324" spans="7:13">
      <c r="G324" s="36">
        <v>51714</v>
      </c>
      <c r="H324" s="40">
        <v>8.0803965306122443</v>
      </c>
      <c r="I324" s="40">
        <v>7.8652227848101246</v>
      </c>
      <c r="J324" s="40">
        <v>8.0680137514089569</v>
      </c>
      <c r="K324" s="169">
        <f t="shared" si="11"/>
        <v>2041</v>
      </c>
      <c r="L324" s="4"/>
      <c r="M324" s="4"/>
    </row>
    <row r="325" spans="7:13">
      <c r="G325" s="36">
        <v>51745</v>
      </c>
      <c r="H325" s="40">
        <v>7.922131224489795</v>
      </c>
      <c r="I325" s="40">
        <v>7.7867417721518972</v>
      </c>
      <c r="J325" s="40">
        <v>7.9065217952659088</v>
      </c>
      <c r="K325" s="169">
        <f t="shared" si="11"/>
        <v>2041</v>
      </c>
      <c r="L325" s="4"/>
      <c r="M325" s="4"/>
    </row>
    <row r="326" spans="7:13">
      <c r="G326" s="36">
        <v>51775</v>
      </c>
      <c r="H326" s="40">
        <v>7.9617230612244896</v>
      </c>
      <c r="I326" s="40">
        <v>8.1401594936708843</v>
      </c>
      <c r="J326" s="40">
        <v>7.9488417050927351</v>
      </c>
      <c r="K326" s="169">
        <f t="shared" si="11"/>
        <v>2041</v>
      </c>
      <c r="L326" s="4"/>
      <c r="M326" s="4"/>
    </row>
    <row r="327" spans="7:13">
      <c r="G327" s="36">
        <v>51806</v>
      </c>
      <c r="H327" s="40">
        <v>8.1001924489795929</v>
      </c>
      <c r="I327" s="40">
        <v>8.4346405063291119</v>
      </c>
      <c r="J327" s="40">
        <v>8.0699606722000219</v>
      </c>
      <c r="K327" s="169">
        <f t="shared" si="11"/>
        <v>2041</v>
      </c>
      <c r="L327" s="4"/>
      <c r="M327" s="4"/>
    </row>
    <row r="328" spans="7:13">
      <c r="G328" s="36">
        <v>51836</v>
      </c>
      <c r="H328" s="40">
        <v>8.5354985714285707</v>
      </c>
      <c r="I328" s="40">
        <v>8.8469949367088585</v>
      </c>
      <c r="J328" s="40">
        <v>8.5096573624346785</v>
      </c>
      <c r="K328" s="169">
        <f t="shared" si="11"/>
        <v>2041</v>
      </c>
      <c r="L328" s="4"/>
      <c r="M328" s="4"/>
    </row>
    <row r="329" spans="7:13">
      <c r="G329" s="36">
        <v>51867</v>
      </c>
      <c r="H329" s="40">
        <v>8.6156006122448971</v>
      </c>
      <c r="I329" s="40">
        <v>9.0963113924050614</v>
      </c>
      <c r="J329" s="40">
        <v>8.5875341940772625</v>
      </c>
      <c r="K329" s="169">
        <f t="shared" ref="K329:K340" si="12">YEAR(G329)</f>
        <v>2042</v>
      </c>
    </row>
    <row r="330" spans="7:13">
      <c r="G330" s="36">
        <v>51898</v>
      </c>
      <c r="H330" s="40">
        <v>8.6156006122448971</v>
      </c>
      <c r="I330" s="40">
        <v>9.2574253164556932</v>
      </c>
      <c r="J330" s="40">
        <v>8.6080280971411032</v>
      </c>
      <c r="K330" s="169">
        <f t="shared" si="12"/>
        <v>2042</v>
      </c>
    </row>
    <row r="331" spans="7:13">
      <c r="G331" s="36">
        <v>51926</v>
      </c>
      <c r="H331" s="40">
        <v>8.2908046938775524</v>
      </c>
      <c r="I331" s="40">
        <v>8.6732227848101235</v>
      </c>
      <c r="J331" s="40">
        <v>8.2741824162311719</v>
      </c>
      <c r="K331" s="169">
        <f t="shared" si="12"/>
        <v>2042</v>
      </c>
    </row>
    <row r="332" spans="7:13">
      <c r="G332" s="36">
        <v>51957</v>
      </c>
      <c r="H332" s="40">
        <v>7.9457026530612245</v>
      </c>
      <c r="I332" s="40">
        <v>8.3106911392405056</v>
      </c>
      <c r="J332" s="40">
        <v>7.9327539911876226</v>
      </c>
      <c r="K332" s="169">
        <f t="shared" si="12"/>
        <v>2042</v>
      </c>
    </row>
    <row r="333" spans="7:13">
      <c r="G333" s="36">
        <v>51987</v>
      </c>
      <c r="H333" s="40">
        <v>7.9660087755102031</v>
      </c>
      <c r="I333" s="40">
        <v>8.2502354430379725</v>
      </c>
      <c r="J333" s="40">
        <v>7.9531454247361415</v>
      </c>
      <c r="K333" s="169">
        <f t="shared" si="12"/>
        <v>2042</v>
      </c>
    </row>
    <row r="334" spans="7:13">
      <c r="G334" s="36">
        <v>52018</v>
      </c>
      <c r="H334" s="40">
        <v>7.8442740816326522</v>
      </c>
      <c r="I334" s="40">
        <v>7.8473999999999986</v>
      </c>
      <c r="J334" s="40">
        <v>7.8283375550773657</v>
      </c>
      <c r="K334" s="169">
        <f t="shared" si="12"/>
        <v>2042</v>
      </c>
    </row>
    <row r="335" spans="7:13">
      <c r="G335" s="36">
        <v>52048</v>
      </c>
      <c r="H335" s="40">
        <v>8.1081516326530618</v>
      </c>
      <c r="I335" s="40">
        <v>7.8070962025316435</v>
      </c>
      <c r="J335" s="40">
        <v>8.0958854595757774</v>
      </c>
      <c r="K335" s="169">
        <f t="shared" si="12"/>
        <v>2042</v>
      </c>
    </row>
    <row r="336" spans="7:13">
      <c r="G336" s="36">
        <v>52079</v>
      </c>
      <c r="H336" s="40">
        <v>8.2908046938775524</v>
      </c>
      <c r="I336" s="40">
        <v>8.0689696202531636</v>
      </c>
      <c r="J336" s="40">
        <v>8.279305891997133</v>
      </c>
      <c r="K336" s="169">
        <f t="shared" si="12"/>
        <v>2042</v>
      </c>
    </row>
    <row r="337" spans="7:11">
      <c r="G337" s="36">
        <v>52110</v>
      </c>
      <c r="H337" s="40">
        <v>8.1284577551020423</v>
      </c>
      <c r="I337" s="40">
        <v>7.9883620253164542</v>
      </c>
      <c r="J337" s="40">
        <v>8.1137151552413176</v>
      </c>
      <c r="K337" s="169">
        <f t="shared" si="12"/>
        <v>2042</v>
      </c>
    </row>
    <row r="338" spans="7:11">
      <c r="G338" s="36">
        <v>52140</v>
      </c>
      <c r="H338" s="40">
        <v>8.1689679591836732</v>
      </c>
      <c r="I338" s="40">
        <v>8.3509949367088598</v>
      </c>
      <c r="J338" s="40">
        <v>8.1569572907060159</v>
      </c>
      <c r="K338" s="169">
        <f t="shared" si="12"/>
        <v>2042</v>
      </c>
    </row>
    <row r="339" spans="7:11">
      <c r="G339" s="36">
        <v>52171</v>
      </c>
      <c r="H339" s="40">
        <v>8.311110816326531</v>
      </c>
      <c r="I339" s="40">
        <v>8.6531721518987315</v>
      </c>
      <c r="J339" s="40">
        <v>8.2817651603647935</v>
      </c>
      <c r="K339" s="169">
        <f t="shared" si="12"/>
        <v>2042</v>
      </c>
    </row>
    <row r="340" spans="7:11">
      <c r="G340" s="36">
        <v>52201</v>
      </c>
      <c r="H340" s="40">
        <v>8.7576414285714286</v>
      </c>
      <c r="I340" s="40">
        <v>9.0761594936708843</v>
      </c>
      <c r="J340" s="40">
        <v>8.7327334972845581</v>
      </c>
      <c r="K340" s="169">
        <f t="shared" si="12"/>
        <v>2042</v>
      </c>
    </row>
    <row r="341" spans="7:11">
      <c r="G341" s="36">
        <v>52232</v>
      </c>
      <c r="H341" s="40">
        <v>8.839886326530614</v>
      </c>
      <c r="I341" s="40">
        <v>9.3319569620253144</v>
      </c>
      <c r="J341" s="40">
        <v>8.8127621887488488</v>
      </c>
      <c r="K341" s="169">
        <f t="shared" ref="K341:K343" si="13">YEAR(G341)</f>
        <v>2043</v>
      </c>
    </row>
    <row r="342" spans="7:11">
      <c r="G342" s="36">
        <v>52263</v>
      </c>
      <c r="H342" s="40">
        <v>8.839886326530614</v>
      </c>
      <c r="I342" s="40">
        <v>9.4973240506329102</v>
      </c>
      <c r="J342" s="40">
        <v>8.8332560918126877</v>
      </c>
      <c r="K342" s="169">
        <f t="shared" si="13"/>
        <v>2043</v>
      </c>
    </row>
    <row r="343" spans="7:11">
      <c r="G343" s="36">
        <v>52291</v>
      </c>
      <c r="H343" s="40">
        <v>8.5066210204081631</v>
      </c>
      <c r="I343" s="40">
        <v>8.8979316455696171</v>
      </c>
      <c r="J343" s="40">
        <v>8.4909054411312663</v>
      </c>
      <c r="K343" s="169">
        <f t="shared" si="13"/>
        <v>2043</v>
      </c>
    </row>
    <row r="344" spans="7:11">
      <c r="G344" s="36"/>
      <c r="H344" s="40"/>
      <c r="K344" s="169"/>
    </row>
    <row r="345" spans="7:11">
      <c r="G345" s="36"/>
      <c r="H345" s="40"/>
      <c r="K345" s="169"/>
    </row>
  </sheetData>
  <phoneticPr fontId="6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U273"/>
  <sheetViews>
    <sheetView zoomScale="70" zoomScaleNormal="70" zoomScaleSheetLayoutView="85" workbookViewId="0">
      <pane xSplit="2" ySplit="12" topLeftCell="C13" activePane="bottomRight" state="frozen"/>
      <selection activeCell="C14" sqref="C14"/>
      <selection pane="topRight" activeCell="C14" sqref="C14"/>
      <selection pane="bottomLeft" activeCell="C14" sqref="C14"/>
      <selection pane="bottomRight" activeCell="B3" sqref="B3"/>
    </sheetView>
  </sheetViews>
  <sheetFormatPr defaultRowHeight="12.75" outlineLevelRow="1"/>
  <cols>
    <col min="1" max="1" width="6.1640625" style="72" customWidth="1"/>
    <col min="2" max="2" width="22.83203125" style="72" customWidth="1"/>
    <col min="3" max="3" width="18.1640625" style="72" customWidth="1"/>
    <col min="4" max="4" width="16.1640625" style="72" customWidth="1"/>
    <col min="5" max="5" width="18.5" style="72" customWidth="1"/>
    <col min="6" max="7" width="16.1640625" style="72" customWidth="1"/>
    <col min="8" max="8" width="3.83203125" style="72" customWidth="1"/>
    <col min="9" max="9" width="9.5" style="72" customWidth="1"/>
    <col min="10" max="11" width="10" style="72" customWidth="1"/>
    <col min="12" max="12" width="9.33203125" style="72" customWidth="1"/>
    <col min="13" max="13" width="21.1640625" style="72" customWidth="1"/>
    <col min="14" max="14" width="13.83203125" style="72" customWidth="1"/>
    <col min="15" max="15" width="16" style="72" customWidth="1"/>
    <col min="16" max="19" width="9.33203125" style="72"/>
    <col min="20" max="21" width="0" style="72" hidden="1" customWidth="1"/>
    <col min="22" max="16384" width="9.33203125" style="72"/>
  </cols>
  <sheetData>
    <row r="1" spans="2:21" s="4" customFormat="1" ht="15.75" hidden="1">
      <c r="B1" s="1" t="s">
        <v>52</v>
      </c>
      <c r="C1" s="1"/>
      <c r="D1" s="12"/>
      <c r="E1" s="12"/>
      <c r="F1" s="12"/>
      <c r="G1" s="12"/>
      <c r="H1" s="37"/>
      <c r="I1" s="159"/>
      <c r="J1" s="159"/>
      <c r="K1" s="159"/>
    </row>
    <row r="2" spans="2:21" ht="5.25" customHeight="1"/>
    <row r="3" spans="2:21" ht="15.75">
      <c r="B3" s="1" t="str">
        <f>"Table "&amp;RIGHT('Table 4'!B3,1)+1</f>
        <v>Table 5</v>
      </c>
      <c r="C3" s="107"/>
      <c r="D3" s="107"/>
      <c r="E3" s="107"/>
      <c r="F3" s="107"/>
      <c r="G3" s="107"/>
      <c r="M3" s="72" t="s">
        <v>76</v>
      </c>
      <c r="O3" s="233"/>
    </row>
    <row r="4" spans="2:21">
      <c r="B4" s="107" t="str">
        <f ca="1">'Table 1'!B5</f>
        <v>Utah Sch 37 Solar F - 10.0 MW and 26.8% CF</v>
      </c>
      <c r="C4" s="107"/>
      <c r="D4" s="107"/>
      <c r="E4" s="107"/>
      <c r="F4" s="107"/>
      <c r="G4" s="107"/>
      <c r="M4" s="74" t="s">
        <v>243</v>
      </c>
    </row>
    <row r="5" spans="2:21">
      <c r="B5" s="107" t="str">
        <f>TEXT($K$5,"MMMM YYYY")&amp;"  through  "&amp;TEXT($K$6,"MMMM YYYY")</f>
        <v>June 2017  through  December 2037</v>
      </c>
      <c r="C5" s="107"/>
      <c r="D5" s="107"/>
      <c r="E5" s="107"/>
      <c r="F5" s="107"/>
      <c r="G5" s="107"/>
      <c r="J5" s="72" t="s">
        <v>57</v>
      </c>
      <c r="K5" s="73">
        <f>MIN(K13:K31)</f>
        <v>42887</v>
      </c>
      <c r="M5" s="72" t="s">
        <v>58</v>
      </c>
    </row>
    <row r="6" spans="2:21">
      <c r="B6" s="107" t="s">
        <v>59</v>
      </c>
      <c r="C6" s="107"/>
      <c r="D6" s="107"/>
      <c r="E6" s="107"/>
      <c r="F6" s="107"/>
      <c r="G6" s="107"/>
      <c r="J6" s="72" t="s">
        <v>60</v>
      </c>
      <c r="K6" s="73">
        <v>50375</v>
      </c>
      <c r="M6" s="74">
        <v>10</v>
      </c>
      <c r="N6" s="72" t="s">
        <v>41</v>
      </c>
    </row>
    <row r="7" spans="2:21">
      <c r="B7" s="321" t="s">
        <v>238</v>
      </c>
      <c r="C7" s="75">
        <f>NPV($K$9,C44:C223)</f>
        <v>4755437.8810737655</v>
      </c>
      <c r="D7" s="75">
        <f>NPV($K$9,D44:D223)</f>
        <v>0</v>
      </c>
      <c r="E7" s="75">
        <f>NPV($K$9,E44:E223)</f>
        <v>4755437.8810737655</v>
      </c>
      <c r="F7" s="75">
        <f>NPV($K$9,F44:F223)</f>
        <v>218111.3825604523</v>
      </c>
      <c r="G7" s="145">
        <f>($C7+D7)/$F7</f>
        <v>21.802795549910083</v>
      </c>
      <c r="M7" s="212">
        <f ca="1">SUM(OFFSET(F19,MATCH(K20,B20:B31,0),0,12))/(8760*Study_MW)</f>
        <v>0.26842847031963468</v>
      </c>
      <c r="N7" s="136" t="s">
        <v>46</v>
      </c>
    </row>
    <row r="8" spans="2:21">
      <c r="B8" s="172" t="str">
        <f>"Nominal NPV at "&amp;TEXT(J9,"0.00%")&amp;" Discount Rate"</f>
        <v>Nominal NPV at 6.57% Discount Rate</v>
      </c>
      <c r="J8" s="72" t="str">
        <f>'Table 1'!I41</f>
        <v>Discount Rate - 2017 IRP</v>
      </c>
    </row>
    <row r="9" spans="2:21">
      <c r="C9" s="75"/>
      <c r="D9" s="75"/>
      <c r="E9" s="75"/>
      <c r="F9" s="229"/>
      <c r="G9" s="145"/>
      <c r="J9" s="209">
        <f>'Table 1'!I42</f>
        <v>6.5699999999999995E-2</v>
      </c>
      <c r="K9" s="150">
        <f>((1+J9)^(1/12))-1</f>
        <v>5.3167389786501484E-3</v>
      </c>
    </row>
    <row r="10" spans="2:21">
      <c r="B10" s="72" t="s">
        <v>239</v>
      </c>
      <c r="C10" s="75">
        <f>NPV($K$9,C20:C199)</f>
        <v>4344592.3021107577</v>
      </c>
      <c r="D10" s="75">
        <f>NPV($K$9,D20:D199)</f>
        <v>0</v>
      </c>
      <c r="E10" s="75">
        <f>NPV($K$9,E20:E199)</f>
        <v>4344592.3021107577</v>
      </c>
      <c r="F10" s="75">
        <f>NPV($K$9,F20:F199)</f>
        <v>220290.04027318061</v>
      </c>
      <c r="G10" s="145">
        <f>($C10+D10)/$F10</f>
        <v>19.722145843375625</v>
      </c>
      <c r="N10" s="76"/>
    </row>
    <row r="11" spans="2:21">
      <c r="B11" s="149"/>
      <c r="C11" s="78" t="s">
        <v>22</v>
      </c>
      <c r="D11" s="79" t="s">
        <v>61</v>
      </c>
      <c r="E11" s="79" t="s">
        <v>62</v>
      </c>
      <c r="F11" s="79" t="s">
        <v>62</v>
      </c>
      <c r="G11" s="80" t="s">
        <v>70</v>
      </c>
    </row>
    <row r="12" spans="2:21">
      <c r="B12" s="84" t="s">
        <v>63</v>
      </c>
      <c r="C12" s="78" t="s">
        <v>64</v>
      </c>
      <c r="D12" s="82" t="str">
        <f>TEXT((SUM(F32:F79)/(8760*3+8784))/Study_MW,"0.0%")&amp;" CF"</f>
        <v>26.5% CF</v>
      </c>
      <c r="E12" s="83" t="s">
        <v>69</v>
      </c>
      <c r="F12" s="84" t="s">
        <v>65</v>
      </c>
      <c r="G12" s="82" t="str">
        <f>D12</f>
        <v>26.5% CF</v>
      </c>
      <c r="I12" s="79" t="s">
        <v>66</v>
      </c>
      <c r="J12" s="85" t="s">
        <v>0</v>
      </c>
      <c r="K12" s="85" t="s">
        <v>67</v>
      </c>
      <c r="L12" s="85" t="s">
        <v>66</v>
      </c>
      <c r="M12" s="85"/>
      <c r="N12" s="80"/>
      <c r="P12" s="72" t="s">
        <v>62</v>
      </c>
      <c r="Q12" s="72" t="s">
        <v>217</v>
      </c>
      <c r="R12" s="72" t="s">
        <v>218</v>
      </c>
    </row>
    <row r="13" spans="2:21">
      <c r="B13" s="357">
        <v>42887</v>
      </c>
      <c r="C13" s="358">
        <f>C25/(1+$T$13)</f>
        <v>36768.23933877614</v>
      </c>
      <c r="D13" s="359">
        <f>IF(ISNUMBER($F13),VLOOKUP($J13,'Table 1'!$B$12:$C$33,2,FALSE)/12*1000*Study_MW,"")</f>
        <v>0</v>
      </c>
      <c r="E13" s="359">
        <f t="shared" ref="E13:E19" si="0">IF(ISNUMBER(C13+D13),C13+D13,"")</f>
        <v>36768.23933877614</v>
      </c>
      <c r="F13" s="358">
        <f>F25</f>
        <v>2268.81</v>
      </c>
      <c r="G13" s="360">
        <f t="shared" ref="G13:G19" si="1">IF(ISNUMBER($F13),E13/$F13,"")</f>
        <v>16.20595789809466</v>
      </c>
      <c r="I13" s="94"/>
      <c r="J13" s="90">
        <v>2017</v>
      </c>
      <c r="K13" s="95">
        <f t="shared" ref="K13:K19" si="2">IF(ISNUMBER(F13),B13,"")</f>
        <v>42887</v>
      </c>
      <c r="T13" s="351">
        <v>2.2092462442320437E-2</v>
      </c>
      <c r="U13" s="72" t="s">
        <v>262</v>
      </c>
    </row>
    <row r="14" spans="2:21">
      <c r="B14" s="357">
        <f t="shared" ref="B14:B19" si="3">EDATE(B13,1)</f>
        <v>42917</v>
      </c>
      <c r="C14" s="358">
        <f t="shared" ref="C14:C19" si="4">C26/(1+$T$13)</f>
        <v>46319.832670201467</v>
      </c>
      <c r="D14" s="359">
        <f>IF(ISNUMBER($F14),VLOOKUP($J14,'Table 1'!$B$12:$C$33,2,FALSE)/12*1000*Study_MW,"")</f>
        <v>0</v>
      </c>
      <c r="E14" s="359">
        <f t="shared" si="0"/>
        <v>46319.832670201467</v>
      </c>
      <c r="F14" s="358">
        <f t="shared" ref="F14:F19" si="5">F26</f>
        <v>2138.5970000000002</v>
      </c>
      <c r="G14" s="360">
        <f t="shared" si="1"/>
        <v>21.658981411739315</v>
      </c>
      <c r="I14" s="94"/>
      <c r="J14" s="90">
        <v>2017</v>
      </c>
      <c r="K14" s="95">
        <f t="shared" si="2"/>
        <v>42917</v>
      </c>
      <c r="L14" s="90"/>
    </row>
    <row r="15" spans="2:21">
      <c r="B15" s="357">
        <f t="shared" si="3"/>
        <v>42948</v>
      </c>
      <c r="C15" s="358">
        <f t="shared" si="4"/>
        <v>46769.044296128937</v>
      </c>
      <c r="D15" s="359">
        <f>IF(ISNUMBER($F15),VLOOKUP($J15,'Table 1'!$B$12:$C$33,2,FALSE)/12*1000*Study_MW,"")</f>
        <v>0</v>
      </c>
      <c r="E15" s="359">
        <f t="shared" si="0"/>
        <v>46769.044296128937</v>
      </c>
      <c r="F15" s="358">
        <f t="shared" si="5"/>
        <v>2257.2339999999999</v>
      </c>
      <c r="G15" s="360">
        <f t="shared" si="1"/>
        <v>20.719626009589142</v>
      </c>
      <c r="I15" s="94"/>
      <c r="J15" s="90">
        <v>2017</v>
      </c>
      <c r="K15" s="95">
        <f t="shared" si="2"/>
        <v>42948</v>
      </c>
      <c r="L15" s="90"/>
    </row>
    <row r="16" spans="2:21">
      <c r="B16" s="357">
        <f t="shared" si="3"/>
        <v>42979</v>
      </c>
      <c r="C16" s="358">
        <f t="shared" si="4"/>
        <v>37351.818195679727</v>
      </c>
      <c r="D16" s="359">
        <f>IF(ISNUMBER($F16),VLOOKUP($J16,'Table 1'!$B$12:$C$33,2,FALSE)/12*1000*Study_MW,"")</f>
        <v>0</v>
      </c>
      <c r="E16" s="359">
        <f t="shared" si="0"/>
        <v>37351.818195679727</v>
      </c>
      <c r="F16" s="358">
        <f t="shared" si="5"/>
        <v>2196.75</v>
      </c>
      <c r="G16" s="360">
        <f t="shared" si="1"/>
        <v>17.003217569445649</v>
      </c>
      <c r="I16" s="94"/>
      <c r="J16" s="90">
        <v>2017</v>
      </c>
      <c r="K16" s="95">
        <f t="shared" si="2"/>
        <v>42979</v>
      </c>
      <c r="L16" s="90"/>
    </row>
    <row r="17" spans="2:18">
      <c r="B17" s="357">
        <f t="shared" si="3"/>
        <v>43009</v>
      </c>
      <c r="C17" s="358">
        <f t="shared" si="4"/>
        <v>36922.215324682365</v>
      </c>
      <c r="D17" s="359">
        <f>IF(ISNUMBER($F17),VLOOKUP($J17,'Table 1'!$B$12:$C$33,2,FALSE)/12*1000*Study_MW,"")</f>
        <v>0</v>
      </c>
      <c r="E17" s="359">
        <f t="shared" si="0"/>
        <v>36922.215324682365</v>
      </c>
      <c r="F17" s="358">
        <f t="shared" si="5"/>
        <v>2095.91</v>
      </c>
      <c r="G17" s="360">
        <f t="shared" si="1"/>
        <v>17.616317172341546</v>
      </c>
      <c r="I17" s="94"/>
      <c r="J17" s="90">
        <v>2017</v>
      </c>
      <c r="K17" s="95">
        <f t="shared" si="2"/>
        <v>43009</v>
      </c>
      <c r="L17" s="90"/>
    </row>
    <row r="18" spans="2:18">
      <c r="B18" s="357">
        <f t="shared" si="3"/>
        <v>43040</v>
      </c>
      <c r="C18" s="358">
        <f t="shared" si="4"/>
        <v>29097.111298512049</v>
      </c>
      <c r="D18" s="359">
        <f>IF(ISNUMBER($F18),VLOOKUP($J18,'Table 1'!$B$12:$C$33,2,FALSE)/12*1000*Study_MW,"")</f>
        <v>0</v>
      </c>
      <c r="E18" s="359">
        <f t="shared" si="0"/>
        <v>29097.111298512049</v>
      </c>
      <c r="F18" s="358">
        <f t="shared" si="5"/>
        <v>1667.28</v>
      </c>
      <c r="G18" s="360">
        <f t="shared" si="1"/>
        <v>17.451844500331109</v>
      </c>
      <c r="I18" s="94"/>
      <c r="J18" s="90">
        <v>2017</v>
      </c>
      <c r="K18" s="95">
        <f t="shared" si="2"/>
        <v>43040</v>
      </c>
      <c r="L18" s="90"/>
    </row>
    <row r="19" spans="2:18">
      <c r="B19" s="357">
        <f t="shared" si="3"/>
        <v>43070</v>
      </c>
      <c r="C19" s="358">
        <f t="shared" si="4"/>
        <v>26600.412387456254</v>
      </c>
      <c r="D19" s="359">
        <f>IF(ISNUMBER($F19),VLOOKUP($J19,'Table 1'!$B$12:$C$33,2,FALSE)/12*1000*Study_MW,"")</f>
        <v>0</v>
      </c>
      <c r="E19" s="361">
        <f t="shared" si="0"/>
        <v>26600.412387456254</v>
      </c>
      <c r="F19" s="358">
        <f t="shared" si="5"/>
        <v>1408.5160000000001</v>
      </c>
      <c r="G19" s="360">
        <f t="shared" si="1"/>
        <v>18.885417267149435</v>
      </c>
      <c r="I19" s="94"/>
      <c r="J19" s="90">
        <v>2017</v>
      </c>
      <c r="K19" s="95">
        <f t="shared" si="2"/>
        <v>43070</v>
      </c>
      <c r="L19" s="90"/>
    </row>
    <row r="20" spans="2:18">
      <c r="B20" s="91">
        <f>[8]NPC!$F$3</f>
        <v>43101</v>
      </c>
      <c r="C20" s="86">
        <f>IF(F20="","",-INDEX([8]Delta!$F$1:$EE$996,$L$20,$I20))</f>
        <v>35979.573690637946</v>
      </c>
      <c r="D20" s="87">
        <f>IF(ISNUMBER($F20),VLOOKUP($J20,'Table 1'!$B$13:$C$33,2,FALSE)/12*1000*Study_MW,"")</f>
        <v>0</v>
      </c>
      <c r="E20" s="88">
        <f>IF(ISNUMBER(C20+D20),C20+D20,"")</f>
        <v>35979.573690637946</v>
      </c>
      <c r="F20" s="86">
        <f>IF(INDEX([8]Delta!$F$1:$EE$996,$L$21,$I20)=0,"",INDEX([8]Delta!$F$1:$EE$996,$L$21,$I20))</f>
        <v>1542.25</v>
      </c>
      <c r="G20" s="89">
        <f>IF(ISNUMBER($F20),E20/$F20,"")</f>
        <v>23.329274560309901</v>
      </c>
      <c r="I20" s="77">
        <v>1</v>
      </c>
      <c r="J20" s="90">
        <f>YEAR(B20)</f>
        <v>2018</v>
      </c>
      <c r="K20" s="91">
        <f t="shared" ref="K20:K31" si="6">IF(ISNUMBER(F20),B20,"")</f>
        <v>43101</v>
      </c>
      <c r="L20" s="72">
        <f>MATCH(M20,[8]Delta!$A$1:$A$996,FALSE)</f>
        <v>273</v>
      </c>
      <c r="M20" s="72" t="s">
        <v>68</v>
      </c>
    </row>
    <row r="21" spans="2:18">
      <c r="B21" s="95">
        <f t="shared" ref="B21:B84" si="7">EDATE(B20,1)</f>
        <v>43132</v>
      </c>
      <c r="C21" s="92">
        <f>IF(F21="","",-INDEX([8]Delta!$F$1:$EE$996,$L$20,$I21))</f>
        <v>35411.883488625288</v>
      </c>
      <c r="D21" s="88">
        <f>IF(ISNUMBER($F21),VLOOKUP($J21,'Table 1'!$B$13:$C$33,2,FALSE)/12*1000*Study_MW,"")</f>
        <v>0</v>
      </c>
      <c r="E21" s="88">
        <f t="shared" ref="E21:E30" si="8">IF(ISNUMBER(C21+D21),C21+D21,"")</f>
        <v>35411.883488625288</v>
      </c>
      <c r="F21" s="92">
        <f>IF(INDEX([8]Delta!$F$1:$EE$996,$L$21,$I21)=0,"",INDEX([8]Delta!$F$1:$EE$996,$L$21,$I21))</f>
        <v>1509.5920000000001</v>
      </c>
      <c r="G21" s="93">
        <f t="shared" ref="G21:G84" si="9">IF(ISNUMBER($F21),E21/$F21,"")</f>
        <v>23.457916767328712</v>
      </c>
      <c r="I21" s="94">
        <f>I20+1</f>
        <v>2</v>
      </c>
      <c r="J21" s="90">
        <f t="shared" ref="J21:J84" si="10">YEAR(B21)</f>
        <v>2018</v>
      </c>
      <c r="K21" s="95">
        <f t="shared" si="6"/>
        <v>43132</v>
      </c>
      <c r="L21" s="72">
        <f>MATCH(M21,[8]Delta!$C$304:$C$507,FALSE)+ROW([8]Delta!$C$303)+2</f>
        <v>361</v>
      </c>
      <c r="M21" s="143" t="s">
        <v>242</v>
      </c>
    </row>
    <row r="22" spans="2:18">
      <c r="B22" s="95">
        <f t="shared" si="7"/>
        <v>43160</v>
      </c>
      <c r="C22" s="92">
        <f>IF(F22="","",-INDEX([8]Delta!$F$1:$EE$996,$L$20,$I22))</f>
        <v>44725.115932583809</v>
      </c>
      <c r="D22" s="88">
        <f>IF(ISNUMBER($F22),VLOOKUP($J22,'Table 1'!$B$13:$C$33,2,FALSE)/12*1000*Study_MW,"")</f>
        <v>0</v>
      </c>
      <c r="E22" s="88">
        <f t="shared" si="8"/>
        <v>44725.115932583809</v>
      </c>
      <c r="F22" s="92">
        <f>IF(INDEX([8]Delta!$F$1:$EE$996,$L$21,$I22)=0,"",INDEX([8]Delta!$F$1:$EE$996,$L$21,$I22))</f>
        <v>2045.07</v>
      </c>
      <c r="G22" s="93">
        <f t="shared" si="9"/>
        <v>21.869723741771093</v>
      </c>
      <c r="I22" s="94">
        <f t="shared" ref="I22:I31" si="11">I21+1</f>
        <v>3</v>
      </c>
      <c r="J22" s="90">
        <f t="shared" si="10"/>
        <v>2018</v>
      </c>
      <c r="K22" s="95">
        <f t="shared" si="6"/>
        <v>43160</v>
      </c>
    </row>
    <row r="23" spans="2:18">
      <c r="B23" s="95">
        <f t="shared" si="7"/>
        <v>43191</v>
      </c>
      <c r="C23" s="92">
        <f>IF(F23="","",-INDEX([8]Delta!$F$1:$EE$996,$L$20,$I23))</f>
        <v>37014.393824517727</v>
      </c>
      <c r="D23" s="88">
        <f>IF(ISNUMBER($F23),VLOOKUP($J23,'Table 1'!$B$13:$C$33,2,FALSE)/12*1000*Study_MW,"")</f>
        <v>0</v>
      </c>
      <c r="E23" s="88">
        <f t="shared" si="8"/>
        <v>37014.393824517727</v>
      </c>
      <c r="F23" s="92">
        <f>IF(INDEX([8]Delta!$F$1:$EE$996,$L$21,$I23)=0,"",INDEX([8]Delta!$F$1:$EE$996,$L$21,$I23))</f>
        <v>2113.11</v>
      </c>
      <c r="G23" s="93">
        <f t="shared" si="9"/>
        <v>17.516548511207521</v>
      </c>
      <c r="I23" s="94">
        <f t="shared" si="11"/>
        <v>4</v>
      </c>
      <c r="J23" s="90">
        <f t="shared" si="10"/>
        <v>2018</v>
      </c>
      <c r="K23" s="95">
        <f t="shared" si="6"/>
        <v>43191</v>
      </c>
      <c r="L23" s="90">
        <f>YEAR(B20)</f>
        <v>2018</v>
      </c>
      <c r="M23" s="72">
        <f>SUMIF($J$20:$J$271,L23,$C$20:$C$271)</f>
        <v>455721.53331491351</v>
      </c>
      <c r="N23" s="72">
        <f>SUMIF($J$20:$J$271,L23,$D$20:$D$271)</f>
        <v>0</v>
      </c>
      <c r="O23" s="72">
        <f t="shared" ref="O23:O32" si="12">SUMIF($J$20:$J$271,L23,$F$20:$F$271)</f>
        <v>23514.333999999999</v>
      </c>
      <c r="P23" s="232">
        <f t="shared" ref="P23:P32" si="13">(M23+N23)/O23</f>
        <v>19.380584341232609</v>
      </c>
      <c r="Q23" s="308">
        <f>M23/O23</f>
        <v>19.380584341232609</v>
      </c>
      <c r="R23" s="308">
        <f>IFERROR(N23/O23,0)</f>
        <v>0</v>
      </c>
    </row>
    <row r="24" spans="2:18">
      <c r="B24" s="95">
        <f t="shared" si="7"/>
        <v>43221</v>
      </c>
      <c r="C24" s="92">
        <f>IF(F24="","",-INDEX([8]Delta!$F$1:$EE$996,$L$20,$I24))</f>
        <v>37021.637656122446</v>
      </c>
      <c r="D24" s="88">
        <f>IF(ISNUMBER($F24),VLOOKUP($J24,'Table 1'!$B$13:$C$33,2,FALSE)/12*1000*Study_MW,"")</f>
        <v>0</v>
      </c>
      <c r="E24" s="88">
        <f t="shared" si="8"/>
        <v>37021.637656122446</v>
      </c>
      <c r="F24" s="92">
        <f>IF(INDEX([8]Delta!$F$1:$EE$996,$L$21,$I24)=0,"",INDEX([8]Delta!$F$1:$EE$996,$L$21,$I24))</f>
        <v>2271.2150000000001</v>
      </c>
      <c r="G24" s="93">
        <f t="shared" si="9"/>
        <v>16.300366832784409</v>
      </c>
      <c r="I24" s="94">
        <f t="shared" si="11"/>
        <v>5</v>
      </c>
      <c r="J24" s="90">
        <f t="shared" si="10"/>
        <v>2018</v>
      </c>
      <c r="K24" s="95">
        <f t="shared" si="6"/>
        <v>43221</v>
      </c>
      <c r="L24" s="90">
        <f>L23+1</f>
        <v>2019</v>
      </c>
      <c r="M24" s="72">
        <f>SUMIF($J$20:$J$271,L24,$C$20:$C$271)</f>
        <v>395571.90700598061</v>
      </c>
      <c r="N24" s="72">
        <f t="shared" ref="N24:N43" si="14">SUMIF($J$20:$J$271,L24,$D$20:$D$271)</f>
        <v>0</v>
      </c>
      <c r="O24" s="72">
        <f t="shared" si="12"/>
        <v>23396.767000000003</v>
      </c>
      <c r="P24" s="232">
        <f t="shared" si="13"/>
        <v>16.907118278605783</v>
      </c>
      <c r="Q24" s="308">
        <f t="shared" ref="Q24:Q40" si="15">M24/O24</f>
        <v>16.907118278605783</v>
      </c>
      <c r="R24" s="308">
        <f t="shared" ref="R24:R40" si="16">IFERROR(N24/O24,0)</f>
        <v>0</v>
      </c>
    </row>
    <row r="25" spans="2:18">
      <c r="B25" s="95">
        <f t="shared" si="7"/>
        <v>43252</v>
      </c>
      <c r="C25" s="92">
        <f>IF(F25="","",-INDEX([8]Delta!$F$1:$EE$996,$L$20,$I25))</f>
        <v>37580.540285438299</v>
      </c>
      <c r="D25" s="88">
        <f>IF(ISNUMBER($F25),VLOOKUP($J25,'Table 1'!$B$13:$C$33,2,FALSE)/12*1000*Study_MW,"")</f>
        <v>0</v>
      </c>
      <c r="E25" s="88">
        <f t="shared" si="8"/>
        <v>37580.540285438299</v>
      </c>
      <c r="F25" s="92">
        <f>IF(INDEX([8]Delta!$F$1:$EE$996,$L$21,$I25)=0,"",INDEX([8]Delta!$F$1:$EE$996,$L$21,$I25))</f>
        <v>2268.81</v>
      </c>
      <c r="G25" s="93">
        <f t="shared" si="9"/>
        <v>16.56398741430014</v>
      </c>
      <c r="I25" s="94">
        <f t="shared" si="11"/>
        <v>6</v>
      </c>
      <c r="J25" s="90">
        <f t="shared" si="10"/>
        <v>2018</v>
      </c>
      <c r="K25" s="95">
        <f t="shared" si="6"/>
        <v>43252</v>
      </c>
      <c r="L25" s="90">
        <f t="shared" ref="L25:L43" si="17">L24+1</f>
        <v>2020</v>
      </c>
      <c r="M25" s="72">
        <f t="shared" ref="M25:M43" si="18">SUMIF($J$20:$J$271,L25,$C$20:$C$271)</f>
        <v>336132.63476997614</v>
      </c>
      <c r="N25" s="72">
        <f t="shared" si="14"/>
        <v>0</v>
      </c>
      <c r="O25" s="72">
        <f t="shared" si="12"/>
        <v>23332.812999999998</v>
      </c>
      <c r="P25" s="232">
        <f t="shared" si="13"/>
        <v>14.4060056012096</v>
      </c>
      <c r="Q25" s="308">
        <f t="shared" si="15"/>
        <v>14.4060056012096</v>
      </c>
      <c r="R25" s="308">
        <f t="shared" si="16"/>
        <v>0</v>
      </c>
    </row>
    <row r="26" spans="2:18">
      <c r="B26" s="95">
        <f t="shared" si="7"/>
        <v>43282</v>
      </c>
      <c r="C26" s="92">
        <f>IF(F26="","",-INDEX([8]Delta!$F$1:$EE$996,$L$20,$I26))</f>
        <v>47343.151833802462</v>
      </c>
      <c r="D26" s="88">
        <f>IF(ISNUMBER($F26),VLOOKUP($J26,'Table 1'!$B$13:$C$33,2,FALSE)/12*1000*Study_MW,"")</f>
        <v>0</v>
      </c>
      <c r="E26" s="88">
        <f t="shared" si="8"/>
        <v>47343.151833802462</v>
      </c>
      <c r="F26" s="92">
        <f>IF(INDEX([8]Delta!$F$1:$EE$996,$L$21,$I26)=0,"",INDEX([8]Delta!$F$1:$EE$996,$L$21,$I26))</f>
        <v>2138.5970000000002</v>
      </c>
      <c r="G26" s="93">
        <f t="shared" si="9"/>
        <v>22.137481645117081</v>
      </c>
      <c r="I26" s="94">
        <f t="shared" si="11"/>
        <v>7</v>
      </c>
      <c r="J26" s="90">
        <f t="shared" si="10"/>
        <v>2018</v>
      </c>
      <c r="K26" s="95">
        <f t="shared" si="6"/>
        <v>43282</v>
      </c>
      <c r="L26" s="90">
        <f t="shared" si="17"/>
        <v>2021</v>
      </c>
      <c r="M26" s="72">
        <f t="shared" si="18"/>
        <v>362926.60593762994</v>
      </c>
      <c r="N26" s="72">
        <f t="shared" si="14"/>
        <v>0</v>
      </c>
      <c r="O26" s="72">
        <f t="shared" si="12"/>
        <v>23163.482</v>
      </c>
      <c r="P26" s="232">
        <f t="shared" si="13"/>
        <v>15.668050508884198</v>
      </c>
      <c r="Q26" s="308">
        <f t="shared" si="15"/>
        <v>15.668050508884198</v>
      </c>
      <c r="R26" s="308">
        <f t="shared" si="16"/>
        <v>0</v>
      </c>
    </row>
    <row r="27" spans="2:18">
      <c r="B27" s="95">
        <f t="shared" si="7"/>
        <v>43313</v>
      </c>
      <c r="C27" s="92">
        <f>IF(F27="","",-INDEX([8]Delta!$F$1:$EE$996,$L$20,$I27))</f>
        <v>47802.287650704384</v>
      </c>
      <c r="D27" s="88">
        <f>IF(ISNUMBER($F27),VLOOKUP($J27,'Table 1'!$B$13:$C$33,2,FALSE)/12*1000*Study_MW,"")</f>
        <v>0</v>
      </c>
      <c r="E27" s="88">
        <f t="shared" si="8"/>
        <v>47802.287650704384</v>
      </c>
      <c r="F27" s="92">
        <f>IF(INDEX([8]Delta!$F$1:$EE$996,$L$21,$I27)=0,"",INDEX([8]Delta!$F$1:$EE$996,$L$21,$I27))</f>
        <v>2257.2339999999999</v>
      </c>
      <c r="G27" s="93">
        <f t="shared" si="9"/>
        <v>21.177373569024915</v>
      </c>
      <c r="I27" s="94">
        <f t="shared" si="11"/>
        <v>8</v>
      </c>
      <c r="J27" s="90">
        <f t="shared" si="10"/>
        <v>2018</v>
      </c>
      <c r="K27" s="95">
        <f t="shared" si="6"/>
        <v>43313</v>
      </c>
      <c r="L27" s="90">
        <f t="shared" si="17"/>
        <v>2022</v>
      </c>
      <c r="M27" s="72">
        <f t="shared" si="18"/>
        <v>378280.57117991149</v>
      </c>
      <c r="N27" s="72">
        <f t="shared" si="14"/>
        <v>0</v>
      </c>
      <c r="O27" s="72">
        <f t="shared" si="12"/>
        <v>23047.646000000001</v>
      </c>
      <c r="P27" s="232">
        <f t="shared" si="13"/>
        <v>16.412980795518617</v>
      </c>
      <c r="Q27" s="308">
        <f t="shared" si="15"/>
        <v>16.412980795518617</v>
      </c>
      <c r="R27" s="308">
        <f t="shared" si="16"/>
        <v>0</v>
      </c>
    </row>
    <row r="28" spans="2:18">
      <c r="B28" s="95">
        <f t="shared" si="7"/>
        <v>43344</v>
      </c>
      <c r="C28" s="92">
        <f>IF(F28="","",-INDEX([8]Delta!$F$1:$EE$996,$L$20,$I28))</f>
        <v>38177.011836320162</v>
      </c>
      <c r="D28" s="88">
        <f>IF(ISNUMBER($F28),VLOOKUP($J28,'Table 1'!$B$13:$C$33,2,FALSE)/12*1000*Study_MW,"")</f>
        <v>0</v>
      </c>
      <c r="E28" s="88">
        <f t="shared" si="8"/>
        <v>38177.011836320162</v>
      </c>
      <c r="F28" s="92">
        <f>IF(INDEX([8]Delta!$F$1:$EE$996,$L$21,$I28)=0,"",INDEX([8]Delta!$F$1:$EE$996,$L$21,$I28))</f>
        <v>2196.75</v>
      </c>
      <c r="G28" s="93">
        <f t="shared" si="9"/>
        <v>17.378860514997228</v>
      </c>
      <c r="I28" s="94">
        <f t="shared" si="11"/>
        <v>9</v>
      </c>
      <c r="J28" s="90">
        <f t="shared" si="10"/>
        <v>2018</v>
      </c>
      <c r="K28" s="95">
        <f t="shared" si="6"/>
        <v>43344</v>
      </c>
      <c r="L28" s="90">
        <f t="shared" si="17"/>
        <v>2023</v>
      </c>
      <c r="M28" s="72">
        <f t="shared" si="18"/>
        <v>413686.56586307287</v>
      </c>
      <c r="N28" s="72">
        <f t="shared" si="14"/>
        <v>0</v>
      </c>
      <c r="O28" s="72">
        <f t="shared" si="12"/>
        <v>22932.207999999999</v>
      </c>
      <c r="P28" s="232">
        <f t="shared" si="13"/>
        <v>18.039543591400918</v>
      </c>
      <c r="Q28" s="308">
        <f t="shared" si="15"/>
        <v>18.039543591400918</v>
      </c>
      <c r="R28" s="308">
        <f t="shared" si="16"/>
        <v>0</v>
      </c>
    </row>
    <row r="29" spans="2:18">
      <c r="B29" s="95">
        <f t="shared" si="7"/>
        <v>43374</v>
      </c>
      <c r="C29" s="92">
        <f>IF(F29="","",-INDEX([8]Delta!$F$1:$EE$996,$L$20,$I29))</f>
        <v>37737.917980030179</v>
      </c>
      <c r="D29" s="88">
        <f>IF(ISNUMBER($F29),VLOOKUP($J29,'Table 1'!$B$13:$C$33,2,FALSE)/12*1000*Study_MW,"")</f>
        <v>0</v>
      </c>
      <c r="E29" s="88">
        <f t="shared" si="8"/>
        <v>37737.917980030179</v>
      </c>
      <c r="F29" s="92">
        <f>IF(INDEX([8]Delta!$F$1:$EE$996,$L$21,$I29)=0,"",INDEX([8]Delta!$F$1:$EE$996,$L$21,$I29))</f>
        <v>2095.91</v>
      </c>
      <c r="G29" s="93">
        <f t="shared" si="9"/>
        <v>18.005504997843506</v>
      </c>
      <c r="I29" s="94">
        <f t="shared" si="11"/>
        <v>10</v>
      </c>
      <c r="J29" s="90">
        <f t="shared" si="10"/>
        <v>2018</v>
      </c>
      <c r="K29" s="95">
        <f t="shared" si="6"/>
        <v>43374</v>
      </c>
      <c r="L29" s="90">
        <f t="shared" si="17"/>
        <v>2024</v>
      </c>
      <c r="M29" s="72">
        <f t="shared" si="18"/>
        <v>413225.62366707623</v>
      </c>
      <c r="N29" s="72">
        <f t="shared" si="14"/>
        <v>0</v>
      </c>
      <c r="O29" s="72">
        <f t="shared" si="12"/>
        <v>22869.967000000001</v>
      </c>
      <c r="P29" s="232">
        <f t="shared" si="13"/>
        <v>18.068483599782905</v>
      </c>
      <c r="Q29" s="308">
        <f t="shared" si="15"/>
        <v>18.068483599782905</v>
      </c>
      <c r="R29" s="308">
        <f t="shared" si="16"/>
        <v>0</v>
      </c>
    </row>
    <row r="30" spans="2:18">
      <c r="B30" s="95">
        <f t="shared" si="7"/>
        <v>43405</v>
      </c>
      <c r="C30" s="92">
        <f>IF(F30="","",-INDEX([8]Delta!$F$1:$EE$996,$L$20,$I30))</f>
        <v>29739.938137054443</v>
      </c>
      <c r="D30" s="88">
        <f>IF(ISNUMBER($F30),VLOOKUP($J30,'Table 1'!$B$13:$C$33,2,FALSE)/12*1000*Study_MW,"")</f>
        <v>0</v>
      </c>
      <c r="E30" s="88">
        <f t="shared" si="8"/>
        <v>29739.938137054443</v>
      </c>
      <c r="F30" s="92">
        <f>IF(INDEX([8]Delta!$F$1:$EE$996,$L$21,$I30)=0,"",INDEX([8]Delta!$F$1:$EE$996,$L$21,$I30))</f>
        <v>1667.28</v>
      </c>
      <c r="G30" s="93">
        <f t="shared" si="9"/>
        <v>17.837398719503888</v>
      </c>
      <c r="I30" s="94">
        <f t="shared" si="11"/>
        <v>11</v>
      </c>
      <c r="J30" s="90">
        <f t="shared" si="10"/>
        <v>2018</v>
      </c>
      <c r="K30" s="95">
        <f t="shared" si="6"/>
        <v>43405</v>
      </c>
      <c r="L30" s="90">
        <f t="shared" si="17"/>
        <v>2025</v>
      </c>
      <c r="M30" s="72">
        <f t="shared" si="18"/>
        <v>441027.07589000463</v>
      </c>
      <c r="N30" s="72">
        <f t="shared" si="14"/>
        <v>0</v>
      </c>
      <c r="O30" s="72">
        <f t="shared" si="12"/>
        <v>22703.487999999998</v>
      </c>
      <c r="P30" s="232">
        <f t="shared" si="13"/>
        <v>19.42552069047737</v>
      </c>
      <c r="Q30" s="308">
        <f t="shared" si="15"/>
        <v>19.42552069047737</v>
      </c>
      <c r="R30" s="308">
        <f t="shared" si="16"/>
        <v>0</v>
      </c>
    </row>
    <row r="31" spans="2:18">
      <c r="B31" s="99">
        <f t="shared" si="7"/>
        <v>43435</v>
      </c>
      <c r="C31" s="96">
        <f>IF(F31="","",-INDEX([8]Delta!$F$1:$EE$996,$L$20,$I31))</f>
        <v>27188.080999076366</v>
      </c>
      <c r="D31" s="97">
        <f>IF(ISNUMBER($F31),VLOOKUP($J31,'Table 1'!$B$13:$C$33,2,FALSE)/12*1000*Study_MW,"")</f>
        <v>0</v>
      </c>
      <c r="E31" s="97">
        <f t="shared" ref="E31" si="19">IF(ISNUMBER(C31+D31),C31+D31,"")</f>
        <v>27188.080999076366</v>
      </c>
      <c r="F31" s="96">
        <f>IF(INDEX([8]Delta!$F$1:$EE$996,$L$21,$I31)=0,"",INDEX([8]Delta!$F$1:$EE$996,$L$21,$I31))</f>
        <v>1408.5160000000001</v>
      </c>
      <c r="G31" s="98">
        <f t="shared" ref="G31" si="20">IF(ISNUMBER($F31),E31/$F31,"")</f>
        <v>19.302642638831482</v>
      </c>
      <c r="I31" s="81">
        <f t="shared" si="11"/>
        <v>12</v>
      </c>
      <c r="J31" s="90">
        <f t="shared" si="10"/>
        <v>2018</v>
      </c>
      <c r="K31" s="99">
        <f t="shared" si="6"/>
        <v>43435</v>
      </c>
      <c r="L31" s="90">
        <f t="shared" si="17"/>
        <v>2026</v>
      </c>
      <c r="M31" s="72">
        <f t="shared" si="18"/>
        <v>439516.94884997606</v>
      </c>
      <c r="N31" s="72">
        <f t="shared" si="14"/>
        <v>0</v>
      </c>
      <c r="O31" s="72">
        <f t="shared" si="12"/>
        <v>22590.117999999999</v>
      </c>
      <c r="P31" s="232">
        <f t="shared" si="13"/>
        <v>19.456159939048398</v>
      </c>
      <c r="Q31" s="308">
        <f t="shared" si="15"/>
        <v>19.456159939048398</v>
      </c>
      <c r="R31" s="308">
        <f t="shared" si="16"/>
        <v>0</v>
      </c>
    </row>
    <row r="32" spans="2:18">
      <c r="B32" s="91">
        <f t="shared" si="7"/>
        <v>43466</v>
      </c>
      <c r="C32" s="86">
        <f>IF(F32&lt;&gt;0,-INDEX([8]Delta!$F$1:$EE$996,$L$20,$I32),0)</f>
        <v>31228.147913098335</v>
      </c>
      <c r="D32" s="87">
        <f>IF(ISNUMBER($F32),VLOOKUP($J32,'Table 1'!$B$13:$C$33,2,FALSE)/12*1000*Study_MW,"")</f>
        <v>0</v>
      </c>
      <c r="E32" s="87">
        <f t="shared" ref="E32:E84" si="21">C32+D32</f>
        <v>31228.147913098335</v>
      </c>
      <c r="F32" s="86">
        <f>INDEX([8]Delta!$F$1:$EE$996,$L$21,$I32)</f>
        <v>1534.5619999999999</v>
      </c>
      <c r="G32" s="89">
        <f t="shared" si="9"/>
        <v>20.349876976686726</v>
      </c>
      <c r="I32" s="77">
        <f>I20+13</f>
        <v>14</v>
      </c>
      <c r="J32" s="90">
        <f t="shared" si="10"/>
        <v>2019</v>
      </c>
      <c r="K32" s="91">
        <f>IF(ISNUMBER(F32),IF(F32&lt;&gt;0,B32,""),"")</f>
        <v>43466</v>
      </c>
      <c r="L32" s="90">
        <f t="shared" si="17"/>
        <v>2027</v>
      </c>
      <c r="M32" s="72">
        <f t="shared" si="18"/>
        <v>478109.23989704251</v>
      </c>
      <c r="N32" s="72">
        <f t="shared" si="14"/>
        <v>0</v>
      </c>
      <c r="O32" s="72">
        <f t="shared" si="12"/>
        <v>22477.047999999995</v>
      </c>
      <c r="P32" s="232">
        <f t="shared" si="13"/>
        <v>21.27099785955178</v>
      </c>
      <c r="Q32" s="308">
        <f t="shared" si="15"/>
        <v>21.27099785955178</v>
      </c>
      <c r="R32" s="308">
        <f t="shared" si="16"/>
        <v>0</v>
      </c>
    </row>
    <row r="33" spans="2:18">
      <c r="B33" s="95">
        <f t="shared" si="7"/>
        <v>43497</v>
      </c>
      <c r="C33" s="92">
        <f>IF(F33&lt;&gt;0,-INDEX([8]Delta!$F$1:$EE$996,$L$20,$I33),0)</f>
        <v>25461.830414801836</v>
      </c>
      <c r="D33" s="88">
        <f>IF(ISNUMBER($F33),VLOOKUP($J33,'Table 1'!$B$13:$C$33,2,FALSE)/12*1000*Study_MW,"")</f>
        <v>0</v>
      </c>
      <c r="E33" s="88">
        <f t="shared" si="21"/>
        <v>25461.830414801836</v>
      </c>
      <c r="F33" s="92">
        <f>INDEX([8]Delta!$F$1:$EE$996,$L$21,$I33)</f>
        <v>1502.0039999999999</v>
      </c>
      <c r="G33" s="93">
        <f t="shared" si="9"/>
        <v>16.951905863634078</v>
      </c>
      <c r="I33" s="94">
        <f t="shared" ref="I33:I96" si="22">I21+13</f>
        <v>15</v>
      </c>
      <c r="J33" s="90">
        <f t="shared" si="10"/>
        <v>2019</v>
      </c>
      <c r="K33" s="95">
        <f t="shared" ref="K33:K96" si="23">IF(ISNUMBER(F33),IF(F33&lt;&gt;0,B33,""),"")</f>
        <v>43497</v>
      </c>
      <c r="L33" s="90">
        <f t="shared" si="17"/>
        <v>2028</v>
      </c>
      <c r="M33" s="72">
        <f t="shared" si="18"/>
        <v>514095.4663169682</v>
      </c>
      <c r="N33" s="72">
        <f t="shared" si="14"/>
        <v>0</v>
      </c>
      <c r="O33" s="72">
        <f>SUMIF($J$20:$J$271,L33,$F$20:$F$271)</f>
        <v>22415.841</v>
      </c>
      <c r="P33" s="232">
        <f>(M33+N33)/O33</f>
        <v>22.934471489022794</v>
      </c>
      <c r="Q33" s="308">
        <f t="shared" si="15"/>
        <v>22.934471489022794</v>
      </c>
      <c r="R33" s="308">
        <f t="shared" si="16"/>
        <v>0</v>
      </c>
    </row>
    <row r="34" spans="2:18">
      <c r="B34" s="95">
        <f t="shared" si="7"/>
        <v>43525</v>
      </c>
      <c r="C34" s="92">
        <f>IF(F34&lt;&gt;0,-INDEX([8]Delta!$F$1:$EE$996,$L$20,$I34),0)</f>
        <v>32755.237605378032</v>
      </c>
      <c r="D34" s="88">
        <f>IF(ISNUMBER($F34),VLOOKUP($J34,'Table 1'!$B$13:$C$33,2,FALSE)/12*1000*Study_MW,"")</f>
        <v>0</v>
      </c>
      <c r="E34" s="88">
        <f t="shared" si="21"/>
        <v>32755.237605378032</v>
      </c>
      <c r="F34" s="92">
        <f>INDEX([8]Delta!$F$1:$EE$996,$L$21,$I34)</f>
        <v>2034.84</v>
      </c>
      <c r="G34" s="93">
        <f t="shared" si="9"/>
        <v>16.097205483172157</v>
      </c>
      <c r="I34" s="94">
        <f t="shared" si="22"/>
        <v>16</v>
      </c>
      <c r="J34" s="90">
        <f t="shared" si="10"/>
        <v>2019</v>
      </c>
      <c r="K34" s="95">
        <f t="shared" si="23"/>
        <v>43525</v>
      </c>
      <c r="L34" s="90">
        <f t="shared" si="17"/>
        <v>2029</v>
      </c>
      <c r="M34" s="72">
        <f t="shared" si="18"/>
        <v>534375.03536868095</v>
      </c>
      <c r="N34" s="72">
        <f t="shared" si="14"/>
        <v>0</v>
      </c>
      <c r="O34" s="72">
        <f t="shared" ref="O34:O38" si="24">SUMIF($J$20:$J$271,L34,$F$20:$F$271)</f>
        <v>22252.868999999999</v>
      </c>
      <c r="P34" s="232">
        <f t="shared" ref="P34:P38" si="25">(M34+N34)/O34</f>
        <v>24.013759096352068</v>
      </c>
      <c r="Q34" s="308">
        <f t="shared" si="15"/>
        <v>24.013759096352068</v>
      </c>
      <c r="R34" s="308">
        <f t="shared" si="16"/>
        <v>0</v>
      </c>
    </row>
    <row r="35" spans="2:18">
      <c r="B35" s="95">
        <f t="shared" si="7"/>
        <v>43556</v>
      </c>
      <c r="C35" s="92">
        <f>IF(F35&lt;&gt;0,-INDEX([8]Delta!$F$1:$EE$996,$L$20,$I35),0)</f>
        <v>31130.089530333877</v>
      </c>
      <c r="D35" s="88">
        <f>IF(ISNUMBER($F35),VLOOKUP($J35,'Table 1'!$B$13:$C$33,2,FALSE)/12*1000*Study_MW,"")</f>
        <v>0</v>
      </c>
      <c r="E35" s="88">
        <f t="shared" si="21"/>
        <v>31130.089530333877</v>
      </c>
      <c r="F35" s="92">
        <f>INDEX([8]Delta!$F$1:$EE$996,$L$21,$I35)</f>
        <v>2102.58</v>
      </c>
      <c r="G35" s="93">
        <f t="shared" si="9"/>
        <v>14.805662343565466</v>
      </c>
      <c r="I35" s="94">
        <f t="shared" si="22"/>
        <v>17</v>
      </c>
      <c r="J35" s="90">
        <f t="shared" si="10"/>
        <v>2019</v>
      </c>
      <c r="K35" s="95">
        <f t="shared" si="23"/>
        <v>43556</v>
      </c>
      <c r="L35" s="90">
        <f t="shared" si="17"/>
        <v>2030</v>
      </c>
      <c r="M35" s="72">
        <f t="shared" si="18"/>
        <v>613237.52225008607</v>
      </c>
      <c r="N35" s="72">
        <f t="shared" si="14"/>
        <v>0</v>
      </c>
      <c r="O35" s="72">
        <f t="shared" si="24"/>
        <v>22141.691999999995</v>
      </c>
      <c r="P35" s="232">
        <f t="shared" si="25"/>
        <v>27.69605512758854</v>
      </c>
      <c r="Q35" s="308">
        <f t="shared" si="15"/>
        <v>27.69605512758854</v>
      </c>
      <c r="R35" s="308">
        <f t="shared" si="16"/>
        <v>0</v>
      </c>
    </row>
    <row r="36" spans="2:18">
      <c r="B36" s="95">
        <f t="shared" si="7"/>
        <v>43586</v>
      </c>
      <c r="C36" s="92">
        <f>IF(F36&lt;&gt;0,-INDEX([8]Delta!$F$1:$EE$996,$L$20,$I36),0)</f>
        <v>33769.773731127381</v>
      </c>
      <c r="D36" s="88">
        <f>IF(ISNUMBER($F36),VLOOKUP($J36,'Table 1'!$B$13:$C$33,2,FALSE)/12*1000*Study_MW,"")</f>
        <v>0</v>
      </c>
      <c r="E36" s="88">
        <f t="shared" si="21"/>
        <v>33769.773731127381</v>
      </c>
      <c r="F36" s="92">
        <f>INDEX([8]Delta!$F$1:$EE$996,$L$21,$I36)</f>
        <v>2259.8069999999998</v>
      </c>
      <c r="G36" s="93">
        <f t="shared" si="9"/>
        <v>14.943653918731725</v>
      </c>
      <c r="I36" s="94">
        <f t="shared" si="22"/>
        <v>18</v>
      </c>
      <c r="J36" s="90">
        <f t="shared" si="10"/>
        <v>2019</v>
      </c>
      <c r="K36" s="95">
        <f t="shared" si="23"/>
        <v>43586</v>
      </c>
      <c r="L36" s="90">
        <f t="shared" si="17"/>
        <v>2031</v>
      </c>
      <c r="M36" s="72">
        <f t="shared" si="18"/>
        <v>637536.49157205224</v>
      </c>
      <c r="N36" s="72">
        <f t="shared" si="14"/>
        <v>0</v>
      </c>
      <c r="O36" s="72">
        <f t="shared" si="24"/>
        <v>22030.878999999997</v>
      </c>
      <c r="P36" s="232">
        <f t="shared" si="25"/>
        <v>28.938313880805769</v>
      </c>
      <c r="Q36" s="308">
        <f t="shared" si="15"/>
        <v>28.938313880805769</v>
      </c>
      <c r="R36" s="308">
        <f t="shared" si="16"/>
        <v>0</v>
      </c>
    </row>
    <row r="37" spans="2:18">
      <c r="B37" s="95">
        <f t="shared" si="7"/>
        <v>43617</v>
      </c>
      <c r="C37" s="92">
        <f>IF(F37&lt;&gt;0,-INDEX([8]Delta!$F$1:$EE$996,$L$20,$I37),0)</f>
        <v>34074.276300042868</v>
      </c>
      <c r="D37" s="88">
        <f>IF(ISNUMBER($F37),VLOOKUP($J37,'Table 1'!$B$13:$C$33,2,FALSE)/12*1000*Study_MW,"")</f>
        <v>0</v>
      </c>
      <c r="E37" s="88">
        <f t="shared" si="21"/>
        <v>34074.276300042868</v>
      </c>
      <c r="F37" s="92">
        <f>INDEX([8]Delta!$F$1:$EE$996,$L$21,$I37)</f>
        <v>2257.44</v>
      </c>
      <c r="G37" s="93">
        <f t="shared" si="9"/>
        <v>15.094211274737255</v>
      </c>
      <c r="I37" s="94">
        <f t="shared" si="22"/>
        <v>19</v>
      </c>
      <c r="J37" s="90">
        <f t="shared" si="10"/>
        <v>2019</v>
      </c>
      <c r="K37" s="95">
        <f t="shared" si="23"/>
        <v>43617</v>
      </c>
      <c r="L37" s="90">
        <f t="shared" si="17"/>
        <v>2032</v>
      </c>
      <c r="M37" s="72">
        <f t="shared" si="18"/>
        <v>682665.01100254059</v>
      </c>
      <c r="N37" s="72">
        <f t="shared" si="14"/>
        <v>0</v>
      </c>
      <c r="O37" s="72">
        <f t="shared" si="24"/>
        <v>21970.996999999999</v>
      </c>
      <c r="P37" s="232">
        <f t="shared" si="25"/>
        <v>31.071189486874019</v>
      </c>
      <c r="Q37" s="308">
        <f t="shared" si="15"/>
        <v>31.071189486874019</v>
      </c>
      <c r="R37" s="308">
        <f t="shared" si="16"/>
        <v>0</v>
      </c>
    </row>
    <row r="38" spans="2:18">
      <c r="B38" s="95">
        <f t="shared" si="7"/>
        <v>43647</v>
      </c>
      <c r="C38" s="92">
        <f>IF(F38&lt;&gt;0,-INDEX([8]Delta!$F$1:$EE$996,$L$20,$I38),0)</f>
        <v>44425.183265984058</v>
      </c>
      <c r="D38" s="88">
        <f>IF(ISNUMBER($F38),VLOOKUP($J38,'Table 1'!$B$13:$C$33,2,FALSE)/12*1000*Study_MW,"")</f>
        <v>0</v>
      </c>
      <c r="E38" s="88">
        <f t="shared" si="21"/>
        <v>44425.183265984058</v>
      </c>
      <c r="F38" s="92">
        <f>INDEX([8]Delta!$F$1:$EE$996,$L$21,$I38)</f>
        <v>2127.933</v>
      </c>
      <c r="G38" s="93">
        <f t="shared" si="9"/>
        <v>20.877153212053226</v>
      </c>
      <c r="I38" s="94">
        <f t="shared" si="22"/>
        <v>20</v>
      </c>
      <c r="J38" s="90">
        <f t="shared" si="10"/>
        <v>2019</v>
      </c>
      <c r="K38" s="95">
        <f t="shared" si="23"/>
        <v>43647</v>
      </c>
      <c r="L38" s="90">
        <f t="shared" si="17"/>
        <v>2033</v>
      </c>
      <c r="M38" s="72">
        <f t="shared" si="18"/>
        <v>827174.75466734171</v>
      </c>
      <c r="N38" s="72">
        <f t="shared" si="14"/>
        <v>0</v>
      </c>
      <c r="O38" s="72">
        <f t="shared" si="24"/>
        <v>21811.194000000003</v>
      </c>
      <c r="P38" s="232">
        <f t="shared" si="25"/>
        <v>37.92432246796492</v>
      </c>
      <c r="Q38" s="308">
        <f t="shared" si="15"/>
        <v>37.92432246796492</v>
      </c>
      <c r="R38" s="308">
        <f t="shared" si="16"/>
        <v>0</v>
      </c>
    </row>
    <row r="39" spans="2:18">
      <c r="B39" s="95">
        <f t="shared" si="7"/>
        <v>43678</v>
      </c>
      <c r="C39" s="92">
        <f>IF(F39&lt;&gt;0,-INDEX([8]Delta!$F$1:$EE$996,$L$20,$I39),0)</f>
        <v>42390.370705187321</v>
      </c>
      <c r="D39" s="88">
        <f>IF(ISNUMBER($F39),VLOOKUP($J39,'Table 1'!$B$13:$C$33,2,FALSE)/12*1000*Study_MW,"")</f>
        <v>0</v>
      </c>
      <c r="E39" s="88">
        <f t="shared" si="21"/>
        <v>42390.370705187321</v>
      </c>
      <c r="F39" s="92">
        <f>INDEX([8]Delta!$F$1:$EE$996,$L$21,$I39)</f>
        <v>2245.9810000000002</v>
      </c>
      <c r="G39" s="93">
        <f t="shared" si="9"/>
        <v>18.873877697624032</v>
      </c>
      <c r="I39" s="94">
        <f t="shared" si="22"/>
        <v>21</v>
      </c>
      <c r="J39" s="90">
        <f t="shared" si="10"/>
        <v>2019</v>
      </c>
      <c r="K39" s="95">
        <f t="shared" si="23"/>
        <v>43678</v>
      </c>
      <c r="L39" s="90">
        <f t="shared" si="17"/>
        <v>2034</v>
      </c>
      <c r="M39" s="72">
        <f t="shared" si="18"/>
        <v>959426.94755452871</v>
      </c>
      <c r="N39" s="72">
        <f t="shared" si="14"/>
        <v>0</v>
      </c>
      <c r="O39" s="72">
        <f t="shared" ref="O39:O42" si="26">SUMIF($J$20:$J$271,L39,$F$20:$F$271)</f>
        <v>21702.052000000003</v>
      </c>
      <c r="P39" s="232">
        <f t="shared" ref="P39:P41" si="27">(M39+N39)/O39</f>
        <v>44.209042884724845</v>
      </c>
      <c r="Q39" s="308">
        <f t="shared" si="15"/>
        <v>44.209042884724845</v>
      </c>
      <c r="R39" s="308">
        <f t="shared" si="16"/>
        <v>0</v>
      </c>
    </row>
    <row r="40" spans="2:18">
      <c r="B40" s="95">
        <f t="shared" si="7"/>
        <v>43709</v>
      </c>
      <c r="C40" s="92">
        <f>IF(F40&lt;&gt;0,-INDEX([8]Delta!$F$1:$EE$996,$L$20,$I40),0)</f>
        <v>34301.835747778416</v>
      </c>
      <c r="D40" s="88">
        <f>IF(ISNUMBER($F40),VLOOKUP($J40,'Table 1'!$B$13:$C$33,2,FALSE)/12*1000*Study_MW,"")</f>
        <v>0</v>
      </c>
      <c r="E40" s="88">
        <f t="shared" si="21"/>
        <v>34301.835747778416</v>
      </c>
      <c r="F40" s="92">
        <f>INDEX([8]Delta!$F$1:$EE$996,$L$21,$I40)</f>
        <v>2185.7399999999998</v>
      </c>
      <c r="G40" s="93">
        <f t="shared" si="9"/>
        <v>15.693465713112456</v>
      </c>
      <c r="I40" s="94">
        <f t="shared" si="22"/>
        <v>22</v>
      </c>
      <c r="J40" s="90">
        <f t="shared" si="10"/>
        <v>2019</v>
      </c>
      <c r="K40" s="95">
        <f t="shared" si="23"/>
        <v>43709</v>
      </c>
      <c r="L40" s="90">
        <f t="shared" si="17"/>
        <v>2035</v>
      </c>
      <c r="M40" s="72">
        <f t="shared" si="18"/>
        <v>301588.77778619528</v>
      </c>
      <c r="N40" s="72">
        <f t="shared" si="14"/>
        <v>1380505.5263720108</v>
      </c>
      <c r="O40" s="72">
        <f t="shared" si="26"/>
        <v>21593.618000000002</v>
      </c>
      <c r="P40" s="232">
        <f t="shared" si="27"/>
        <v>77.897752204295074</v>
      </c>
      <c r="Q40" s="308">
        <f t="shared" si="15"/>
        <v>13.966570020188152</v>
      </c>
      <c r="R40" s="308">
        <f t="shared" si="16"/>
        <v>63.93118218410693</v>
      </c>
    </row>
    <row r="41" spans="2:18">
      <c r="B41" s="95">
        <f t="shared" si="7"/>
        <v>43739</v>
      </c>
      <c r="C41" s="92">
        <f>IF(F41&lt;&gt;0,-INDEX([8]Delta!$F$1:$EE$996,$L$20,$I41),0)</f>
        <v>34271.02889046073</v>
      </c>
      <c r="D41" s="88">
        <f>IF(ISNUMBER($F41),VLOOKUP($J41,'Table 1'!$B$13:$C$33,2,FALSE)/12*1000*Study_MW,"")</f>
        <v>0</v>
      </c>
      <c r="E41" s="88">
        <f t="shared" si="21"/>
        <v>34271.02889046073</v>
      </c>
      <c r="F41" s="92">
        <f>INDEX([8]Delta!$F$1:$EE$996,$L$21,$I41)</f>
        <v>2085.4319999999998</v>
      </c>
      <c r="G41" s="93">
        <f t="shared" si="9"/>
        <v>16.43353937719414</v>
      </c>
      <c r="I41" s="94">
        <f t="shared" si="22"/>
        <v>23</v>
      </c>
      <c r="J41" s="90">
        <f t="shared" si="10"/>
        <v>2019</v>
      </c>
      <c r="K41" s="95">
        <f t="shared" si="23"/>
        <v>43739</v>
      </c>
      <c r="L41" s="90">
        <f t="shared" si="17"/>
        <v>2036</v>
      </c>
      <c r="M41" s="72">
        <f t="shared" si="18"/>
        <v>320130.08387631178</v>
      </c>
      <c r="N41" s="72">
        <f t="shared" si="14"/>
        <v>1414100.9965308809</v>
      </c>
      <c r="O41" s="72">
        <f t="shared" si="26"/>
        <v>21534.654000000002</v>
      </c>
      <c r="P41" s="232">
        <f t="shared" si="27"/>
        <v>80.53210794132994</v>
      </c>
      <c r="Q41" s="308">
        <f t="shared" ref="Q41" si="28">M41/O41</f>
        <v>14.865810422415505</v>
      </c>
      <c r="R41" s="308">
        <f t="shared" ref="R41" si="29">IFERROR(N41/O41,0)</f>
        <v>65.666297518914433</v>
      </c>
    </row>
    <row r="42" spans="2:18">
      <c r="B42" s="95">
        <f t="shared" si="7"/>
        <v>43770</v>
      </c>
      <c r="C42" s="92">
        <f>IF(F42&lt;&gt;0,-INDEX([8]Delta!$F$1:$EE$996,$L$20,$I42),0)</f>
        <v>27609.365661710501</v>
      </c>
      <c r="D42" s="88">
        <f>IF(ISNUMBER($F42),VLOOKUP($J42,'Table 1'!$B$13:$C$33,2,FALSE)/12*1000*Study_MW,"")</f>
        <v>0</v>
      </c>
      <c r="E42" s="88">
        <f t="shared" si="21"/>
        <v>27609.365661710501</v>
      </c>
      <c r="F42" s="92">
        <f>INDEX([8]Delta!$F$1:$EE$996,$L$21,$I42)</f>
        <v>1659</v>
      </c>
      <c r="G42" s="93">
        <f t="shared" si="9"/>
        <v>16.642173394641652</v>
      </c>
      <c r="I42" s="94">
        <f t="shared" si="22"/>
        <v>24</v>
      </c>
      <c r="J42" s="90">
        <f t="shared" si="10"/>
        <v>2019</v>
      </c>
      <c r="K42" s="95">
        <f t="shared" si="23"/>
        <v>43770</v>
      </c>
      <c r="L42" s="90">
        <f t="shared" si="17"/>
        <v>2037</v>
      </c>
      <c r="M42" s="72">
        <f t="shared" si="18"/>
        <v>349164.02806285024</v>
      </c>
      <c r="N42" s="72">
        <f t="shared" si="14"/>
        <v>1448513.0232561112</v>
      </c>
      <c r="O42" s="72">
        <f t="shared" si="26"/>
        <v>21378.170999999998</v>
      </c>
      <c r="P42" s="232">
        <f t="shared" ref="P42" si="30">(M42+N42)/O42</f>
        <v>84.089375621467411</v>
      </c>
      <c r="Q42" s="308">
        <f t="shared" ref="Q42" si="31">M42/O42</f>
        <v>16.332736231871767</v>
      </c>
      <c r="R42" s="308">
        <f t="shared" ref="R42" si="32">IFERROR(N42/O42,0)</f>
        <v>67.756639389595648</v>
      </c>
    </row>
    <row r="43" spans="2:18">
      <c r="B43" s="99">
        <f t="shared" si="7"/>
        <v>43800</v>
      </c>
      <c r="C43" s="96">
        <f>IF(F43&lt;&gt;0,-INDEX([8]Delta!$F$1:$EE$996,$L$20,$I43),0)</f>
        <v>24154.767240077257</v>
      </c>
      <c r="D43" s="97">
        <f>IF(ISNUMBER($F43),VLOOKUP($J43,'Table 1'!$B$13:$C$33,2,FALSE)/12*1000*Study_MW,"")</f>
        <v>0</v>
      </c>
      <c r="E43" s="97">
        <f t="shared" si="21"/>
        <v>24154.767240077257</v>
      </c>
      <c r="F43" s="96">
        <f>INDEX([8]Delta!$F$1:$EE$996,$L$21,$I43)</f>
        <v>1401.4480000000001</v>
      </c>
      <c r="G43" s="98">
        <f t="shared" si="9"/>
        <v>17.235578658699612</v>
      </c>
      <c r="I43" s="81">
        <f t="shared" si="22"/>
        <v>25</v>
      </c>
      <c r="J43" s="90">
        <f t="shared" si="10"/>
        <v>2019</v>
      </c>
      <c r="K43" s="99">
        <f t="shared" si="23"/>
        <v>43800</v>
      </c>
      <c r="L43" s="90">
        <f t="shared" si="17"/>
        <v>2038</v>
      </c>
      <c r="M43" s="72">
        <f t="shared" si="18"/>
        <v>0</v>
      </c>
      <c r="N43" s="72">
        <f t="shared" si="14"/>
        <v>0</v>
      </c>
    </row>
    <row r="44" spans="2:18" outlineLevel="1">
      <c r="B44" s="91">
        <f t="shared" si="7"/>
        <v>43831</v>
      </c>
      <c r="C44" s="86">
        <f>IF(F44&lt;&gt;0,-INDEX([8]Delta!$F$1:$EE$996,$L$20,$I44),0)</f>
        <v>25363.330700367689</v>
      </c>
      <c r="D44" s="87">
        <f>IF(ISNUMBER($F44),VLOOKUP($J44,'Table 1'!$B$13:$C$33,2,FALSE)/12*1000*Study_MW,"")</f>
        <v>0</v>
      </c>
      <c r="E44" s="87">
        <f t="shared" si="21"/>
        <v>25363.330700367689</v>
      </c>
      <c r="F44" s="86">
        <f>INDEX([8]Delta!$F$1:$EE$996,$L$21,$I44)</f>
        <v>1526.8430000000001</v>
      </c>
      <c r="G44" s="89">
        <f t="shared" si="9"/>
        <v>16.611616715253426</v>
      </c>
      <c r="I44" s="77">
        <f>I32+13</f>
        <v>27</v>
      </c>
      <c r="J44" s="90">
        <f t="shared" si="10"/>
        <v>2020</v>
      </c>
      <c r="K44" s="91">
        <f t="shared" si="23"/>
        <v>43831</v>
      </c>
    </row>
    <row r="45" spans="2:18" outlineLevel="1">
      <c r="B45" s="95">
        <f t="shared" si="7"/>
        <v>43862</v>
      </c>
      <c r="C45" s="92">
        <f>IF(F45&lt;&gt;0,-INDEX([8]Delta!$F$1:$EE$996,$L$20,$I45),0)</f>
        <v>24970.064293399453</v>
      </c>
      <c r="D45" s="88">
        <f>IF(ISNUMBER($F45),VLOOKUP($J45,'Table 1'!$B$13:$C$33,2,FALSE)/12*1000*Study_MW,"")</f>
        <v>0</v>
      </c>
      <c r="E45" s="88">
        <f t="shared" si="21"/>
        <v>24970.064293399453</v>
      </c>
      <c r="F45" s="92">
        <f>INDEX([8]Delta!$F$1:$EE$996,$L$21,$I45)</f>
        <v>1547.875</v>
      </c>
      <c r="G45" s="93">
        <f t="shared" si="9"/>
        <v>16.131835124541357</v>
      </c>
      <c r="I45" s="94">
        <f t="shared" si="22"/>
        <v>28</v>
      </c>
      <c r="J45" s="90">
        <f t="shared" si="10"/>
        <v>2020</v>
      </c>
      <c r="K45" s="95">
        <f t="shared" si="23"/>
        <v>43862</v>
      </c>
    </row>
    <row r="46" spans="2:18" outlineLevel="1">
      <c r="B46" s="95">
        <f t="shared" si="7"/>
        <v>43891</v>
      </c>
      <c r="C46" s="92">
        <f>IF(F46&lt;&gt;0,-INDEX([8]Delta!$F$1:$EE$996,$L$20,$I46),0)</f>
        <v>31288.81622415781</v>
      </c>
      <c r="D46" s="88">
        <f>IF(ISNUMBER($F46),VLOOKUP($J46,'Table 1'!$B$13:$C$33,2,FALSE)/12*1000*Study_MW,"")</f>
        <v>0</v>
      </c>
      <c r="E46" s="88">
        <f t="shared" si="21"/>
        <v>31288.81622415781</v>
      </c>
      <c r="F46" s="92">
        <f>INDEX([8]Delta!$F$1:$EE$996,$L$21,$I46)</f>
        <v>2024.548</v>
      </c>
      <c r="G46" s="93">
        <f t="shared" si="9"/>
        <v>15.454716916644017</v>
      </c>
      <c r="I46" s="94">
        <f t="shared" si="22"/>
        <v>29</v>
      </c>
      <c r="J46" s="90">
        <f t="shared" si="10"/>
        <v>2020</v>
      </c>
      <c r="K46" s="95">
        <f t="shared" si="23"/>
        <v>43891</v>
      </c>
    </row>
    <row r="47" spans="2:18" outlineLevel="1">
      <c r="B47" s="95">
        <f t="shared" si="7"/>
        <v>43922</v>
      </c>
      <c r="C47" s="92">
        <f>IF(F47&lt;&gt;0,-INDEX([8]Delta!$F$1:$EE$996,$L$20,$I47),0)</f>
        <v>28919.8271882236</v>
      </c>
      <c r="D47" s="88">
        <f>IF(ISNUMBER($F47),VLOOKUP($J47,'Table 1'!$B$13:$C$33,2,FALSE)/12*1000*Study_MW,"")</f>
        <v>0</v>
      </c>
      <c r="E47" s="88">
        <f t="shared" si="21"/>
        <v>28919.8271882236</v>
      </c>
      <c r="F47" s="92">
        <f>INDEX([8]Delta!$F$1:$EE$996,$L$21,$I47)</f>
        <v>2091.9899999999998</v>
      </c>
      <c r="G47" s="93">
        <f t="shared" si="9"/>
        <v>13.824075252856659</v>
      </c>
      <c r="I47" s="94">
        <f t="shared" si="22"/>
        <v>30</v>
      </c>
      <c r="J47" s="90">
        <f t="shared" si="10"/>
        <v>2020</v>
      </c>
      <c r="K47" s="95">
        <f t="shared" si="23"/>
        <v>43922</v>
      </c>
    </row>
    <row r="48" spans="2:18" outlineLevel="1">
      <c r="B48" s="95">
        <f t="shared" si="7"/>
        <v>43952</v>
      </c>
      <c r="C48" s="92">
        <f>IF(F48&lt;&gt;0,-INDEX([8]Delta!$F$1:$EE$996,$L$20,$I48),0)</f>
        <v>27596.074319601059</v>
      </c>
      <c r="D48" s="88">
        <f>IF(ISNUMBER($F48),VLOOKUP($J48,'Table 1'!$B$13:$C$33,2,FALSE)/12*1000*Study_MW,"")</f>
        <v>0</v>
      </c>
      <c r="E48" s="88">
        <f t="shared" si="21"/>
        <v>27596.074319601059</v>
      </c>
      <c r="F48" s="92">
        <f>INDEX([8]Delta!$F$1:$EE$996,$L$21,$I48)</f>
        <v>2248.5230000000001</v>
      </c>
      <c r="G48" s="93">
        <f t="shared" si="9"/>
        <v>12.272978448341892</v>
      </c>
      <c r="I48" s="94">
        <f t="shared" si="22"/>
        <v>31</v>
      </c>
      <c r="J48" s="90">
        <f t="shared" si="10"/>
        <v>2020</v>
      </c>
      <c r="K48" s="95">
        <f t="shared" si="23"/>
        <v>43952</v>
      </c>
    </row>
    <row r="49" spans="2:11" outlineLevel="1">
      <c r="B49" s="95">
        <f t="shared" si="7"/>
        <v>43983</v>
      </c>
      <c r="C49" s="92">
        <f>IF(F49&lt;&gt;0,-INDEX([8]Delta!$F$1:$EE$996,$L$20,$I49),0)</f>
        <v>26527.537904664874</v>
      </c>
      <c r="D49" s="88">
        <f>IF(ISNUMBER($F49),VLOOKUP($J49,'Table 1'!$B$13:$C$33,2,FALSE)/12*1000*Study_MW,"")</f>
        <v>0</v>
      </c>
      <c r="E49" s="88">
        <f t="shared" si="21"/>
        <v>26527.537904664874</v>
      </c>
      <c r="F49" s="92">
        <f>INDEX([8]Delta!$F$1:$EE$996,$L$21,$I49)</f>
        <v>2246.13</v>
      </c>
      <c r="G49" s="93">
        <f t="shared" si="9"/>
        <v>11.810330615175824</v>
      </c>
      <c r="I49" s="94">
        <f t="shared" si="22"/>
        <v>32</v>
      </c>
      <c r="J49" s="90">
        <f t="shared" si="10"/>
        <v>2020</v>
      </c>
      <c r="K49" s="95">
        <f t="shared" si="23"/>
        <v>43983</v>
      </c>
    </row>
    <row r="50" spans="2:11" outlineLevel="1">
      <c r="B50" s="95">
        <f t="shared" si="7"/>
        <v>44013</v>
      </c>
      <c r="C50" s="92">
        <f>IF(F50&lt;&gt;0,-INDEX([8]Delta!$F$1:$EE$996,$L$20,$I50),0)</f>
        <v>28850.324916571379</v>
      </c>
      <c r="D50" s="88">
        <f>IF(ISNUMBER($F50),VLOOKUP($J50,'Table 1'!$B$13:$C$33,2,FALSE)/12*1000*Study_MW,"")</f>
        <v>0</v>
      </c>
      <c r="E50" s="88">
        <f t="shared" si="21"/>
        <v>28850.324916571379</v>
      </c>
      <c r="F50" s="92">
        <f>INDEX([8]Delta!$F$1:$EE$996,$L$21,$I50)</f>
        <v>2117.2689999999998</v>
      </c>
      <c r="G50" s="93">
        <f t="shared" si="9"/>
        <v>13.626197198641922</v>
      </c>
      <c r="I50" s="94">
        <f t="shared" si="22"/>
        <v>33</v>
      </c>
      <c r="J50" s="90">
        <f t="shared" si="10"/>
        <v>2020</v>
      </c>
      <c r="K50" s="95">
        <f t="shared" si="23"/>
        <v>44013</v>
      </c>
    </row>
    <row r="51" spans="2:11" outlineLevel="1">
      <c r="B51" s="95">
        <f t="shared" si="7"/>
        <v>44044</v>
      </c>
      <c r="C51" s="92">
        <f>IF(F51&lt;&gt;0,-INDEX([8]Delta!$F$1:$EE$996,$L$20,$I51),0)</f>
        <v>30710.157701313496</v>
      </c>
      <c r="D51" s="88">
        <f>IF(ISNUMBER($F51),VLOOKUP($J51,'Table 1'!$B$13:$C$33,2,FALSE)/12*1000*Study_MW,"")</f>
        <v>0</v>
      </c>
      <c r="E51" s="88">
        <f t="shared" si="21"/>
        <v>30710.157701313496</v>
      </c>
      <c r="F51" s="92">
        <f>INDEX([8]Delta!$F$1:$EE$996,$L$21,$I51)</f>
        <v>2234.7280000000001</v>
      </c>
      <c r="G51" s="93">
        <f t="shared" si="9"/>
        <v>13.742235162987843</v>
      </c>
      <c r="I51" s="94">
        <f t="shared" si="22"/>
        <v>34</v>
      </c>
      <c r="J51" s="90">
        <f t="shared" si="10"/>
        <v>2020</v>
      </c>
      <c r="K51" s="95">
        <f t="shared" si="23"/>
        <v>44044</v>
      </c>
    </row>
    <row r="52" spans="2:11" outlineLevel="1">
      <c r="B52" s="95">
        <f t="shared" si="7"/>
        <v>44075</v>
      </c>
      <c r="C52" s="92">
        <f>IF(F52&lt;&gt;0,-INDEX([8]Delta!$F$1:$EE$996,$L$20,$I52),0)</f>
        <v>33271.738898411393</v>
      </c>
      <c r="D52" s="88">
        <f>IF(ISNUMBER($F52),VLOOKUP($J52,'Table 1'!$B$13:$C$33,2,FALSE)/12*1000*Study_MW,"")</f>
        <v>0</v>
      </c>
      <c r="E52" s="88">
        <f t="shared" si="21"/>
        <v>33271.738898411393</v>
      </c>
      <c r="F52" s="92">
        <f>INDEX([8]Delta!$F$1:$EE$996,$L$21,$I52)</f>
        <v>2174.85</v>
      </c>
      <c r="G52" s="93">
        <f t="shared" si="9"/>
        <v>15.298406280162492</v>
      </c>
      <c r="I52" s="94">
        <f t="shared" si="22"/>
        <v>35</v>
      </c>
      <c r="J52" s="90">
        <f t="shared" si="10"/>
        <v>2020</v>
      </c>
      <c r="K52" s="95">
        <f t="shared" si="23"/>
        <v>44075</v>
      </c>
    </row>
    <row r="53" spans="2:11" outlineLevel="1">
      <c r="B53" s="95">
        <f t="shared" si="7"/>
        <v>44105</v>
      </c>
      <c r="C53" s="92">
        <f>IF(F53&lt;&gt;0,-INDEX([8]Delta!$F$1:$EE$996,$L$20,$I53),0)</f>
        <v>30830.31170900166</v>
      </c>
      <c r="D53" s="88">
        <f>IF(ISNUMBER($F53),VLOOKUP($J53,'Table 1'!$B$13:$C$33,2,FALSE)/12*1000*Study_MW,"")</f>
        <v>0</v>
      </c>
      <c r="E53" s="88">
        <f t="shared" si="21"/>
        <v>30830.31170900166</v>
      </c>
      <c r="F53" s="92">
        <f>INDEX([8]Delta!$F$1:$EE$996,$L$21,$I53)</f>
        <v>2074.9850000000001</v>
      </c>
      <c r="G53" s="93">
        <f t="shared" si="9"/>
        <v>14.858088954378783</v>
      </c>
      <c r="I53" s="94">
        <f t="shared" si="22"/>
        <v>36</v>
      </c>
      <c r="J53" s="90">
        <f t="shared" si="10"/>
        <v>2020</v>
      </c>
      <c r="K53" s="95">
        <f t="shared" si="23"/>
        <v>44105</v>
      </c>
    </row>
    <row r="54" spans="2:11" outlineLevel="1">
      <c r="B54" s="95">
        <f t="shared" si="7"/>
        <v>44136</v>
      </c>
      <c r="C54" s="92">
        <f>IF(F54&lt;&gt;0,-INDEX([8]Delta!$F$1:$EE$996,$L$20,$I54),0)</f>
        <v>25971.386604547501</v>
      </c>
      <c r="D54" s="88">
        <f>IF(ISNUMBER($F54),VLOOKUP($J54,'Table 1'!$B$13:$C$33,2,FALSE)/12*1000*Study_MW,"")</f>
        <v>0</v>
      </c>
      <c r="E54" s="88">
        <f t="shared" si="21"/>
        <v>25971.386604547501</v>
      </c>
      <c r="F54" s="92">
        <f>INDEX([8]Delta!$F$1:$EE$996,$L$21,$I54)</f>
        <v>1650.63</v>
      </c>
      <c r="G54" s="93">
        <f t="shared" si="9"/>
        <v>15.734226691958524</v>
      </c>
      <c r="I54" s="94">
        <f t="shared" si="22"/>
        <v>37</v>
      </c>
      <c r="J54" s="90">
        <f t="shared" si="10"/>
        <v>2020</v>
      </c>
      <c r="K54" s="95">
        <f t="shared" si="23"/>
        <v>44136</v>
      </c>
    </row>
    <row r="55" spans="2:11" outlineLevel="1">
      <c r="B55" s="99">
        <f t="shared" si="7"/>
        <v>44166</v>
      </c>
      <c r="C55" s="96">
        <f>IF(F55&lt;&gt;0,-INDEX([8]Delta!$F$1:$EE$996,$L$20,$I55),0)</f>
        <v>21833.064309716225</v>
      </c>
      <c r="D55" s="97">
        <f>IF(ISNUMBER($F55),VLOOKUP($J55,'Table 1'!$B$13:$C$33,2,FALSE)/12*1000*Study_MW,"")</f>
        <v>0</v>
      </c>
      <c r="E55" s="97">
        <f t="shared" si="21"/>
        <v>21833.064309716225</v>
      </c>
      <c r="F55" s="96">
        <f>INDEX([8]Delta!$F$1:$EE$996,$L$21,$I55)</f>
        <v>1394.442</v>
      </c>
      <c r="G55" s="98">
        <f t="shared" si="9"/>
        <v>15.657205039518477</v>
      </c>
      <c r="I55" s="81">
        <f t="shared" si="22"/>
        <v>38</v>
      </c>
      <c r="J55" s="90">
        <f t="shared" si="10"/>
        <v>2020</v>
      </c>
      <c r="K55" s="99">
        <f t="shared" si="23"/>
        <v>44166</v>
      </c>
    </row>
    <row r="56" spans="2:11" outlineLevel="1">
      <c r="B56" s="91">
        <f t="shared" si="7"/>
        <v>44197</v>
      </c>
      <c r="C56" s="86">
        <f>IF(F56&lt;&gt;0,-INDEX([8]Delta!$F$1:$EE$996,$L$20,$I56),0)</f>
        <v>25045.007422819734</v>
      </c>
      <c r="D56" s="87">
        <f>IF(ISNUMBER($F56),VLOOKUP($J56,'Table 1'!$B$13:$C$33,2,FALSE)/12*1000*Study_MW,"")</f>
        <v>0</v>
      </c>
      <c r="E56" s="87">
        <f t="shared" si="21"/>
        <v>25045.007422819734</v>
      </c>
      <c r="F56" s="86">
        <f>INDEX([8]Delta!$F$1:$EE$996,$L$21,$I56)</f>
        <v>1519.248</v>
      </c>
      <c r="G56" s="89">
        <f t="shared" si="9"/>
        <v>16.485134370964932</v>
      </c>
      <c r="I56" s="77">
        <f>I44+13</f>
        <v>40</v>
      </c>
      <c r="J56" s="90">
        <f t="shared" si="10"/>
        <v>2021</v>
      </c>
      <c r="K56" s="91">
        <f t="shared" si="23"/>
        <v>44197</v>
      </c>
    </row>
    <row r="57" spans="2:11" outlineLevel="1">
      <c r="B57" s="95">
        <f t="shared" si="7"/>
        <v>44228</v>
      </c>
      <c r="C57" s="92">
        <f>IF(F57&lt;&gt;0,-INDEX([8]Delta!$F$1:$EE$996,$L$20,$I57),0)</f>
        <v>23911.701107174158</v>
      </c>
      <c r="D57" s="88">
        <f>IF(ISNUMBER($F57),VLOOKUP($J57,'Table 1'!$B$13:$C$33,2,FALSE)/12*1000*Study_MW,"")</f>
        <v>0</v>
      </c>
      <c r="E57" s="88">
        <f t="shared" si="21"/>
        <v>23911.701107174158</v>
      </c>
      <c r="F57" s="92">
        <f>INDEX([8]Delta!$F$1:$EE$996,$L$21,$I57)</f>
        <v>1487.0239999999999</v>
      </c>
      <c r="G57" s="93">
        <f t="shared" si="9"/>
        <v>16.080238857728027</v>
      </c>
      <c r="I57" s="94">
        <f t="shared" si="22"/>
        <v>41</v>
      </c>
      <c r="J57" s="90">
        <f t="shared" si="10"/>
        <v>2021</v>
      </c>
      <c r="K57" s="95">
        <f t="shared" si="23"/>
        <v>44228</v>
      </c>
    </row>
    <row r="58" spans="2:11" outlineLevel="1">
      <c r="B58" s="95">
        <f t="shared" si="7"/>
        <v>44256</v>
      </c>
      <c r="C58" s="92">
        <f>IF(F58&lt;&gt;0,-INDEX([8]Delta!$F$1:$EE$996,$L$20,$I58),0)</f>
        <v>34772.689261943102</v>
      </c>
      <c r="D58" s="88">
        <f>IF(ISNUMBER($F58),VLOOKUP($J58,'Table 1'!$B$13:$C$33,2,FALSE)/12*1000*Study_MW,"")</f>
        <v>0</v>
      </c>
      <c r="E58" s="88">
        <f t="shared" si="21"/>
        <v>34772.689261943102</v>
      </c>
      <c r="F58" s="92">
        <f>INDEX([8]Delta!$F$1:$EE$996,$L$21,$I58)</f>
        <v>2014.473</v>
      </c>
      <c r="G58" s="93">
        <f t="shared" si="9"/>
        <v>17.261432276304078</v>
      </c>
      <c r="I58" s="94">
        <f t="shared" si="22"/>
        <v>42</v>
      </c>
      <c r="J58" s="90">
        <f t="shared" si="10"/>
        <v>2021</v>
      </c>
      <c r="K58" s="95">
        <f t="shared" si="23"/>
        <v>44256</v>
      </c>
    </row>
    <row r="59" spans="2:11" outlineLevel="1">
      <c r="B59" s="95">
        <f t="shared" si="7"/>
        <v>44287</v>
      </c>
      <c r="C59" s="92">
        <f>IF(F59&lt;&gt;0,-INDEX([8]Delta!$F$1:$EE$996,$L$20,$I59),0)</f>
        <v>31870.52876457572</v>
      </c>
      <c r="D59" s="88">
        <f>IF(ISNUMBER($F59),VLOOKUP($J59,'Table 1'!$B$13:$C$33,2,FALSE)/12*1000*Study_MW,"")</f>
        <v>0</v>
      </c>
      <c r="E59" s="88">
        <f t="shared" si="21"/>
        <v>31870.52876457572</v>
      </c>
      <c r="F59" s="92">
        <f>INDEX([8]Delta!$F$1:$EE$996,$L$21,$I59)</f>
        <v>2081.64</v>
      </c>
      <c r="G59" s="93">
        <f t="shared" si="9"/>
        <v>15.310298017224747</v>
      </c>
      <c r="I59" s="94">
        <f t="shared" si="22"/>
        <v>43</v>
      </c>
      <c r="J59" s="90">
        <f t="shared" si="10"/>
        <v>2021</v>
      </c>
      <c r="K59" s="95">
        <f t="shared" si="23"/>
        <v>44287</v>
      </c>
    </row>
    <row r="60" spans="2:11" outlineLevel="1">
      <c r="B60" s="95">
        <f t="shared" si="7"/>
        <v>44317</v>
      </c>
      <c r="C60" s="92">
        <f>IF(F60&lt;&gt;0,-INDEX([8]Delta!$F$1:$EE$996,$L$20,$I60),0)</f>
        <v>32572.319677636027</v>
      </c>
      <c r="D60" s="88">
        <f>IF(ISNUMBER($F60),VLOOKUP($J60,'Table 1'!$B$13:$C$33,2,FALSE)/12*1000*Study_MW,"")</f>
        <v>0</v>
      </c>
      <c r="E60" s="88">
        <f t="shared" si="21"/>
        <v>32572.319677636027</v>
      </c>
      <c r="F60" s="92">
        <f>INDEX([8]Delta!$F$1:$EE$996,$L$21,$I60)</f>
        <v>2237.3319999999999</v>
      </c>
      <c r="G60" s="93">
        <f t="shared" si="9"/>
        <v>14.558554420012777</v>
      </c>
      <c r="I60" s="94">
        <f t="shared" si="22"/>
        <v>44</v>
      </c>
      <c r="J60" s="90">
        <f t="shared" si="10"/>
        <v>2021</v>
      </c>
      <c r="K60" s="95">
        <f t="shared" si="23"/>
        <v>44317</v>
      </c>
    </row>
    <row r="61" spans="2:11" outlineLevel="1">
      <c r="B61" s="95">
        <f t="shared" si="7"/>
        <v>44348</v>
      </c>
      <c r="C61" s="92">
        <f>IF(F61&lt;&gt;0,-INDEX([8]Delta!$F$1:$EE$996,$L$20,$I61),0)</f>
        <v>30665.323021754622</v>
      </c>
      <c r="D61" s="88">
        <f>IF(ISNUMBER($F61),VLOOKUP($J61,'Table 1'!$B$13:$C$33,2,FALSE)/12*1000*Study_MW,"")</f>
        <v>0</v>
      </c>
      <c r="E61" s="88">
        <f t="shared" si="21"/>
        <v>30665.323021754622</v>
      </c>
      <c r="F61" s="92">
        <f>INDEX([8]Delta!$F$1:$EE$996,$L$21,$I61)</f>
        <v>2234.9699999999998</v>
      </c>
      <c r="G61" s="93">
        <f t="shared" si="9"/>
        <v>13.720686640874206</v>
      </c>
      <c r="I61" s="94">
        <f t="shared" si="22"/>
        <v>45</v>
      </c>
      <c r="J61" s="90">
        <f t="shared" si="10"/>
        <v>2021</v>
      </c>
      <c r="K61" s="95">
        <f t="shared" si="23"/>
        <v>44348</v>
      </c>
    </row>
    <row r="62" spans="2:11" outlineLevel="1">
      <c r="B62" s="95">
        <f t="shared" si="7"/>
        <v>44378</v>
      </c>
      <c r="C62" s="92">
        <f>IF(F62&lt;&gt;0,-INDEX([8]Delta!$F$1:$EE$996,$L$20,$I62),0)</f>
        <v>30803.234814316034</v>
      </c>
      <c r="D62" s="88">
        <f>IF(ISNUMBER($F62),VLOOKUP($J62,'Table 1'!$B$13:$C$33,2,FALSE)/12*1000*Study_MW,"")</f>
        <v>0</v>
      </c>
      <c r="E62" s="88">
        <f t="shared" si="21"/>
        <v>30803.234814316034</v>
      </c>
      <c r="F62" s="92">
        <f>INDEX([8]Delta!$F$1:$EE$996,$L$21,$I62)</f>
        <v>2106.6979999999999</v>
      </c>
      <c r="G62" s="93">
        <f t="shared" si="9"/>
        <v>14.621571204945386</v>
      </c>
      <c r="I62" s="94">
        <f t="shared" si="22"/>
        <v>46</v>
      </c>
      <c r="J62" s="90">
        <f t="shared" si="10"/>
        <v>2021</v>
      </c>
      <c r="K62" s="95">
        <f t="shared" si="23"/>
        <v>44378</v>
      </c>
    </row>
    <row r="63" spans="2:11" outlineLevel="1">
      <c r="B63" s="95">
        <f t="shared" si="7"/>
        <v>44409</v>
      </c>
      <c r="C63" s="92">
        <f>IF(F63&lt;&gt;0,-INDEX([8]Delta!$F$1:$EE$996,$L$20,$I63),0)</f>
        <v>33271.278205156326</v>
      </c>
      <c r="D63" s="88">
        <f>IF(ISNUMBER($F63),VLOOKUP($J63,'Table 1'!$B$13:$C$33,2,FALSE)/12*1000*Study_MW,"")</f>
        <v>0</v>
      </c>
      <c r="E63" s="88">
        <f t="shared" si="21"/>
        <v>33271.278205156326</v>
      </c>
      <c r="F63" s="92">
        <f>INDEX([8]Delta!$F$1:$EE$996,$L$21,$I63)</f>
        <v>2223.63</v>
      </c>
      <c r="G63" s="93">
        <f t="shared" si="9"/>
        <v>14.96259638750886</v>
      </c>
      <c r="I63" s="94">
        <f t="shared" si="22"/>
        <v>47</v>
      </c>
      <c r="J63" s="90">
        <f t="shared" si="10"/>
        <v>2021</v>
      </c>
      <c r="K63" s="95">
        <f t="shared" si="23"/>
        <v>44409</v>
      </c>
    </row>
    <row r="64" spans="2:11" outlineLevel="1">
      <c r="B64" s="95">
        <f t="shared" si="7"/>
        <v>44440</v>
      </c>
      <c r="C64" s="92">
        <f>IF(F64&lt;&gt;0,-INDEX([8]Delta!$F$1:$EE$996,$L$20,$I64),0)</f>
        <v>39662.947261229157</v>
      </c>
      <c r="D64" s="88">
        <f>IF(ISNUMBER($F64),VLOOKUP($J64,'Table 1'!$B$13:$C$33,2,FALSE)/12*1000*Study_MW,"")</f>
        <v>0</v>
      </c>
      <c r="E64" s="88">
        <f t="shared" si="21"/>
        <v>39662.947261229157</v>
      </c>
      <c r="F64" s="92">
        <f>INDEX([8]Delta!$F$1:$EE$996,$L$21,$I64)</f>
        <v>2163.96</v>
      </c>
      <c r="G64" s="93">
        <f t="shared" si="9"/>
        <v>18.328872650709421</v>
      </c>
      <c r="I64" s="94">
        <f t="shared" si="22"/>
        <v>48</v>
      </c>
      <c r="J64" s="90">
        <f t="shared" si="10"/>
        <v>2021</v>
      </c>
      <c r="K64" s="95">
        <f t="shared" si="23"/>
        <v>44440</v>
      </c>
    </row>
    <row r="65" spans="2:11" outlineLevel="1">
      <c r="B65" s="95">
        <f t="shared" si="7"/>
        <v>44470</v>
      </c>
      <c r="C65" s="92">
        <f>IF(F65&lt;&gt;0,-INDEX([8]Delta!$F$1:$EE$996,$L$20,$I65),0)</f>
        <v>32141.859925925732</v>
      </c>
      <c r="D65" s="88">
        <f>IF(ISNUMBER($F65),VLOOKUP($J65,'Table 1'!$B$13:$C$33,2,FALSE)/12*1000*Study_MW,"")</f>
        <v>0</v>
      </c>
      <c r="E65" s="88">
        <f t="shared" si="21"/>
        <v>32141.859925925732</v>
      </c>
      <c r="F65" s="92">
        <f>INDEX([8]Delta!$F$1:$EE$996,$L$21,$I65)</f>
        <v>2064.6309999999999</v>
      </c>
      <c r="G65" s="93">
        <f t="shared" si="9"/>
        <v>15.567847196872339</v>
      </c>
      <c r="I65" s="94">
        <f t="shared" si="22"/>
        <v>49</v>
      </c>
      <c r="J65" s="90">
        <f t="shared" si="10"/>
        <v>2021</v>
      </c>
      <c r="K65" s="95">
        <f t="shared" si="23"/>
        <v>44470</v>
      </c>
    </row>
    <row r="66" spans="2:11" outlineLevel="1">
      <c r="B66" s="95">
        <f t="shared" si="7"/>
        <v>44501</v>
      </c>
      <c r="C66" s="92">
        <f>IF(F66&lt;&gt;0,-INDEX([8]Delta!$F$1:$EE$996,$L$20,$I66),0)</f>
        <v>25718.205580294132</v>
      </c>
      <c r="D66" s="88">
        <f>IF(ISNUMBER($F66),VLOOKUP($J66,'Table 1'!$B$13:$C$33,2,FALSE)/12*1000*Study_MW,"")</f>
        <v>0</v>
      </c>
      <c r="E66" s="88">
        <f t="shared" si="21"/>
        <v>25718.205580294132</v>
      </c>
      <c r="F66" s="92">
        <f>INDEX([8]Delta!$F$1:$EE$996,$L$21,$I66)</f>
        <v>1642.44</v>
      </c>
      <c r="G66" s="93">
        <f t="shared" si="9"/>
        <v>15.658535824927627</v>
      </c>
      <c r="I66" s="94">
        <f t="shared" si="22"/>
        <v>50</v>
      </c>
      <c r="J66" s="90">
        <f t="shared" si="10"/>
        <v>2021</v>
      </c>
      <c r="K66" s="95">
        <f t="shared" si="23"/>
        <v>44501</v>
      </c>
    </row>
    <row r="67" spans="2:11" outlineLevel="1">
      <c r="B67" s="99">
        <f t="shared" si="7"/>
        <v>44531</v>
      </c>
      <c r="C67" s="96">
        <f>IF(F67&lt;&gt;0,-INDEX([8]Delta!$F$1:$EE$996,$L$20,$I67),0)</f>
        <v>22491.510894805193</v>
      </c>
      <c r="D67" s="97">
        <f>IF(ISNUMBER($F67),VLOOKUP($J67,'Table 1'!$B$13:$C$33,2,FALSE)/12*1000*Study_MW,"")</f>
        <v>0</v>
      </c>
      <c r="E67" s="97">
        <f t="shared" si="21"/>
        <v>22491.510894805193</v>
      </c>
      <c r="F67" s="96">
        <f>INDEX([8]Delta!$F$1:$EE$996,$L$21,$I67)</f>
        <v>1387.4359999999999</v>
      </c>
      <c r="G67" s="98">
        <f t="shared" si="9"/>
        <v>16.210845685714652</v>
      </c>
      <c r="I67" s="81">
        <f t="shared" si="22"/>
        <v>51</v>
      </c>
      <c r="J67" s="90">
        <f t="shared" si="10"/>
        <v>2021</v>
      </c>
      <c r="K67" s="99">
        <f t="shared" si="23"/>
        <v>44531</v>
      </c>
    </row>
    <row r="68" spans="2:11" outlineLevel="1">
      <c r="B68" s="91">
        <f t="shared" si="7"/>
        <v>44562</v>
      </c>
      <c r="C68" s="86">
        <f>IF(F68&lt;&gt;0,-INDEX([8]Delta!$F$1:$EE$996,$L$20,$I68),0)</f>
        <v>25366.23965844512</v>
      </c>
      <c r="D68" s="87">
        <f>IF(ISNUMBER($F68),VLOOKUP($J68,'Table 1'!$B$13:$C$33,2,FALSE)/12*1000*Study_MW,"")</f>
        <v>0</v>
      </c>
      <c r="E68" s="87">
        <f t="shared" si="21"/>
        <v>25366.23965844512</v>
      </c>
      <c r="F68" s="86">
        <f>INDEX([8]Delta!$F$1:$EE$996,$L$21,$I68)</f>
        <v>1511.684</v>
      </c>
      <c r="G68" s="89">
        <f t="shared" si="9"/>
        <v>16.780120487115774</v>
      </c>
      <c r="I68" s="77">
        <f>I56+13</f>
        <v>53</v>
      </c>
      <c r="J68" s="90">
        <f t="shared" si="10"/>
        <v>2022</v>
      </c>
      <c r="K68" s="91">
        <f t="shared" si="23"/>
        <v>44562</v>
      </c>
    </row>
    <row r="69" spans="2:11" outlineLevel="1">
      <c r="B69" s="95">
        <f t="shared" si="7"/>
        <v>44593</v>
      </c>
      <c r="C69" s="92">
        <f>IF(F69&lt;&gt;0,-INDEX([8]Delta!$F$1:$EE$996,$L$20,$I69),0)</f>
        <v>24594.639620512724</v>
      </c>
      <c r="D69" s="88">
        <f>IF(ISNUMBER($F69),VLOOKUP($J69,'Table 1'!$B$13:$C$33,2,FALSE)/12*1000*Study_MW,"")</f>
        <v>0</v>
      </c>
      <c r="E69" s="88">
        <f t="shared" si="21"/>
        <v>24594.639620512724</v>
      </c>
      <c r="F69" s="92">
        <f>INDEX([8]Delta!$F$1:$EE$996,$L$21,$I69)</f>
        <v>1479.604</v>
      </c>
      <c r="G69" s="93">
        <f t="shared" si="9"/>
        <v>16.622447371399865</v>
      </c>
      <c r="I69" s="94">
        <f t="shared" si="22"/>
        <v>54</v>
      </c>
      <c r="J69" s="90">
        <f t="shared" si="10"/>
        <v>2022</v>
      </c>
      <c r="K69" s="95">
        <f t="shared" si="23"/>
        <v>44593</v>
      </c>
    </row>
    <row r="70" spans="2:11" outlineLevel="1">
      <c r="B70" s="95">
        <f t="shared" si="7"/>
        <v>44621</v>
      </c>
      <c r="C70" s="92">
        <f>IF(F70&lt;&gt;0,-INDEX([8]Delta!$F$1:$EE$996,$L$20,$I70),0)</f>
        <v>35964.886998802423</v>
      </c>
      <c r="D70" s="88">
        <f>IF(ISNUMBER($F70),VLOOKUP($J70,'Table 1'!$B$13:$C$33,2,FALSE)/12*1000*Study_MW,"")</f>
        <v>0</v>
      </c>
      <c r="E70" s="88">
        <f t="shared" si="21"/>
        <v>35964.886998802423</v>
      </c>
      <c r="F70" s="92">
        <f>INDEX([8]Delta!$F$1:$EE$996,$L$21,$I70)</f>
        <v>2004.46</v>
      </c>
      <c r="G70" s="93">
        <f t="shared" si="9"/>
        <v>17.942431876317023</v>
      </c>
      <c r="I70" s="94">
        <f t="shared" si="22"/>
        <v>55</v>
      </c>
      <c r="J70" s="90">
        <f t="shared" si="10"/>
        <v>2022</v>
      </c>
      <c r="K70" s="95">
        <f t="shared" si="23"/>
        <v>44621</v>
      </c>
    </row>
    <row r="71" spans="2:11" outlineLevel="1">
      <c r="B71" s="95">
        <f t="shared" si="7"/>
        <v>44652</v>
      </c>
      <c r="C71" s="92">
        <f>IF(F71&lt;&gt;0,-INDEX([8]Delta!$F$1:$EE$996,$L$20,$I71),0)</f>
        <v>33535.257746130228</v>
      </c>
      <c r="D71" s="88">
        <f>IF(ISNUMBER($F71),VLOOKUP($J71,'Table 1'!$B$13:$C$33,2,FALSE)/12*1000*Study_MW,"")</f>
        <v>0</v>
      </c>
      <c r="E71" s="88">
        <f t="shared" si="21"/>
        <v>33535.257746130228</v>
      </c>
      <c r="F71" s="92">
        <f>INDEX([8]Delta!$F$1:$EE$996,$L$21,$I71)</f>
        <v>2071.1999999999998</v>
      </c>
      <c r="G71" s="93">
        <f t="shared" si="9"/>
        <v>16.191221391526764</v>
      </c>
      <c r="I71" s="94">
        <f t="shared" si="22"/>
        <v>56</v>
      </c>
      <c r="J71" s="90">
        <f t="shared" si="10"/>
        <v>2022</v>
      </c>
      <c r="K71" s="95">
        <f t="shared" si="23"/>
        <v>44652</v>
      </c>
    </row>
    <row r="72" spans="2:11" outlineLevel="1">
      <c r="B72" s="95">
        <f t="shared" si="7"/>
        <v>44682</v>
      </c>
      <c r="C72" s="92">
        <f>IF(F72&lt;&gt;0,-INDEX([8]Delta!$F$1:$EE$996,$L$20,$I72),0)</f>
        <v>35247.167447060347</v>
      </c>
      <c r="D72" s="88">
        <f>IF(ISNUMBER($F72),VLOOKUP($J72,'Table 1'!$B$13:$C$33,2,FALSE)/12*1000*Study_MW,"")</f>
        <v>0</v>
      </c>
      <c r="E72" s="88">
        <f t="shared" si="21"/>
        <v>35247.167447060347</v>
      </c>
      <c r="F72" s="92">
        <f>INDEX([8]Delta!$F$1:$EE$996,$L$21,$I72)</f>
        <v>2226.0790000000002</v>
      </c>
      <c r="G72" s="93">
        <f t="shared" si="9"/>
        <v>15.83374509487774</v>
      </c>
      <c r="I72" s="94">
        <f t="shared" si="22"/>
        <v>57</v>
      </c>
      <c r="J72" s="90">
        <f t="shared" si="10"/>
        <v>2022</v>
      </c>
      <c r="K72" s="95">
        <f t="shared" si="23"/>
        <v>44682</v>
      </c>
    </row>
    <row r="73" spans="2:11" outlineLevel="1">
      <c r="B73" s="95">
        <f t="shared" si="7"/>
        <v>44713</v>
      </c>
      <c r="C73" s="92">
        <f>IF(F73&lt;&gt;0,-INDEX([8]Delta!$F$1:$EE$996,$L$20,$I73),0)</f>
        <v>32432.537417426705</v>
      </c>
      <c r="D73" s="88">
        <f>IF(ISNUMBER($F73),VLOOKUP($J73,'Table 1'!$B$13:$C$33,2,FALSE)/12*1000*Study_MW,"")</f>
        <v>0</v>
      </c>
      <c r="E73" s="88">
        <f t="shared" si="21"/>
        <v>32432.537417426705</v>
      </c>
      <c r="F73" s="92">
        <f>INDEX([8]Delta!$F$1:$EE$996,$L$21,$I73)</f>
        <v>2223.7800000000002</v>
      </c>
      <c r="G73" s="93">
        <f t="shared" si="9"/>
        <v>14.584418160711358</v>
      </c>
      <c r="I73" s="94">
        <f t="shared" si="22"/>
        <v>58</v>
      </c>
      <c r="J73" s="90">
        <f t="shared" si="10"/>
        <v>2022</v>
      </c>
      <c r="K73" s="95">
        <f t="shared" si="23"/>
        <v>44713</v>
      </c>
    </row>
    <row r="74" spans="2:11" outlineLevel="1">
      <c r="B74" s="95">
        <f t="shared" si="7"/>
        <v>44743</v>
      </c>
      <c r="C74" s="92">
        <f>IF(F74&lt;&gt;0,-INDEX([8]Delta!$F$1:$EE$996,$L$20,$I74),0)</f>
        <v>30895.758795976639</v>
      </c>
      <c r="D74" s="88">
        <f>IF(ISNUMBER($F74),VLOOKUP($J74,'Table 1'!$B$13:$C$33,2,FALSE)/12*1000*Study_MW,"")</f>
        <v>0</v>
      </c>
      <c r="E74" s="88">
        <f t="shared" si="21"/>
        <v>30895.758795976639</v>
      </c>
      <c r="F74" s="92">
        <f>INDEX([8]Delta!$F$1:$EE$996,$L$21,$I74)</f>
        <v>2096.1579999999999</v>
      </c>
      <c r="G74" s="93">
        <f t="shared" si="9"/>
        <v>14.739231868960566</v>
      </c>
      <c r="I74" s="94">
        <f t="shared" si="22"/>
        <v>59</v>
      </c>
      <c r="J74" s="90">
        <f t="shared" si="10"/>
        <v>2022</v>
      </c>
      <c r="K74" s="95">
        <f t="shared" si="23"/>
        <v>44743</v>
      </c>
    </row>
    <row r="75" spans="2:11" outlineLevel="1">
      <c r="B75" s="95">
        <f t="shared" si="7"/>
        <v>44774</v>
      </c>
      <c r="C75" s="92">
        <f>IF(F75&lt;&gt;0,-INDEX([8]Delta!$F$1:$EE$996,$L$20,$I75),0)</f>
        <v>35223.457396537066</v>
      </c>
      <c r="D75" s="88">
        <f>IF(ISNUMBER($F75),VLOOKUP($J75,'Table 1'!$B$13:$C$33,2,FALSE)/12*1000*Study_MW,"")</f>
        <v>0</v>
      </c>
      <c r="E75" s="88">
        <f t="shared" si="21"/>
        <v>35223.457396537066</v>
      </c>
      <c r="F75" s="92">
        <f>INDEX([8]Delta!$F$1:$EE$996,$L$21,$I75)</f>
        <v>2212.4699999999998</v>
      </c>
      <c r="G75" s="93">
        <f t="shared" si="9"/>
        <v>15.920422603035101</v>
      </c>
      <c r="I75" s="94">
        <f t="shared" si="22"/>
        <v>60</v>
      </c>
      <c r="J75" s="90">
        <f t="shared" si="10"/>
        <v>2022</v>
      </c>
      <c r="K75" s="95">
        <f t="shared" si="23"/>
        <v>44774</v>
      </c>
    </row>
    <row r="76" spans="2:11" outlineLevel="1">
      <c r="B76" s="95">
        <f t="shared" si="7"/>
        <v>44805</v>
      </c>
      <c r="C76" s="92">
        <f>IF(F76&lt;&gt;0,-INDEX([8]Delta!$F$1:$EE$996,$L$20,$I76),0)</f>
        <v>41772.721453011036</v>
      </c>
      <c r="D76" s="88">
        <f>IF(ISNUMBER($F76),VLOOKUP($J76,'Table 1'!$B$13:$C$33,2,FALSE)/12*1000*Study_MW,"")</f>
        <v>0</v>
      </c>
      <c r="E76" s="88">
        <f t="shared" si="21"/>
        <v>41772.721453011036</v>
      </c>
      <c r="F76" s="92">
        <f>INDEX([8]Delta!$F$1:$EE$996,$L$21,$I76)</f>
        <v>2153.19</v>
      </c>
      <c r="G76" s="93">
        <f t="shared" si="9"/>
        <v>19.400388007101572</v>
      </c>
      <c r="I76" s="94">
        <f t="shared" si="22"/>
        <v>61</v>
      </c>
      <c r="J76" s="90">
        <f t="shared" si="10"/>
        <v>2022</v>
      </c>
      <c r="K76" s="95">
        <f t="shared" si="23"/>
        <v>44805</v>
      </c>
    </row>
    <row r="77" spans="2:11" outlineLevel="1">
      <c r="B77" s="95">
        <f t="shared" si="7"/>
        <v>44835</v>
      </c>
      <c r="C77" s="92">
        <f>IF(F77&lt;&gt;0,-INDEX([8]Delta!$F$1:$EE$996,$L$20,$I77),0)</f>
        <v>33190.359000295401</v>
      </c>
      <c r="D77" s="88">
        <f>IF(ISNUMBER($F77),VLOOKUP($J77,'Table 1'!$B$13:$C$33,2,FALSE)/12*1000*Study_MW,"")</f>
        <v>0</v>
      </c>
      <c r="E77" s="88">
        <f t="shared" si="21"/>
        <v>33190.359000295401</v>
      </c>
      <c r="F77" s="92">
        <f>INDEX([8]Delta!$F$1:$EE$996,$L$21,$I77)</f>
        <v>2054.277</v>
      </c>
      <c r="G77" s="93">
        <f t="shared" si="9"/>
        <v>16.156710609277813</v>
      </c>
      <c r="I77" s="94">
        <f t="shared" si="22"/>
        <v>62</v>
      </c>
      <c r="J77" s="90">
        <f t="shared" si="10"/>
        <v>2022</v>
      </c>
      <c r="K77" s="95">
        <f t="shared" si="23"/>
        <v>44835</v>
      </c>
    </row>
    <row r="78" spans="2:11" outlineLevel="1">
      <c r="B78" s="95">
        <f t="shared" si="7"/>
        <v>44866</v>
      </c>
      <c r="C78" s="92">
        <f>IF(F78&lt;&gt;0,-INDEX([8]Delta!$F$1:$EE$996,$L$20,$I78),0)</f>
        <v>26540.25614130497</v>
      </c>
      <c r="D78" s="88">
        <f>IF(ISNUMBER($F78),VLOOKUP($J78,'Table 1'!$B$13:$C$33,2,FALSE)/12*1000*Study_MW,"")</f>
        <v>0</v>
      </c>
      <c r="E78" s="88">
        <f t="shared" si="21"/>
        <v>26540.25614130497</v>
      </c>
      <c r="F78" s="92">
        <f>INDEX([8]Delta!$F$1:$EE$996,$L$21,$I78)</f>
        <v>1634.19</v>
      </c>
      <c r="G78" s="93">
        <f t="shared" si="9"/>
        <v>16.240618374427068</v>
      </c>
      <c r="I78" s="94">
        <f t="shared" si="22"/>
        <v>63</v>
      </c>
      <c r="J78" s="90">
        <f t="shared" si="10"/>
        <v>2022</v>
      </c>
      <c r="K78" s="95">
        <f t="shared" si="23"/>
        <v>44866</v>
      </c>
    </row>
    <row r="79" spans="2:11" outlineLevel="1">
      <c r="B79" s="99">
        <f t="shared" si="7"/>
        <v>44896</v>
      </c>
      <c r="C79" s="96">
        <f>IF(F79&lt;&gt;0,-INDEX([8]Delta!$F$1:$EE$996,$L$20,$I79),0)</f>
        <v>23517.289504408836</v>
      </c>
      <c r="D79" s="97">
        <f>IF(ISNUMBER($F79),VLOOKUP($J79,'Table 1'!$B$13:$C$33,2,FALSE)/12*1000*Study_MW,"")</f>
        <v>0</v>
      </c>
      <c r="E79" s="97">
        <f t="shared" si="21"/>
        <v>23517.289504408836</v>
      </c>
      <c r="F79" s="96">
        <f>INDEX([8]Delta!$F$1:$EE$996,$L$21,$I79)</f>
        <v>1380.5540000000001</v>
      </c>
      <c r="G79" s="98">
        <f t="shared" si="9"/>
        <v>17.034675575463787</v>
      </c>
      <c r="I79" s="81">
        <f t="shared" si="22"/>
        <v>64</v>
      </c>
      <c r="J79" s="90">
        <f t="shared" si="10"/>
        <v>2022</v>
      </c>
      <c r="K79" s="99">
        <f t="shared" si="23"/>
        <v>44896</v>
      </c>
    </row>
    <row r="80" spans="2:11" outlineLevel="1">
      <c r="B80" s="91">
        <f t="shared" si="7"/>
        <v>44927</v>
      </c>
      <c r="C80" s="86">
        <f>IF(F80&lt;&gt;0,-INDEX([8]Delta!$F$1:$EE$996,$L$20,$I80),0)</f>
        <v>26251.15495583415</v>
      </c>
      <c r="D80" s="87">
        <f>IF(ISNUMBER($F80),VLOOKUP($J80,'Table 1'!$B$13:$C$33,2,FALSE)/12*1000*Study_MW,"")</f>
        <v>0</v>
      </c>
      <c r="E80" s="87">
        <f t="shared" si="21"/>
        <v>26251.15495583415</v>
      </c>
      <c r="F80" s="86">
        <f>INDEX([8]Delta!$F$1:$EE$996,$L$21,$I80)</f>
        <v>1504.0889999999999</v>
      </c>
      <c r="G80" s="89">
        <f t="shared" si="9"/>
        <v>17.453192567616778</v>
      </c>
      <c r="I80" s="77">
        <f>I68+13</f>
        <v>66</v>
      </c>
      <c r="J80" s="90">
        <f t="shared" si="10"/>
        <v>2023</v>
      </c>
      <c r="K80" s="91">
        <f t="shared" si="23"/>
        <v>44927</v>
      </c>
    </row>
    <row r="81" spans="2:11" outlineLevel="1">
      <c r="B81" s="95">
        <f t="shared" si="7"/>
        <v>44958</v>
      </c>
      <c r="C81" s="92">
        <f>IF(F81&lt;&gt;0,-INDEX([8]Delta!$F$1:$EE$996,$L$20,$I81),0)</f>
        <v>25460.889639154077</v>
      </c>
      <c r="D81" s="88">
        <f>IF(ISNUMBER($F81),VLOOKUP($J81,'Table 1'!$B$13:$C$33,2,FALSE)/12*1000*Study_MW,"")</f>
        <v>0</v>
      </c>
      <c r="E81" s="88">
        <f t="shared" si="21"/>
        <v>25460.889639154077</v>
      </c>
      <c r="F81" s="92">
        <f>INDEX([8]Delta!$F$1:$EE$996,$L$21,$I81)</f>
        <v>1472.184</v>
      </c>
      <c r="G81" s="93">
        <f t="shared" si="9"/>
        <v>17.294638196824636</v>
      </c>
      <c r="I81" s="94">
        <f t="shared" si="22"/>
        <v>67</v>
      </c>
      <c r="J81" s="90">
        <f t="shared" si="10"/>
        <v>2023</v>
      </c>
      <c r="K81" s="95">
        <f t="shared" si="23"/>
        <v>44958</v>
      </c>
    </row>
    <row r="82" spans="2:11" outlineLevel="1">
      <c r="B82" s="95">
        <f t="shared" si="7"/>
        <v>44986</v>
      </c>
      <c r="C82" s="92">
        <f>IF(F82&lt;&gt;0,-INDEX([8]Delta!$F$1:$EE$996,$L$20,$I82),0)</f>
        <v>38637.387820214033</v>
      </c>
      <c r="D82" s="88">
        <f>IF(ISNUMBER($F82),VLOOKUP($J82,'Table 1'!$B$13:$C$33,2,FALSE)/12*1000*Study_MW,"")</f>
        <v>0</v>
      </c>
      <c r="E82" s="88">
        <f t="shared" si="21"/>
        <v>38637.387820214033</v>
      </c>
      <c r="F82" s="92">
        <f>INDEX([8]Delta!$F$1:$EE$996,$L$21,$I82)</f>
        <v>1994.385</v>
      </c>
      <c r="G82" s="93">
        <f t="shared" si="9"/>
        <v>19.373083842996227</v>
      </c>
      <c r="I82" s="94">
        <f t="shared" si="22"/>
        <v>68</v>
      </c>
      <c r="J82" s="90">
        <f t="shared" si="10"/>
        <v>2023</v>
      </c>
      <c r="K82" s="95">
        <f t="shared" si="23"/>
        <v>44986</v>
      </c>
    </row>
    <row r="83" spans="2:11" outlineLevel="1">
      <c r="B83" s="95">
        <f t="shared" si="7"/>
        <v>45017</v>
      </c>
      <c r="C83" s="92">
        <f>IF(F83&lt;&gt;0,-INDEX([8]Delta!$F$1:$EE$996,$L$20,$I83),0)</f>
        <v>34889.305216401815</v>
      </c>
      <c r="D83" s="88">
        <f>IF(ISNUMBER($F83),VLOOKUP($J83,'Table 1'!$B$13:$C$33,2,FALSE)/12*1000*Study_MW,"")</f>
        <v>0</v>
      </c>
      <c r="E83" s="88">
        <f t="shared" si="21"/>
        <v>34889.305216401815</v>
      </c>
      <c r="F83" s="92">
        <f>INDEX([8]Delta!$F$1:$EE$996,$L$21,$I83)</f>
        <v>2060.79</v>
      </c>
      <c r="G83" s="93">
        <f t="shared" si="9"/>
        <v>16.930063333188638</v>
      </c>
      <c r="I83" s="94">
        <f t="shared" si="22"/>
        <v>69</v>
      </c>
      <c r="J83" s="90">
        <f t="shared" si="10"/>
        <v>2023</v>
      </c>
      <c r="K83" s="95">
        <f t="shared" si="23"/>
        <v>45017</v>
      </c>
    </row>
    <row r="84" spans="2:11" outlineLevel="1">
      <c r="B84" s="95">
        <f t="shared" si="7"/>
        <v>45047</v>
      </c>
      <c r="C84" s="92">
        <f>IF(F84&lt;&gt;0,-INDEX([8]Delta!$F$1:$EE$996,$L$20,$I84),0)</f>
        <v>36737.499508008361</v>
      </c>
      <c r="D84" s="88">
        <f>IF(ISNUMBER($F84),VLOOKUP($J84,'Table 1'!$B$13:$C$33,2,FALSE)/12*1000*Study_MW,"")</f>
        <v>0</v>
      </c>
      <c r="E84" s="88">
        <f t="shared" si="21"/>
        <v>36737.499508008361</v>
      </c>
      <c r="F84" s="92">
        <f>INDEX([8]Delta!$F$1:$EE$996,$L$21,$I84)</f>
        <v>2214.9810000000002</v>
      </c>
      <c r="G84" s="93">
        <f t="shared" si="9"/>
        <v>16.585920830927378</v>
      </c>
      <c r="I84" s="94">
        <f t="shared" si="22"/>
        <v>70</v>
      </c>
      <c r="J84" s="90">
        <f t="shared" si="10"/>
        <v>2023</v>
      </c>
      <c r="K84" s="95">
        <f t="shared" si="23"/>
        <v>45047</v>
      </c>
    </row>
    <row r="85" spans="2:11" outlineLevel="1">
      <c r="B85" s="95">
        <f t="shared" ref="B85:B148" si="33">EDATE(B84,1)</f>
        <v>45078</v>
      </c>
      <c r="C85" s="92">
        <f>IF(F85&lt;&gt;0,-INDEX([8]Delta!$F$1:$EE$996,$L$20,$I85),0)</f>
        <v>36470.103930070996</v>
      </c>
      <c r="D85" s="88">
        <f>IF(ISNUMBER($F85),VLOOKUP($J85,'Table 1'!$B$13:$C$33,2,FALSE)/12*1000*Study_MW,"")</f>
        <v>0</v>
      </c>
      <c r="E85" s="88">
        <f t="shared" ref="E85:E148" si="34">C85+D85</f>
        <v>36470.103930070996</v>
      </c>
      <c r="F85" s="92">
        <f>INDEX([8]Delta!$F$1:$EE$996,$L$21,$I85)</f>
        <v>2212.65</v>
      </c>
      <c r="G85" s="93">
        <f t="shared" ref="G85:G148" si="35">IF(ISNUMBER($F85),E85/$F85,"")</f>
        <v>16.482545332551915</v>
      </c>
      <c r="I85" s="94">
        <f t="shared" si="22"/>
        <v>71</v>
      </c>
      <c r="J85" s="90">
        <f t="shared" ref="J85:J148" si="36">YEAR(B85)</f>
        <v>2023</v>
      </c>
      <c r="K85" s="95">
        <f t="shared" si="23"/>
        <v>45078</v>
      </c>
    </row>
    <row r="86" spans="2:11" outlineLevel="1">
      <c r="B86" s="95">
        <f t="shared" si="33"/>
        <v>45108</v>
      </c>
      <c r="C86" s="92">
        <f>IF(F86&lt;&gt;0,-INDEX([8]Delta!$F$1:$EE$996,$L$20,$I86),0)</f>
        <v>35537.74713280797</v>
      </c>
      <c r="D86" s="88">
        <f>IF(ISNUMBER($F86),VLOOKUP($J86,'Table 1'!$B$13:$C$33,2,FALSE)/12*1000*Study_MW,"")</f>
        <v>0</v>
      </c>
      <c r="E86" s="88">
        <f t="shared" si="34"/>
        <v>35537.74713280797</v>
      </c>
      <c r="F86" s="92">
        <f>INDEX([8]Delta!$F$1:$EE$996,$L$21,$I86)</f>
        <v>2085.6489999999999</v>
      </c>
      <c r="G86" s="93">
        <f t="shared" si="35"/>
        <v>17.039179235244269</v>
      </c>
      <c r="I86" s="94">
        <f t="shared" si="22"/>
        <v>72</v>
      </c>
      <c r="J86" s="90">
        <f t="shared" si="36"/>
        <v>2023</v>
      </c>
      <c r="K86" s="95">
        <f t="shared" si="23"/>
        <v>45108</v>
      </c>
    </row>
    <row r="87" spans="2:11" outlineLevel="1">
      <c r="B87" s="95">
        <f t="shared" si="33"/>
        <v>45139</v>
      </c>
      <c r="C87" s="92">
        <f>IF(F87&lt;&gt;0,-INDEX([8]Delta!$F$1:$EE$996,$L$20,$I87),0)</f>
        <v>39541.308519750834</v>
      </c>
      <c r="D87" s="88">
        <f>IF(ISNUMBER($F87),VLOOKUP($J87,'Table 1'!$B$13:$C$33,2,FALSE)/12*1000*Study_MW,"")</f>
        <v>0</v>
      </c>
      <c r="E87" s="88">
        <f t="shared" si="34"/>
        <v>39541.308519750834</v>
      </c>
      <c r="F87" s="92">
        <f>INDEX([8]Delta!$F$1:$EE$996,$L$21,$I87)</f>
        <v>2201.4029999999998</v>
      </c>
      <c r="G87" s="93">
        <f t="shared" si="35"/>
        <v>17.961867281797488</v>
      </c>
      <c r="I87" s="94">
        <f t="shared" si="22"/>
        <v>73</v>
      </c>
      <c r="J87" s="90">
        <f t="shared" si="36"/>
        <v>2023</v>
      </c>
      <c r="K87" s="95">
        <f t="shared" si="23"/>
        <v>45139</v>
      </c>
    </row>
    <row r="88" spans="2:11" outlineLevel="1">
      <c r="B88" s="95">
        <f t="shared" si="33"/>
        <v>45170</v>
      </c>
      <c r="C88" s="92">
        <f>IF(F88&lt;&gt;0,-INDEX([8]Delta!$F$1:$EE$996,$L$20,$I88),0)</f>
        <v>47686.124517649412</v>
      </c>
      <c r="D88" s="88">
        <f>IF(ISNUMBER($F88),VLOOKUP($J88,'Table 1'!$B$13:$C$33,2,FALSE)/12*1000*Study_MW,"")</f>
        <v>0</v>
      </c>
      <c r="E88" s="88">
        <f t="shared" si="34"/>
        <v>47686.124517649412</v>
      </c>
      <c r="F88" s="92">
        <f>INDEX([8]Delta!$F$1:$EE$996,$L$21,$I88)</f>
        <v>2142.39</v>
      </c>
      <c r="G88" s="93">
        <f t="shared" si="35"/>
        <v>22.258377101111101</v>
      </c>
      <c r="I88" s="94">
        <f t="shared" si="22"/>
        <v>74</v>
      </c>
      <c r="J88" s="90">
        <f t="shared" si="36"/>
        <v>2023</v>
      </c>
      <c r="K88" s="95">
        <f t="shared" si="23"/>
        <v>45170</v>
      </c>
    </row>
    <row r="89" spans="2:11" outlineLevel="1">
      <c r="B89" s="95">
        <f t="shared" si="33"/>
        <v>45200</v>
      </c>
      <c r="C89" s="92">
        <f>IF(F89&lt;&gt;0,-INDEX([8]Delta!$F$1:$EE$996,$L$20,$I89),0)</f>
        <v>38424.324585661292</v>
      </c>
      <c r="D89" s="88">
        <f>IF(ISNUMBER($F89),VLOOKUP($J89,'Table 1'!$B$13:$C$33,2,FALSE)/12*1000*Study_MW,"")</f>
        <v>0</v>
      </c>
      <c r="E89" s="88">
        <f t="shared" si="34"/>
        <v>38424.324585661292</v>
      </c>
      <c r="F89" s="92">
        <f>INDEX([8]Delta!$F$1:$EE$996,$L$21,$I89)</f>
        <v>2044.047</v>
      </c>
      <c r="G89" s="93">
        <f t="shared" si="35"/>
        <v>18.798160994175422</v>
      </c>
      <c r="I89" s="94">
        <f t="shared" si="22"/>
        <v>75</v>
      </c>
      <c r="J89" s="90">
        <f t="shared" si="36"/>
        <v>2023</v>
      </c>
      <c r="K89" s="95">
        <f t="shared" si="23"/>
        <v>45200</v>
      </c>
    </row>
    <row r="90" spans="2:11" outlineLevel="1">
      <c r="B90" s="95">
        <f t="shared" si="33"/>
        <v>45231</v>
      </c>
      <c r="C90" s="92">
        <f>IF(F90&lt;&gt;0,-INDEX([8]Delta!$F$1:$EE$996,$L$20,$I90),0)</f>
        <v>29152.306872606277</v>
      </c>
      <c r="D90" s="88">
        <f>IF(ISNUMBER($F90),VLOOKUP($J90,'Table 1'!$B$13:$C$33,2,FALSE)/12*1000*Study_MW,"")</f>
        <v>0</v>
      </c>
      <c r="E90" s="88">
        <f t="shared" si="34"/>
        <v>29152.306872606277</v>
      </c>
      <c r="F90" s="92">
        <f>INDEX([8]Delta!$F$1:$EE$996,$L$21,$I90)</f>
        <v>1626.03</v>
      </c>
      <c r="G90" s="93">
        <f t="shared" si="35"/>
        <v>17.92851723068226</v>
      </c>
      <c r="I90" s="94">
        <f t="shared" si="22"/>
        <v>76</v>
      </c>
      <c r="J90" s="90">
        <f t="shared" si="36"/>
        <v>2023</v>
      </c>
      <c r="K90" s="95">
        <f t="shared" si="23"/>
        <v>45231</v>
      </c>
    </row>
    <row r="91" spans="2:11" outlineLevel="1">
      <c r="B91" s="99">
        <f t="shared" si="33"/>
        <v>45261</v>
      </c>
      <c r="C91" s="96">
        <f>IF(F91&lt;&gt;0,-INDEX([8]Delta!$F$1:$EE$996,$L$20,$I91),0)</f>
        <v>24898.413164913654</v>
      </c>
      <c r="D91" s="97">
        <f>IF(ISNUMBER($F91),VLOOKUP($J91,'Table 1'!$B$13:$C$33,2,FALSE)/12*1000*Study_MW,"")</f>
        <v>0</v>
      </c>
      <c r="E91" s="97">
        <f t="shared" si="34"/>
        <v>24898.413164913654</v>
      </c>
      <c r="F91" s="96">
        <f>INDEX([8]Delta!$F$1:$EE$996,$L$21,$I91)</f>
        <v>1373.61</v>
      </c>
      <c r="G91" s="98">
        <f t="shared" si="35"/>
        <v>18.126260849086464</v>
      </c>
      <c r="I91" s="81">
        <f t="shared" si="22"/>
        <v>77</v>
      </c>
      <c r="J91" s="90">
        <f t="shared" si="36"/>
        <v>2023</v>
      </c>
      <c r="K91" s="99">
        <f t="shared" si="23"/>
        <v>45261</v>
      </c>
    </row>
    <row r="92" spans="2:11" outlineLevel="1">
      <c r="B92" s="91">
        <f t="shared" si="33"/>
        <v>45292</v>
      </c>
      <c r="C92" s="86">
        <f>IF(F92&lt;&gt;0,-INDEX([8]Delta!$F$1:$EE$996,$L$20,$I92),0)</f>
        <v>26830.667912214994</v>
      </c>
      <c r="D92" s="87">
        <f>IF(ISNUMBER($F92),VLOOKUP($J92,'Table 1'!$B$13:$C$33,2,FALSE)/12*1000*Study_MW,"")</f>
        <v>0</v>
      </c>
      <c r="E92" s="87">
        <f t="shared" si="34"/>
        <v>26830.667912214994</v>
      </c>
      <c r="F92" s="86">
        <f>INDEX([8]Delta!$F$1:$EE$996,$L$21,$I92)</f>
        <v>1496.556</v>
      </c>
      <c r="G92" s="89">
        <f t="shared" si="35"/>
        <v>17.928275261477015</v>
      </c>
      <c r="I92" s="77">
        <f>I80+13</f>
        <v>79</v>
      </c>
      <c r="J92" s="90">
        <f t="shared" si="36"/>
        <v>2024</v>
      </c>
      <c r="K92" s="91">
        <f t="shared" si="23"/>
        <v>45292</v>
      </c>
    </row>
    <row r="93" spans="2:11" outlineLevel="1">
      <c r="B93" s="95">
        <f t="shared" si="33"/>
        <v>45323</v>
      </c>
      <c r="C93" s="92">
        <f>IF(F93&lt;&gt;0,-INDEX([8]Delta!$F$1:$EE$996,$L$20,$I93),0)</f>
        <v>28636.342129677534</v>
      </c>
      <c r="D93" s="88">
        <f>IF(ISNUMBER($F93),VLOOKUP($J93,'Table 1'!$B$13:$C$33,2,FALSE)/12*1000*Study_MW,"")</f>
        <v>0</v>
      </c>
      <c r="E93" s="88">
        <f t="shared" si="34"/>
        <v>28636.342129677534</v>
      </c>
      <c r="F93" s="92">
        <f>INDEX([8]Delta!$F$1:$EE$996,$L$21,$I93)</f>
        <v>1517.135</v>
      </c>
      <c r="G93" s="93">
        <f t="shared" si="35"/>
        <v>18.87527618153792</v>
      </c>
      <c r="I93" s="94">
        <f t="shared" si="22"/>
        <v>80</v>
      </c>
      <c r="J93" s="90">
        <f t="shared" si="36"/>
        <v>2024</v>
      </c>
      <c r="K93" s="95">
        <f t="shared" si="23"/>
        <v>45323</v>
      </c>
    </row>
    <row r="94" spans="2:11" outlineLevel="1">
      <c r="B94" s="95">
        <f t="shared" si="33"/>
        <v>45352</v>
      </c>
      <c r="C94" s="92">
        <f>IF(F94&lt;&gt;0,-INDEX([8]Delta!$F$1:$EE$996,$L$20,$I94),0)</f>
        <v>42605.425887823105</v>
      </c>
      <c r="D94" s="88">
        <f>IF(ISNUMBER($F94),VLOOKUP($J94,'Table 1'!$B$13:$C$33,2,FALSE)/12*1000*Study_MW,"")</f>
        <v>0</v>
      </c>
      <c r="E94" s="88">
        <f t="shared" si="34"/>
        <v>42605.425887823105</v>
      </c>
      <c r="F94" s="92">
        <f>INDEX([8]Delta!$F$1:$EE$996,$L$21,$I94)</f>
        <v>1984.4649999999999</v>
      </c>
      <c r="G94" s="93">
        <f t="shared" si="35"/>
        <v>21.46947710734284</v>
      </c>
      <c r="I94" s="94">
        <f t="shared" si="22"/>
        <v>81</v>
      </c>
      <c r="J94" s="90">
        <f t="shared" si="36"/>
        <v>2024</v>
      </c>
      <c r="K94" s="95">
        <f t="shared" si="23"/>
        <v>45352</v>
      </c>
    </row>
    <row r="95" spans="2:11" outlineLevel="1">
      <c r="B95" s="95">
        <f t="shared" si="33"/>
        <v>45383</v>
      </c>
      <c r="C95" s="92">
        <f>IF(F95&lt;&gt;0,-INDEX([8]Delta!$F$1:$EE$996,$L$20,$I95),0)</f>
        <v>37247.479654997587</v>
      </c>
      <c r="D95" s="88">
        <f>IF(ISNUMBER($F95),VLOOKUP($J95,'Table 1'!$B$13:$C$33,2,FALSE)/12*1000*Study_MW,"")</f>
        <v>0</v>
      </c>
      <c r="E95" s="88">
        <f t="shared" si="34"/>
        <v>37247.479654997587</v>
      </c>
      <c r="F95" s="92">
        <f>INDEX([8]Delta!$F$1:$EE$996,$L$21,$I95)</f>
        <v>2050.5300000000002</v>
      </c>
      <c r="G95" s="93">
        <f t="shared" si="35"/>
        <v>18.164806003812469</v>
      </c>
      <c r="I95" s="94">
        <f t="shared" si="22"/>
        <v>82</v>
      </c>
      <c r="J95" s="90">
        <f t="shared" si="36"/>
        <v>2024</v>
      </c>
      <c r="K95" s="95">
        <f t="shared" si="23"/>
        <v>45383</v>
      </c>
    </row>
    <row r="96" spans="2:11" outlineLevel="1">
      <c r="B96" s="95">
        <f t="shared" si="33"/>
        <v>45413</v>
      </c>
      <c r="C96" s="92">
        <f>IF(F96&lt;&gt;0,-INDEX([8]Delta!$F$1:$EE$996,$L$20,$I96),0)</f>
        <v>36681.49371214211</v>
      </c>
      <c r="D96" s="88">
        <f>IF(ISNUMBER($F96),VLOOKUP($J96,'Table 1'!$B$13:$C$33,2,FALSE)/12*1000*Study_MW,"")</f>
        <v>0</v>
      </c>
      <c r="E96" s="88">
        <f t="shared" si="34"/>
        <v>36681.49371214211</v>
      </c>
      <c r="F96" s="92">
        <f>INDEX([8]Delta!$F$1:$EE$996,$L$21,$I96)</f>
        <v>2203.8519999999999</v>
      </c>
      <c r="G96" s="93">
        <f t="shared" si="35"/>
        <v>16.644263640272627</v>
      </c>
      <c r="I96" s="94">
        <f t="shared" si="22"/>
        <v>83</v>
      </c>
      <c r="J96" s="90">
        <f t="shared" si="36"/>
        <v>2024</v>
      </c>
      <c r="K96" s="95">
        <f t="shared" si="23"/>
        <v>45413</v>
      </c>
    </row>
    <row r="97" spans="2:11" outlineLevel="1">
      <c r="B97" s="95">
        <f t="shared" si="33"/>
        <v>45444</v>
      </c>
      <c r="C97" s="92">
        <f>IF(F97&lt;&gt;0,-INDEX([8]Delta!$F$1:$EE$996,$L$20,$I97),0)</f>
        <v>37704.724586397409</v>
      </c>
      <c r="D97" s="88">
        <f>IF(ISNUMBER($F97),VLOOKUP($J97,'Table 1'!$B$13:$C$33,2,FALSE)/12*1000*Study_MW,"")</f>
        <v>0</v>
      </c>
      <c r="E97" s="88">
        <f t="shared" si="34"/>
        <v>37704.724586397409</v>
      </c>
      <c r="F97" s="92">
        <f>INDEX([8]Delta!$F$1:$EE$996,$L$21,$I97)</f>
        <v>2201.5500000000002</v>
      </c>
      <c r="G97" s="93">
        <f t="shared" si="35"/>
        <v>17.126444816786993</v>
      </c>
      <c r="I97" s="94">
        <f t="shared" ref="I97:I103" si="37">I85+13</f>
        <v>84</v>
      </c>
      <c r="J97" s="90">
        <f t="shared" si="36"/>
        <v>2024</v>
      </c>
      <c r="K97" s="95">
        <f t="shared" ref="K97:K160" si="38">IF(ISNUMBER(F97),IF(F97&lt;&gt;0,B97,""),"")</f>
        <v>45444</v>
      </c>
    </row>
    <row r="98" spans="2:11" outlineLevel="1">
      <c r="B98" s="95">
        <f t="shared" si="33"/>
        <v>45474</v>
      </c>
      <c r="C98" s="92">
        <f>IF(F98&lt;&gt;0,-INDEX([8]Delta!$F$1:$EE$996,$L$20,$I98),0)</f>
        <v>37618.325729370117</v>
      </c>
      <c r="D98" s="88">
        <f>IF(ISNUMBER($F98),VLOOKUP($J98,'Table 1'!$B$13:$C$33,2,FALSE)/12*1000*Study_MW,"")</f>
        <v>0</v>
      </c>
      <c r="E98" s="88">
        <f t="shared" si="34"/>
        <v>37618.325729370117</v>
      </c>
      <c r="F98" s="92">
        <f>INDEX([8]Delta!$F$1:$EE$996,$L$21,$I98)</f>
        <v>2075.2330000000002</v>
      </c>
      <c r="G98" s="93">
        <f t="shared" si="35"/>
        <v>18.127278107745063</v>
      </c>
      <c r="I98" s="94">
        <f t="shared" si="37"/>
        <v>85</v>
      </c>
      <c r="J98" s="90">
        <f t="shared" si="36"/>
        <v>2024</v>
      </c>
      <c r="K98" s="95">
        <f t="shared" si="38"/>
        <v>45474</v>
      </c>
    </row>
    <row r="99" spans="2:11" outlineLevel="1">
      <c r="B99" s="95">
        <f t="shared" si="33"/>
        <v>45505</v>
      </c>
      <c r="C99" s="92">
        <f>IF(F99&lt;&gt;0,-INDEX([8]Delta!$F$1:$EE$996,$L$20,$I99),0)</f>
        <v>43983.088235110044</v>
      </c>
      <c r="D99" s="88">
        <f>IF(ISNUMBER($F99),VLOOKUP($J99,'Table 1'!$B$13:$C$33,2,FALSE)/12*1000*Study_MW,"")</f>
        <v>0</v>
      </c>
      <c r="E99" s="88">
        <f t="shared" si="34"/>
        <v>43983.088235110044</v>
      </c>
      <c r="F99" s="92">
        <f>INDEX([8]Delta!$F$1:$EE$996,$L$21,$I99)</f>
        <v>2190.4290000000001</v>
      </c>
      <c r="G99" s="93">
        <f t="shared" si="35"/>
        <v>20.079668519322034</v>
      </c>
      <c r="I99" s="94">
        <f t="shared" si="37"/>
        <v>86</v>
      </c>
      <c r="J99" s="90">
        <f t="shared" si="36"/>
        <v>2024</v>
      </c>
      <c r="K99" s="95">
        <f t="shared" si="38"/>
        <v>45505</v>
      </c>
    </row>
    <row r="100" spans="2:11" outlineLevel="1">
      <c r="B100" s="95">
        <f t="shared" si="33"/>
        <v>45536</v>
      </c>
      <c r="C100" s="92">
        <f>IF(F100&lt;&gt;0,-INDEX([8]Delta!$F$1:$EE$996,$L$20,$I100),0)</f>
        <v>47604.732085824013</v>
      </c>
      <c r="D100" s="88">
        <f>IF(ISNUMBER($F100),VLOOKUP($J100,'Table 1'!$B$13:$C$33,2,FALSE)/12*1000*Study_MW,"")</f>
        <v>0</v>
      </c>
      <c r="E100" s="88">
        <f t="shared" si="34"/>
        <v>47604.732085824013</v>
      </c>
      <c r="F100" s="92">
        <f>INDEX([8]Delta!$F$1:$EE$996,$L$21,$I100)</f>
        <v>2131.71</v>
      </c>
      <c r="G100" s="93">
        <f t="shared" si="35"/>
        <v>22.331711201722566</v>
      </c>
      <c r="I100" s="94">
        <f t="shared" si="37"/>
        <v>87</v>
      </c>
      <c r="J100" s="90">
        <f t="shared" si="36"/>
        <v>2024</v>
      </c>
      <c r="K100" s="95">
        <f t="shared" si="38"/>
        <v>45536</v>
      </c>
    </row>
    <row r="101" spans="2:11" outlineLevel="1">
      <c r="B101" s="95">
        <f t="shared" si="33"/>
        <v>45566</v>
      </c>
      <c r="C101" s="92">
        <f>IF(F101&lt;&gt;0,-INDEX([8]Delta!$F$1:$EE$996,$L$20,$I101),0)</f>
        <v>19801.997107073665</v>
      </c>
      <c r="D101" s="88">
        <f>IF(ISNUMBER($F101),VLOOKUP($J101,'Table 1'!$B$13:$C$33,2,FALSE)/12*1000*Study_MW,"")</f>
        <v>0</v>
      </c>
      <c r="E101" s="88">
        <f t="shared" si="34"/>
        <v>19801.997107073665</v>
      </c>
      <c r="F101" s="92">
        <f>INDEX([8]Delta!$F$1:$EE$996,$L$21,$I101)</f>
        <v>2033.817</v>
      </c>
      <c r="G101" s="93">
        <f t="shared" si="35"/>
        <v>9.7363711224135034</v>
      </c>
      <c r="I101" s="94">
        <f t="shared" si="37"/>
        <v>88</v>
      </c>
      <c r="J101" s="90">
        <f t="shared" si="36"/>
        <v>2024</v>
      </c>
      <c r="K101" s="95">
        <f t="shared" si="38"/>
        <v>45566</v>
      </c>
    </row>
    <row r="102" spans="2:11" outlineLevel="1">
      <c r="B102" s="95">
        <f t="shared" si="33"/>
        <v>45597</v>
      </c>
      <c r="C102" s="92">
        <f>IF(F102&lt;&gt;0,-INDEX([8]Delta!$F$1:$EE$996,$L$20,$I102),0)</f>
        <v>28758.847238466144</v>
      </c>
      <c r="D102" s="88">
        <f>IF(ISNUMBER($F102),VLOOKUP($J102,'Table 1'!$B$13:$C$33,2,FALSE)/12*1000*Study_MW,"")</f>
        <v>0</v>
      </c>
      <c r="E102" s="88">
        <f t="shared" si="34"/>
        <v>28758.847238466144</v>
      </c>
      <c r="F102" s="92">
        <f>INDEX([8]Delta!$F$1:$EE$996,$L$21,$I102)</f>
        <v>1617.9</v>
      </c>
      <c r="G102" s="93">
        <f t="shared" si="35"/>
        <v>17.775417045840992</v>
      </c>
      <c r="I102" s="94">
        <f t="shared" si="37"/>
        <v>89</v>
      </c>
      <c r="J102" s="90">
        <f t="shared" si="36"/>
        <v>2024</v>
      </c>
      <c r="K102" s="95">
        <f t="shared" si="38"/>
        <v>45597</v>
      </c>
    </row>
    <row r="103" spans="2:11" outlineLevel="1">
      <c r="B103" s="99">
        <f t="shared" si="33"/>
        <v>45627</v>
      </c>
      <c r="C103" s="96">
        <f>IF(F103&lt;&gt;0,-INDEX([8]Delta!$F$1:$EE$996,$L$20,$I103),0)</f>
        <v>25752.499387979507</v>
      </c>
      <c r="D103" s="97">
        <f>IF(ISNUMBER($F103),VLOOKUP($J103,'Table 1'!$B$13:$C$33,2,FALSE)/12*1000*Study_MW,"")</f>
        <v>0</v>
      </c>
      <c r="E103" s="97">
        <f t="shared" si="34"/>
        <v>25752.499387979507</v>
      </c>
      <c r="F103" s="96">
        <f>INDEX([8]Delta!$F$1:$EE$996,$L$21,$I103)</f>
        <v>1366.79</v>
      </c>
      <c r="G103" s="98">
        <f t="shared" si="35"/>
        <v>18.841591896326069</v>
      </c>
      <c r="I103" s="81">
        <f t="shared" si="37"/>
        <v>90</v>
      </c>
      <c r="J103" s="90">
        <f t="shared" si="36"/>
        <v>2024</v>
      </c>
      <c r="K103" s="99">
        <f t="shared" si="38"/>
        <v>45627</v>
      </c>
    </row>
    <row r="104" spans="2:11" outlineLevel="1">
      <c r="B104" s="91">
        <f t="shared" si="33"/>
        <v>45658</v>
      </c>
      <c r="C104" s="86">
        <f>IF(F104&lt;&gt;0,-INDEX([8]Delta!$F$1:$EE$996,$L$20,$I104),0)</f>
        <v>29279.103291898966</v>
      </c>
      <c r="D104" s="87">
        <f>IF(ISNUMBER($F104),VLOOKUP($J104,'Table 1'!$B$13:$C$33,2,FALSE)/12*1000*Study_MW,"")</f>
        <v>0</v>
      </c>
      <c r="E104" s="87">
        <f t="shared" si="34"/>
        <v>29279.103291898966</v>
      </c>
      <c r="F104" s="86">
        <f>INDEX([8]Delta!$F$1:$EE$996,$L$21,$I104)</f>
        <v>1489.0540000000001</v>
      </c>
      <c r="G104" s="89">
        <f t="shared" si="35"/>
        <v>19.662888848825471</v>
      </c>
      <c r="I104" s="77">
        <f>I92+13</f>
        <v>92</v>
      </c>
      <c r="J104" s="90">
        <f t="shared" si="36"/>
        <v>2025</v>
      </c>
      <c r="K104" s="91">
        <f t="shared" si="38"/>
        <v>45658</v>
      </c>
    </row>
    <row r="105" spans="2:11" outlineLevel="1">
      <c r="B105" s="95">
        <f t="shared" si="33"/>
        <v>45689</v>
      </c>
      <c r="C105" s="92">
        <f>IF(F105&lt;&gt;0,-INDEX([8]Delta!$F$1:$EE$996,$L$20,$I105),0)</f>
        <v>27123.034956678748</v>
      </c>
      <c r="D105" s="88">
        <f>IF(ISNUMBER($F105),VLOOKUP($J105,'Table 1'!$B$13:$C$33,2,FALSE)/12*1000*Study_MW,"")</f>
        <v>0</v>
      </c>
      <c r="E105" s="88">
        <f t="shared" si="34"/>
        <v>27123.034956678748</v>
      </c>
      <c r="F105" s="92">
        <f>INDEX([8]Delta!$F$1:$EE$996,$L$21,$I105)</f>
        <v>1457.5119999999999</v>
      </c>
      <c r="G105" s="93">
        <f t="shared" si="35"/>
        <v>18.609133205543934</v>
      </c>
      <c r="I105" s="94">
        <f t="shared" ref="I105:I127" si="39">I93+13</f>
        <v>93</v>
      </c>
      <c r="J105" s="90">
        <f t="shared" si="36"/>
        <v>2025</v>
      </c>
      <c r="K105" s="95">
        <f t="shared" si="38"/>
        <v>45689</v>
      </c>
    </row>
    <row r="106" spans="2:11" outlineLevel="1">
      <c r="B106" s="95">
        <f t="shared" si="33"/>
        <v>45717</v>
      </c>
      <c r="C106" s="92">
        <f>IF(F106&lt;&gt;0,-INDEX([8]Delta!$F$1:$EE$996,$L$20,$I106),0)</f>
        <v>42391.053052321076</v>
      </c>
      <c r="D106" s="88">
        <f>IF(ISNUMBER($F106),VLOOKUP($J106,'Table 1'!$B$13:$C$33,2,FALSE)/12*1000*Study_MW,"")</f>
        <v>0</v>
      </c>
      <c r="E106" s="88">
        <f t="shared" si="34"/>
        <v>42391.053052321076</v>
      </c>
      <c r="F106" s="92">
        <f>INDEX([8]Delta!$F$1:$EE$996,$L$21,$I106)</f>
        <v>1974.5450000000001</v>
      </c>
      <c r="G106" s="93">
        <f t="shared" si="35"/>
        <v>21.468770300155771</v>
      </c>
      <c r="I106" s="94">
        <f t="shared" si="39"/>
        <v>94</v>
      </c>
      <c r="J106" s="90">
        <f t="shared" si="36"/>
        <v>2025</v>
      </c>
      <c r="K106" s="95">
        <f t="shared" si="38"/>
        <v>45717</v>
      </c>
    </row>
    <row r="107" spans="2:11" outlineLevel="1">
      <c r="B107" s="95">
        <f t="shared" si="33"/>
        <v>45748</v>
      </c>
      <c r="C107" s="92">
        <f>IF(F107&lt;&gt;0,-INDEX([8]Delta!$F$1:$EE$996,$L$20,$I107),0)</f>
        <v>37929.546796008945</v>
      </c>
      <c r="D107" s="88">
        <f>IF(ISNUMBER($F107),VLOOKUP($J107,'Table 1'!$B$13:$C$33,2,FALSE)/12*1000*Study_MW,"")</f>
        <v>0</v>
      </c>
      <c r="E107" s="88">
        <f t="shared" si="34"/>
        <v>37929.546796008945</v>
      </c>
      <c r="F107" s="92">
        <f>INDEX([8]Delta!$F$1:$EE$996,$L$21,$I107)</f>
        <v>2040.24</v>
      </c>
      <c r="G107" s="93">
        <f t="shared" si="35"/>
        <v>18.590727951617918</v>
      </c>
      <c r="I107" s="94">
        <f t="shared" si="39"/>
        <v>95</v>
      </c>
      <c r="J107" s="90">
        <f t="shared" si="36"/>
        <v>2025</v>
      </c>
      <c r="K107" s="95">
        <f t="shared" si="38"/>
        <v>45748</v>
      </c>
    </row>
    <row r="108" spans="2:11" outlineLevel="1">
      <c r="B108" s="95">
        <f t="shared" si="33"/>
        <v>45778</v>
      </c>
      <c r="C108" s="92">
        <f>IF(F108&lt;&gt;0,-INDEX([8]Delta!$F$1:$EE$996,$L$20,$I108),0)</f>
        <v>38774.812265872955</v>
      </c>
      <c r="D108" s="88">
        <f>IF(ISNUMBER($F108),VLOOKUP($J108,'Table 1'!$B$13:$C$33,2,FALSE)/12*1000*Study_MW,"")</f>
        <v>0</v>
      </c>
      <c r="E108" s="88">
        <f t="shared" si="34"/>
        <v>38774.812265872955</v>
      </c>
      <c r="F108" s="92">
        <f>INDEX([8]Delta!$F$1:$EE$996,$L$21,$I108)</f>
        <v>2192.8780000000002</v>
      </c>
      <c r="G108" s="93">
        <f t="shared" si="35"/>
        <v>17.682156629722652</v>
      </c>
      <c r="I108" s="94">
        <f t="shared" si="39"/>
        <v>96</v>
      </c>
      <c r="J108" s="90">
        <f t="shared" si="36"/>
        <v>2025</v>
      </c>
      <c r="K108" s="95">
        <f t="shared" si="38"/>
        <v>45778</v>
      </c>
    </row>
    <row r="109" spans="2:11" outlineLevel="1">
      <c r="B109" s="95">
        <f t="shared" si="33"/>
        <v>45809</v>
      </c>
      <c r="C109" s="92">
        <f>IF(F109&lt;&gt;0,-INDEX([8]Delta!$F$1:$EE$996,$L$20,$I109),0)</f>
        <v>39882.703355312347</v>
      </c>
      <c r="D109" s="88">
        <f>IF(ISNUMBER($F109),VLOOKUP($J109,'Table 1'!$B$13:$C$33,2,FALSE)/12*1000*Study_MW,"")</f>
        <v>0</v>
      </c>
      <c r="E109" s="88">
        <f t="shared" si="34"/>
        <v>39882.703355312347</v>
      </c>
      <c r="F109" s="92">
        <f>INDEX([8]Delta!$F$1:$EE$996,$L$21,$I109)</f>
        <v>2190.54</v>
      </c>
      <c r="G109" s="93">
        <f t="shared" si="35"/>
        <v>18.206790725260596</v>
      </c>
      <c r="I109" s="94">
        <f t="shared" si="39"/>
        <v>97</v>
      </c>
      <c r="J109" s="90">
        <f t="shared" si="36"/>
        <v>2025</v>
      </c>
      <c r="K109" s="95">
        <f t="shared" si="38"/>
        <v>45809</v>
      </c>
    </row>
    <row r="110" spans="2:11" outlineLevel="1">
      <c r="B110" s="95">
        <f t="shared" si="33"/>
        <v>45839</v>
      </c>
      <c r="C110" s="92">
        <f>IF(F110&lt;&gt;0,-INDEX([8]Delta!$F$1:$EE$996,$L$20,$I110),0)</f>
        <v>37820.827198475599</v>
      </c>
      <c r="D110" s="88">
        <f>IF(ISNUMBER($F110),VLOOKUP($J110,'Table 1'!$B$13:$C$33,2,FALSE)/12*1000*Study_MW,"")</f>
        <v>0</v>
      </c>
      <c r="E110" s="88">
        <f t="shared" si="34"/>
        <v>37820.827198475599</v>
      </c>
      <c r="F110" s="92">
        <f>INDEX([8]Delta!$F$1:$EE$996,$L$21,$I110)</f>
        <v>2064.848</v>
      </c>
      <c r="G110" s="93">
        <f t="shared" si="35"/>
        <v>18.316518793865505</v>
      </c>
      <c r="I110" s="94">
        <f t="shared" si="39"/>
        <v>98</v>
      </c>
      <c r="J110" s="90">
        <f t="shared" si="36"/>
        <v>2025</v>
      </c>
      <c r="K110" s="95">
        <f t="shared" si="38"/>
        <v>45839</v>
      </c>
    </row>
    <row r="111" spans="2:11" outlineLevel="1">
      <c r="B111" s="95">
        <f t="shared" si="33"/>
        <v>45870</v>
      </c>
      <c r="C111" s="92">
        <f>IF(F111&lt;&gt;0,-INDEX([8]Delta!$F$1:$EE$996,$L$20,$I111),0)</f>
        <v>42772.401577293873</v>
      </c>
      <c r="D111" s="88">
        <f>IF(ISNUMBER($F111),VLOOKUP($J111,'Table 1'!$B$13:$C$33,2,FALSE)/12*1000*Study_MW,"")</f>
        <v>0</v>
      </c>
      <c r="E111" s="88">
        <f t="shared" si="34"/>
        <v>42772.401577293873</v>
      </c>
      <c r="F111" s="92">
        <f>INDEX([8]Delta!$F$1:$EE$996,$L$21,$I111)</f>
        <v>2179.393</v>
      </c>
      <c r="G111" s="93">
        <f t="shared" si="35"/>
        <v>19.625832319959674</v>
      </c>
      <c r="I111" s="94">
        <f t="shared" si="39"/>
        <v>99</v>
      </c>
      <c r="J111" s="90">
        <f t="shared" si="36"/>
        <v>2025</v>
      </c>
      <c r="K111" s="95">
        <f t="shared" si="38"/>
        <v>45870</v>
      </c>
    </row>
    <row r="112" spans="2:11" outlineLevel="1">
      <c r="B112" s="95">
        <f t="shared" si="33"/>
        <v>45901</v>
      </c>
      <c r="C112" s="92">
        <f>IF(F112&lt;&gt;0,-INDEX([8]Delta!$F$1:$EE$996,$L$20,$I112),0)</f>
        <v>49637.148633688688</v>
      </c>
      <c r="D112" s="88">
        <f>IF(ISNUMBER($F112),VLOOKUP($J112,'Table 1'!$B$13:$C$33,2,FALSE)/12*1000*Study_MW,"")</f>
        <v>0</v>
      </c>
      <c r="E112" s="88">
        <f t="shared" si="34"/>
        <v>49637.148633688688</v>
      </c>
      <c r="F112" s="92">
        <f>INDEX([8]Delta!$F$1:$EE$996,$L$21,$I112)</f>
        <v>2121.09</v>
      </c>
      <c r="G112" s="93">
        <f t="shared" si="35"/>
        <v>23.401717340465837</v>
      </c>
      <c r="I112" s="94">
        <f t="shared" si="39"/>
        <v>100</v>
      </c>
      <c r="J112" s="90">
        <f t="shared" si="36"/>
        <v>2025</v>
      </c>
      <c r="K112" s="95">
        <f t="shared" si="38"/>
        <v>45901</v>
      </c>
    </row>
    <row r="113" spans="2:11" outlineLevel="1">
      <c r="B113" s="95">
        <f t="shared" si="33"/>
        <v>45931</v>
      </c>
      <c r="C113" s="92">
        <f>IF(F113&lt;&gt;0,-INDEX([8]Delta!$F$1:$EE$996,$L$20,$I113),0)</f>
        <v>39475.502463236451</v>
      </c>
      <c r="D113" s="88">
        <f>IF(ISNUMBER($F113),VLOOKUP($J113,'Table 1'!$B$13:$C$33,2,FALSE)/12*1000*Study_MW,"")</f>
        <v>0</v>
      </c>
      <c r="E113" s="88">
        <f t="shared" si="34"/>
        <v>39475.502463236451</v>
      </c>
      <c r="F113" s="92">
        <f>INDEX([8]Delta!$F$1:$EE$996,$L$21,$I113)</f>
        <v>2023.6489999999999</v>
      </c>
      <c r="G113" s="93">
        <f t="shared" si="35"/>
        <v>19.507089650051196</v>
      </c>
      <c r="I113" s="94">
        <f t="shared" si="39"/>
        <v>101</v>
      </c>
      <c r="J113" s="90">
        <f t="shared" si="36"/>
        <v>2025</v>
      </c>
      <c r="K113" s="95">
        <f t="shared" si="38"/>
        <v>45931</v>
      </c>
    </row>
    <row r="114" spans="2:11" outlineLevel="1">
      <c r="B114" s="95">
        <f t="shared" si="33"/>
        <v>45962</v>
      </c>
      <c r="C114" s="92">
        <f>IF(F114&lt;&gt;0,-INDEX([8]Delta!$F$1:$EE$996,$L$20,$I114),0)</f>
        <v>30432.638398259878</v>
      </c>
      <c r="D114" s="88">
        <f>IF(ISNUMBER($F114),VLOOKUP($J114,'Table 1'!$B$13:$C$33,2,FALSE)/12*1000*Study_MW,"")</f>
        <v>0</v>
      </c>
      <c r="E114" s="88">
        <f t="shared" si="34"/>
        <v>30432.638398259878</v>
      </c>
      <c r="F114" s="92">
        <f>INDEX([8]Delta!$F$1:$EE$996,$L$21,$I114)</f>
        <v>1609.8</v>
      </c>
      <c r="G114" s="93">
        <f t="shared" si="35"/>
        <v>18.904608273238836</v>
      </c>
      <c r="I114" s="94">
        <f t="shared" si="39"/>
        <v>102</v>
      </c>
      <c r="J114" s="90">
        <f t="shared" si="36"/>
        <v>2025</v>
      </c>
      <c r="K114" s="95">
        <f t="shared" si="38"/>
        <v>45962</v>
      </c>
    </row>
    <row r="115" spans="2:11" outlineLevel="1">
      <c r="B115" s="99">
        <f t="shared" si="33"/>
        <v>45992</v>
      </c>
      <c r="C115" s="96">
        <f>IF(F115&lt;&gt;0,-INDEX([8]Delta!$F$1:$EE$996,$L$20,$I115),0)</f>
        <v>25508.303900957108</v>
      </c>
      <c r="D115" s="97">
        <f>IF(ISNUMBER($F115),VLOOKUP($J115,'Table 1'!$B$13:$C$33,2,FALSE)/12*1000*Study_MW,"")</f>
        <v>0</v>
      </c>
      <c r="E115" s="97">
        <f t="shared" si="34"/>
        <v>25508.303900957108</v>
      </c>
      <c r="F115" s="96">
        <f>INDEX([8]Delta!$F$1:$EE$996,$L$21,$I115)</f>
        <v>1359.9390000000001</v>
      </c>
      <c r="G115" s="98">
        <f t="shared" si="35"/>
        <v>18.756947113772828</v>
      </c>
      <c r="I115" s="81">
        <f t="shared" si="39"/>
        <v>103</v>
      </c>
      <c r="J115" s="90">
        <f t="shared" si="36"/>
        <v>2025</v>
      </c>
      <c r="K115" s="99">
        <f t="shared" si="38"/>
        <v>45992</v>
      </c>
    </row>
    <row r="116" spans="2:11" outlineLevel="1">
      <c r="B116" s="91">
        <f t="shared" si="33"/>
        <v>46023</v>
      </c>
      <c r="C116" s="86">
        <f>IF(F116&lt;&gt;0,-INDEX([8]Delta!$F$1:$EE$996,$L$20,$I116),0)</f>
        <v>30736.247822254896</v>
      </c>
      <c r="D116" s="87">
        <f>IF(ISNUMBER($F116),VLOOKUP($J116,'Table 1'!$B$13:$C$33,2,FALSE)/12*1000*Study_MW,"")</f>
        <v>0</v>
      </c>
      <c r="E116" s="87">
        <f t="shared" si="34"/>
        <v>30736.247822254896</v>
      </c>
      <c r="F116" s="86">
        <f>INDEX([8]Delta!$F$1:$EE$996,$L$21,$I116)</f>
        <v>1481.645</v>
      </c>
      <c r="G116" s="89">
        <f t="shared" si="35"/>
        <v>20.744677586233475</v>
      </c>
      <c r="I116" s="77">
        <f>I104+13</f>
        <v>105</v>
      </c>
      <c r="J116" s="90">
        <f t="shared" si="36"/>
        <v>2026</v>
      </c>
      <c r="K116" s="91">
        <f t="shared" si="38"/>
        <v>46023</v>
      </c>
    </row>
    <row r="117" spans="2:11" outlineLevel="1">
      <c r="B117" s="95">
        <f t="shared" si="33"/>
        <v>46054</v>
      </c>
      <c r="C117" s="92">
        <f>IF(F117&lt;&gt;0,-INDEX([8]Delta!$F$1:$EE$996,$L$20,$I117),0)</f>
        <v>29587.386401951313</v>
      </c>
      <c r="D117" s="88">
        <f>IF(ISNUMBER($F117),VLOOKUP($J117,'Table 1'!$B$13:$C$33,2,FALSE)/12*1000*Study_MW,"")</f>
        <v>0</v>
      </c>
      <c r="E117" s="88">
        <f t="shared" si="34"/>
        <v>29587.386401951313</v>
      </c>
      <c r="F117" s="92">
        <f>INDEX([8]Delta!$F$1:$EE$996,$L$21,$I117)</f>
        <v>1450.232</v>
      </c>
      <c r="G117" s="93">
        <f t="shared" si="35"/>
        <v>20.401829777546844</v>
      </c>
      <c r="I117" s="94">
        <f t="shared" si="39"/>
        <v>106</v>
      </c>
      <c r="J117" s="90">
        <f t="shared" si="36"/>
        <v>2026</v>
      </c>
      <c r="K117" s="95">
        <f t="shared" si="38"/>
        <v>46054</v>
      </c>
    </row>
    <row r="118" spans="2:11" outlineLevel="1">
      <c r="B118" s="95">
        <f t="shared" si="33"/>
        <v>46082</v>
      </c>
      <c r="C118" s="92">
        <f>IF(F118&lt;&gt;0,-INDEX([8]Delta!$F$1:$EE$996,$L$20,$I118),0)</f>
        <v>44740.85649831593</v>
      </c>
      <c r="D118" s="88">
        <f>IF(ISNUMBER($F118),VLOOKUP($J118,'Table 1'!$B$13:$C$33,2,FALSE)/12*1000*Study_MW,"")</f>
        <v>0</v>
      </c>
      <c r="E118" s="88">
        <f t="shared" si="34"/>
        <v>44740.85649831593</v>
      </c>
      <c r="F118" s="92">
        <f>INDEX([8]Delta!$F$1:$EE$996,$L$21,$I118)</f>
        <v>1964.6869999999999</v>
      </c>
      <c r="G118" s="93">
        <f t="shared" si="35"/>
        <v>22.772511091240453</v>
      </c>
      <c r="I118" s="94">
        <f t="shared" si="39"/>
        <v>107</v>
      </c>
      <c r="J118" s="90">
        <f t="shared" si="36"/>
        <v>2026</v>
      </c>
      <c r="K118" s="95">
        <f t="shared" si="38"/>
        <v>46082</v>
      </c>
    </row>
    <row r="119" spans="2:11" outlineLevel="1">
      <c r="B119" s="95">
        <f t="shared" si="33"/>
        <v>46113</v>
      </c>
      <c r="C119" s="92">
        <f>IF(F119&lt;&gt;0,-INDEX([8]Delta!$F$1:$EE$996,$L$20,$I119),0)</f>
        <v>38372.556628733873</v>
      </c>
      <c r="D119" s="88">
        <f>IF(ISNUMBER($F119),VLOOKUP($J119,'Table 1'!$B$13:$C$33,2,FALSE)/12*1000*Study_MW,"")</f>
        <v>0</v>
      </c>
      <c r="E119" s="88">
        <f t="shared" si="34"/>
        <v>38372.556628733873</v>
      </c>
      <c r="F119" s="92">
        <f>INDEX([8]Delta!$F$1:$EE$996,$L$21,$I119)</f>
        <v>2030.07</v>
      </c>
      <c r="G119" s="93">
        <f t="shared" si="35"/>
        <v>18.902085459483601</v>
      </c>
      <c r="I119" s="94">
        <f t="shared" si="39"/>
        <v>108</v>
      </c>
      <c r="J119" s="90">
        <f t="shared" si="36"/>
        <v>2026</v>
      </c>
      <c r="K119" s="95">
        <f t="shared" si="38"/>
        <v>46113</v>
      </c>
    </row>
    <row r="120" spans="2:11" outlineLevel="1">
      <c r="B120" s="95">
        <f t="shared" si="33"/>
        <v>46143</v>
      </c>
      <c r="C120" s="92">
        <f>IF(F120&lt;&gt;0,-INDEX([8]Delta!$F$1:$EE$996,$L$20,$I120),0)</f>
        <v>39484.344980299473</v>
      </c>
      <c r="D120" s="88">
        <f>IF(ISNUMBER($F120),VLOOKUP($J120,'Table 1'!$B$13:$C$33,2,FALSE)/12*1000*Study_MW,"")</f>
        <v>0</v>
      </c>
      <c r="E120" s="88">
        <f t="shared" si="34"/>
        <v>39484.344980299473</v>
      </c>
      <c r="F120" s="92">
        <f>INDEX([8]Delta!$F$1:$EE$996,$L$21,$I120)</f>
        <v>2181.904</v>
      </c>
      <c r="G120" s="93">
        <f t="shared" si="35"/>
        <v>18.096279662303875</v>
      </c>
      <c r="I120" s="94">
        <f t="shared" si="39"/>
        <v>109</v>
      </c>
      <c r="J120" s="90">
        <f t="shared" si="36"/>
        <v>2026</v>
      </c>
      <c r="K120" s="95">
        <f t="shared" si="38"/>
        <v>46143</v>
      </c>
    </row>
    <row r="121" spans="2:11" outlineLevel="1">
      <c r="B121" s="95">
        <f t="shared" si="33"/>
        <v>46174</v>
      </c>
      <c r="C121" s="92">
        <f>IF(F121&lt;&gt;0,-INDEX([8]Delta!$F$1:$EE$996,$L$20,$I121),0)</f>
        <v>42078.307361215353</v>
      </c>
      <c r="D121" s="88">
        <f>IF(ISNUMBER($F121),VLOOKUP($J121,'Table 1'!$B$13:$C$33,2,FALSE)/12*1000*Study_MW,"")</f>
        <v>0</v>
      </c>
      <c r="E121" s="88">
        <f t="shared" si="34"/>
        <v>42078.307361215353</v>
      </c>
      <c r="F121" s="92">
        <f>INDEX([8]Delta!$F$1:$EE$996,$L$21,$I121)</f>
        <v>2179.62</v>
      </c>
      <c r="G121" s="93">
        <f t="shared" si="35"/>
        <v>19.305341004952862</v>
      </c>
      <c r="I121" s="94">
        <f t="shared" si="39"/>
        <v>110</v>
      </c>
      <c r="J121" s="90">
        <f t="shared" si="36"/>
        <v>2026</v>
      </c>
      <c r="K121" s="95">
        <f t="shared" si="38"/>
        <v>46174</v>
      </c>
    </row>
    <row r="122" spans="2:11" outlineLevel="1">
      <c r="B122" s="95">
        <f t="shared" si="33"/>
        <v>46204</v>
      </c>
      <c r="C122" s="92">
        <f>IF(F122&lt;&gt;0,-INDEX([8]Delta!$F$1:$EE$996,$L$20,$I122),0)</f>
        <v>40199.042974561453</v>
      </c>
      <c r="D122" s="88">
        <f>IF(ISNUMBER($F122),VLOOKUP($J122,'Table 1'!$B$13:$C$33,2,FALSE)/12*1000*Study_MW,"")</f>
        <v>0</v>
      </c>
      <c r="E122" s="88">
        <f t="shared" si="34"/>
        <v>40199.042974561453</v>
      </c>
      <c r="F122" s="92">
        <f>INDEX([8]Delta!$F$1:$EE$996,$L$21,$I122)</f>
        <v>2054.556</v>
      </c>
      <c r="G122" s="93">
        <f t="shared" si="35"/>
        <v>19.565805446316116</v>
      </c>
      <c r="I122" s="94">
        <f t="shared" si="39"/>
        <v>111</v>
      </c>
      <c r="J122" s="90">
        <f t="shared" si="36"/>
        <v>2026</v>
      </c>
      <c r="K122" s="95">
        <f t="shared" si="38"/>
        <v>46204</v>
      </c>
    </row>
    <row r="123" spans="2:11" outlineLevel="1">
      <c r="B123" s="95">
        <f t="shared" si="33"/>
        <v>46235</v>
      </c>
      <c r="C123" s="92">
        <f>IF(F123&lt;&gt;0,-INDEX([8]Delta!$F$1:$EE$996,$L$20,$I123),0)</f>
        <v>45148.854929596186</v>
      </c>
      <c r="D123" s="88">
        <f>IF(ISNUMBER($F123),VLOOKUP($J123,'Table 1'!$B$13:$C$33,2,FALSE)/12*1000*Study_MW,"")</f>
        <v>0</v>
      </c>
      <c r="E123" s="88">
        <f t="shared" si="34"/>
        <v>45148.854929596186</v>
      </c>
      <c r="F123" s="92">
        <f>INDEX([8]Delta!$F$1:$EE$996,$L$21,$I123)</f>
        <v>2168.5120000000002</v>
      </c>
      <c r="G123" s="93">
        <f t="shared" si="35"/>
        <v>20.820200639699564</v>
      </c>
      <c r="I123" s="94">
        <f t="shared" si="39"/>
        <v>112</v>
      </c>
      <c r="J123" s="90">
        <f t="shared" si="36"/>
        <v>2026</v>
      </c>
      <c r="K123" s="95">
        <f t="shared" si="38"/>
        <v>46235</v>
      </c>
    </row>
    <row r="124" spans="2:11" outlineLevel="1">
      <c r="B124" s="95">
        <f t="shared" si="33"/>
        <v>46266</v>
      </c>
      <c r="C124" s="92">
        <f>IF(F124&lt;&gt;0,-INDEX([8]Delta!$F$1:$EE$996,$L$20,$I124),0)</f>
        <v>48836.320982635021</v>
      </c>
      <c r="D124" s="88">
        <f>IF(ISNUMBER($F124),VLOOKUP($J124,'Table 1'!$B$13:$C$33,2,FALSE)/12*1000*Study_MW,"")</f>
        <v>0</v>
      </c>
      <c r="E124" s="88">
        <f t="shared" si="34"/>
        <v>48836.320982635021</v>
      </c>
      <c r="F124" s="92">
        <f>INDEX([8]Delta!$F$1:$EE$996,$L$21,$I124)</f>
        <v>2110.4699999999998</v>
      </c>
      <c r="G124" s="93">
        <f t="shared" si="35"/>
        <v>23.140021408802316</v>
      </c>
      <c r="I124" s="94">
        <f t="shared" si="39"/>
        <v>113</v>
      </c>
      <c r="J124" s="90">
        <f t="shared" si="36"/>
        <v>2026</v>
      </c>
      <c r="K124" s="95">
        <f t="shared" si="38"/>
        <v>46266</v>
      </c>
    </row>
    <row r="125" spans="2:11" outlineLevel="1">
      <c r="B125" s="95">
        <f t="shared" si="33"/>
        <v>46296</v>
      </c>
      <c r="C125" s="92">
        <f>IF(F125&lt;&gt;0,-INDEX([8]Delta!$F$1:$EE$996,$L$20,$I125),0)</f>
        <v>22522.047801166773</v>
      </c>
      <c r="D125" s="88">
        <f>IF(ISNUMBER($F125),VLOOKUP($J125,'Table 1'!$B$13:$C$33,2,FALSE)/12*1000*Study_MW,"")</f>
        <v>0</v>
      </c>
      <c r="E125" s="88">
        <f t="shared" si="34"/>
        <v>22522.047801166773</v>
      </c>
      <c r="F125" s="92">
        <f>INDEX([8]Delta!$F$1:$EE$996,$L$21,$I125)</f>
        <v>2013.5119999999999</v>
      </c>
      <c r="G125" s="93">
        <f t="shared" si="35"/>
        <v>11.1854549668275</v>
      </c>
      <c r="I125" s="94">
        <f t="shared" si="39"/>
        <v>114</v>
      </c>
      <c r="J125" s="90">
        <f t="shared" si="36"/>
        <v>2026</v>
      </c>
      <c r="K125" s="95">
        <f t="shared" si="38"/>
        <v>46296</v>
      </c>
    </row>
    <row r="126" spans="2:11" outlineLevel="1">
      <c r="B126" s="95">
        <f t="shared" si="33"/>
        <v>46327</v>
      </c>
      <c r="C126" s="92">
        <f>IF(F126&lt;&gt;0,-INDEX([8]Delta!$F$1:$EE$996,$L$20,$I126),0)</f>
        <v>31729.891565576196</v>
      </c>
      <c r="D126" s="88">
        <f>IF(ISNUMBER($F126),VLOOKUP($J126,'Table 1'!$B$13:$C$33,2,FALSE)/12*1000*Study_MW,"")</f>
        <v>0</v>
      </c>
      <c r="E126" s="88">
        <f t="shared" si="34"/>
        <v>31729.891565576196</v>
      </c>
      <c r="F126" s="92">
        <f>INDEX([8]Delta!$F$1:$EE$996,$L$21,$I126)</f>
        <v>1601.76</v>
      </c>
      <c r="G126" s="93">
        <f t="shared" si="35"/>
        <v>19.809391897397983</v>
      </c>
      <c r="I126" s="94">
        <f t="shared" si="39"/>
        <v>115</v>
      </c>
      <c r="J126" s="90">
        <f t="shared" si="36"/>
        <v>2026</v>
      </c>
      <c r="K126" s="95">
        <f t="shared" si="38"/>
        <v>46327</v>
      </c>
    </row>
    <row r="127" spans="2:11" outlineLevel="1">
      <c r="B127" s="99">
        <f t="shared" si="33"/>
        <v>46357</v>
      </c>
      <c r="C127" s="96">
        <f>IF(F127&lt;&gt;0,-INDEX([8]Delta!$F$1:$EE$996,$L$20,$I127),0)</f>
        <v>26081.090903669596</v>
      </c>
      <c r="D127" s="97">
        <f>IF(ISNUMBER($F127),VLOOKUP($J127,'Table 1'!$B$13:$C$33,2,FALSE)/12*1000*Study_MW,"")</f>
        <v>0</v>
      </c>
      <c r="E127" s="97">
        <f t="shared" si="34"/>
        <v>26081.090903669596</v>
      </c>
      <c r="F127" s="96">
        <f>INDEX([8]Delta!$F$1:$EE$996,$L$21,$I127)</f>
        <v>1353.15</v>
      </c>
      <c r="G127" s="98">
        <f t="shared" si="35"/>
        <v>19.274353104733098</v>
      </c>
      <c r="I127" s="81">
        <f t="shared" si="39"/>
        <v>116</v>
      </c>
      <c r="J127" s="90">
        <f t="shared" si="36"/>
        <v>2026</v>
      </c>
      <c r="K127" s="99">
        <f t="shared" si="38"/>
        <v>46357</v>
      </c>
    </row>
    <row r="128" spans="2:11" outlineLevel="1">
      <c r="B128" s="91">
        <f t="shared" si="33"/>
        <v>46388</v>
      </c>
      <c r="C128" s="86">
        <f>IF(F128&lt;&gt;0,-INDEX([8]Delta!$F$1:$EE$996,$L$20,$I128),0)</f>
        <v>31188.011456131935</v>
      </c>
      <c r="D128" s="87">
        <f>IF(ISNUMBER($F128),VLOOKUP($J128,'Table 1'!$B$13:$C$33,2,FALSE)/12*1000*Study_MW,"")</f>
        <v>0</v>
      </c>
      <c r="E128" s="87">
        <f t="shared" si="34"/>
        <v>31188.011456131935</v>
      </c>
      <c r="F128" s="86">
        <f>INDEX([8]Delta!$F$1:$EE$996,$L$21,$I128)</f>
        <v>1474.2670000000001</v>
      </c>
      <c r="G128" s="89">
        <f t="shared" si="35"/>
        <v>21.154927469808342</v>
      </c>
      <c r="I128" s="77">
        <f>I116+13</f>
        <v>118</v>
      </c>
      <c r="J128" s="90">
        <f t="shared" si="36"/>
        <v>2027</v>
      </c>
      <c r="K128" s="91">
        <f t="shared" si="38"/>
        <v>46388</v>
      </c>
    </row>
    <row r="129" spans="2:11" outlineLevel="1">
      <c r="B129" s="95">
        <f t="shared" si="33"/>
        <v>46419</v>
      </c>
      <c r="C129" s="92">
        <f>IF(F129&lt;&gt;0,-INDEX([8]Delta!$F$1:$EE$996,$L$20,$I129),0)</f>
        <v>30859.125252068043</v>
      </c>
      <c r="D129" s="88">
        <f>IF(ISNUMBER($F129),VLOOKUP($J129,'Table 1'!$B$13:$C$33,2,FALSE)/12*1000*Study_MW,"")</f>
        <v>0</v>
      </c>
      <c r="E129" s="88">
        <f t="shared" si="34"/>
        <v>30859.125252068043</v>
      </c>
      <c r="F129" s="92">
        <f>INDEX([8]Delta!$F$1:$EE$996,$L$21,$I129)</f>
        <v>1443.008</v>
      </c>
      <c r="G129" s="93">
        <f t="shared" si="35"/>
        <v>21.385276624986169</v>
      </c>
      <c r="I129" s="94">
        <f t="shared" ref="I129:I139" si="40">I117+13</f>
        <v>119</v>
      </c>
      <c r="J129" s="90">
        <f t="shared" si="36"/>
        <v>2027</v>
      </c>
      <c r="K129" s="95">
        <f t="shared" si="38"/>
        <v>46419</v>
      </c>
    </row>
    <row r="130" spans="2:11" outlineLevel="1">
      <c r="B130" s="95">
        <f t="shared" si="33"/>
        <v>46447</v>
      </c>
      <c r="C130" s="92">
        <f>IF(F130&lt;&gt;0,-INDEX([8]Delta!$F$1:$EE$996,$L$20,$I130),0)</f>
        <v>45148.638441503048</v>
      </c>
      <c r="D130" s="88">
        <f>IF(ISNUMBER($F130),VLOOKUP($J130,'Table 1'!$B$13:$C$33,2,FALSE)/12*1000*Study_MW,"")</f>
        <v>0</v>
      </c>
      <c r="E130" s="88">
        <f t="shared" si="34"/>
        <v>45148.638441503048</v>
      </c>
      <c r="F130" s="92">
        <f>INDEX([8]Delta!$F$1:$EE$996,$L$21,$I130)</f>
        <v>1954.798</v>
      </c>
      <c r="G130" s="93">
        <f t="shared" si="35"/>
        <v>23.096319129394981</v>
      </c>
      <c r="I130" s="94">
        <f t="shared" si="40"/>
        <v>120</v>
      </c>
      <c r="J130" s="90">
        <f t="shared" si="36"/>
        <v>2027</v>
      </c>
      <c r="K130" s="95">
        <f t="shared" si="38"/>
        <v>46447</v>
      </c>
    </row>
    <row r="131" spans="2:11" outlineLevel="1">
      <c r="B131" s="95">
        <f t="shared" si="33"/>
        <v>46478</v>
      </c>
      <c r="C131" s="92">
        <f>IF(F131&lt;&gt;0,-INDEX([8]Delta!$F$1:$EE$996,$L$20,$I131),0)</f>
        <v>39201.541159883142</v>
      </c>
      <c r="D131" s="88">
        <f>IF(ISNUMBER($F131),VLOOKUP($J131,'Table 1'!$B$13:$C$33,2,FALSE)/12*1000*Study_MW,"")</f>
        <v>0</v>
      </c>
      <c r="E131" s="88">
        <f t="shared" si="34"/>
        <v>39201.541159883142</v>
      </c>
      <c r="F131" s="92">
        <f>INDEX([8]Delta!$F$1:$EE$996,$L$21,$I131)</f>
        <v>2019.93</v>
      </c>
      <c r="G131" s="93">
        <f t="shared" si="35"/>
        <v>19.407376077330966</v>
      </c>
      <c r="I131" s="94">
        <f t="shared" si="40"/>
        <v>121</v>
      </c>
      <c r="J131" s="90">
        <f t="shared" si="36"/>
        <v>2027</v>
      </c>
      <c r="K131" s="95">
        <f t="shared" si="38"/>
        <v>46478</v>
      </c>
    </row>
    <row r="132" spans="2:11" outlineLevel="1">
      <c r="B132" s="95">
        <f t="shared" si="33"/>
        <v>46508</v>
      </c>
      <c r="C132" s="92">
        <f>IF(F132&lt;&gt;0,-INDEX([8]Delta!$F$1:$EE$996,$L$20,$I132),0)</f>
        <v>40224.262724414468</v>
      </c>
      <c r="D132" s="88">
        <f>IF(ISNUMBER($F132),VLOOKUP($J132,'Table 1'!$B$13:$C$33,2,FALSE)/12*1000*Study_MW,"")</f>
        <v>0</v>
      </c>
      <c r="E132" s="88">
        <f t="shared" si="34"/>
        <v>40224.262724414468</v>
      </c>
      <c r="F132" s="92">
        <f>INDEX([8]Delta!$F$1:$EE$996,$L$21,$I132)</f>
        <v>2170.9920000000002</v>
      </c>
      <c r="G132" s="93">
        <f t="shared" si="35"/>
        <v>18.528056632366432</v>
      </c>
      <c r="I132" s="94">
        <f t="shared" si="40"/>
        <v>122</v>
      </c>
      <c r="J132" s="90">
        <f t="shared" si="36"/>
        <v>2027</v>
      </c>
      <c r="K132" s="95">
        <f t="shared" si="38"/>
        <v>46508</v>
      </c>
    </row>
    <row r="133" spans="2:11" outlineLevel="1">
      <c r="B133" s="95">
        <f t="shared" si="33"/>
        <v>46539</v>
      </c>
      <c r="C133" s="92">
        <f>IF(F133&lt;&gt;0,-INDEX([8]Delta!$F$1:$EE$996,$L$20,$I133),0)</f>
        <v>43572.437885701656</v>
      </c>
      <c r="D133" s="88">
        <f>IF(ISNUMBER($F133),VLOOKUP($J133,'Table 1'!$B$13:$C$33,2,FALSE)/12*1000*Study_MW,"")</f>
        <v>0</v>
      </c>
      <c r="E133" s="88">
        <f t="shared" si="34"/>
        <v>43572.437885701656</v>
      </c>
      <c r="F133" s="92">
        <f>INDEX([8]Delta!$F$1:$EE$996,$L$21,$I133)</f>
        <v>2168.6999999999998</v>
      </c>
      <c r="G133" s="93">
        <f t="shared" si="35"/>
        <v>20.091500846452558</v>
      </c>
      <c r="I133" s="94">
        <f t="shared" si="40"/>
        <v>123</v>
      </c>
      <c r="J133" s="90">
        <f t="shared" si="36"/>
        <v>2027</v>
      </c>
      <c r="K133" s="95">
        <f t="shared" si="38"/>
        <v>46539</v>
      </c>
    </row>
    <row r="134" spans="2:11" outlineLevel="1">
      <c r="B134" s="95">
        <f t="shared" si="33"/>
        <v>46569</v>
      </c>
      <c r="C134" s="92">
        <f>IF(F134&lt;&gt;0,-INDEX([8]Delta!$F$1:$EE$996,$L$20,$I134),0)</f>
        <v>41333.775866210461</v>
      </c>
      <c r="D134" s="88">
        <f>IF(ISNUMBER($F134),VLOOKUP($J134,'Table 1'!$B$13:$C$33,2,FALSE)/12*1000*Study_MW,"")</f>
        <v>0</v>
      </c>
      <c r="E134" s="88">
        <f t="shared" si="34"/>
        <v>41333.775866210461</v>
      </c>
      <c r="F134" s="92">
        <f>INDEX([8]Delta!$F$1:$EE$996,$L$21,$I134)</f>
        <v>2044.2639999999999</v>
      </c>
      <c r="G134" s="93">
        <f t="shared" si="35"/>
        <v>20.219392341796588</v>
      </c>
      <c r="I134" s="94">
        <f t="shared" si="40"/>
        <v>124</v>
      </c>
      <c r="J134" s="90">
        <f t="shared" si="36"/>
        <v>2027</v>
      </c>
      <c r="K134" s="95">
        <f t="shared" si="38"/>
        <v>46569</v>
      </c>
    </row>
    <row r="135" spans="2:11" outlineLevel="1">
      <c r="B135" s="95">
        <f t="shared" si="33"/>
        <v>46600</v>
      </c>
      <c r="C135" s="92">
        <f>IF(F135&lt;&gt;0,-INDEX([8]Delta!$F$1:$EE$996,$L$20,$I135),0)</f>
        <v>48347.809264361858</v>
      </c>
      <c r="D135" s="88">
        <f>IF(ISNUMBER($F135),VLOOKUP($J135,'Table 1'!$B$13:$C$33,2,FALSE)/12*1000*Study_MW,"")</f>
        <v>0</v>
      </c>
      <c r="E135" s="88">
        <f t="shared" si="34"/>
        <v>48347.809264361858</v>
      </c>
      <c r="F135" s="92">
        <f>INDEX([8]Delta!$F$1:$EE$996,$L$21,$I135)</f>
        <v>2157.6930000000002</v>
      </c>
      <c r="G135" s="93">
        <f t="shared" si="35"/>
        <v>22.407177139825663</v>
      </c>
      <c r="I135" s="94">
        <f t="shared" si="40"/>
        <v>125</v>
      </c>
      <c r="J135" s="90">
        <f t="shared" si="36"/>
        <v>2027</v>
      </c>
      <c r="K135" s="95">
        <f t="shared" si="38"/>
        <v>46600</v>
      </c>
    </row>
    <row r="136" spans="2:11" outlineLevel="1">
      <c r="B136" s="95">
        <f t="shared" si="33"/>
        <v>46631</v>
      </c>
      <c r="C136" s="92">
        <f>IF(F136&lt;&gt;0,-INDEX([8]Delta!$F$1:$EE$996,$L$20,$I136),0)</f>
        <v>52753.005090177059</v>
      </c>
      <c r="D136" s="88">
        <f>IF(ISNUMBER($F136),VLOOKUP($J136,'Table 1'!$B$13:$C$33,2,FALSE)/12*1000*Study_MW,"")</f>
        <v>0</v>
      </c>
      <c r="E136" s="88">
        <f t="shared" si="34"/>
        <v>52753.005090177059</v>
      </c>
      <c r="F136" s="92">
        <f>INDEX([8]Delta!$F$1:$EE$996,$L$21,$I136)</f>
        <v>2099.88</v>
      </c>
      <c r="G136" s="93">
        <f t="shared" si="35"/>
        <v>25.121914152321587</v>
      </c>
      <c r="I136" s="94">
        <f t="shared" si="40"/>
        <v>126</v>
      </c>
      <c r="J136" s="90">
        <f t="shared" si="36"/>
        <v>2027</v>
      </c>
      <c r="K136" s="95">
        <f t="shared" si="38"/>
        <v>46631</v>
      </c>
    </row>
    <row r="137" spans="2:11" outlineLevel="1">
      <c r="B137" s="95">
        <f t="shared" si="33"/>
        <v>46661</v>
      </c>
      <c r="C137" s="92">
        <f>IF(F137&lt;&gt;0,-INDEX([8]Delta!$F$1:$EE$996,$L$20,$I137),0)</f>
        <v>43326.118857055902</v>
      </c>
      <c r="D137" s="88">
        <f>IF(ISNUMBER($F137),VLOOKUP($J137,'Table 1'!$B$13:$C$33,2,FALSE)/12*1000*Study_MW,"")</f>
        <v>0</v>
      </c>
      <c r="E137" s="88">
        <f t="shared" si="34"/>
        <v>43326.118857055902</v>
      </c>
      <c r="F137" s="92">
        <f>INDEX([8]Delta!$F$1:$EE$996,$L$21,$I137)</f>
        <v>2003.4059999999999</v>
      </c>
      <c r="G137" s="93">
        <f t="shared" si="35"/>
        <v>21.626229958907931</v>
      </c>
      <c r="I137" s="94">
        <f t="shared" si="40"/>
        <v>127</v>
      </c>
      <c r="J137" s="90">
        <f t="shared" si="36"/>
        <v>2027</v>
      </c>
      <c r="K137" s="95">
        <f t="shared" si="38"/>
        <v>46661</v>
      </c>
    </row>
    <row r="138" spans="2:11" outlineLevel="1">
      <c r="B138" s="95">
        <f t="shared" si="33"/>
        <v>46692</v>
      </c>
      <c r="C138" s="92">
        <f>IF(F138&lt;&gt;0,-INDEX([8]Delta!$F$1:$EE$996,$L$20,$I138),0)</f>
        <v>32709.2705078125</v>
      </c>
      <c r="D138" s="88">
        <f>IF(ISNUMBER($F138),VLOOKUP($J138,'Table 1'!$B$13:$C$33,2,FALSE)/12*1000*Study_MW,"")</f>
        <v>0</v>
      </c>
      <c r="E138" s="88">
        <f t="shared" si="34"/>
        <v>32709.2705078125</v>
      </c>
      <c r="F138" s="92">
        <f>INDEX([8]Delta!$F$1:$EE$996,$L$21,$I138)</f>
        <v>1593.78</v>
      </c>
      <c r="G138" s="93">
        <f t="shared" si="35"/>
        <v>20.523077531285686</v>
      </c>
      <c r="I138" s="94">
        <f t="shared" si="40"/>
        <v>128</v>
      </c>
      <c r="J138" s="90">
        <f t="shared" si="36"/>
        <v>2027</v>
      </c>
      <c r="K138" s="95">
        <f t="shared" si="38"/>
        <v>46692</v>
      </c>
    </row>
    <row r="139" spans="2:11" outlineLevel="1">
      <c r="B139" s="99">
        <f t="shared" si="33"/>
        <v>46722</v>
      </c>
      <c r="C139" s="96">
        <f>IF(F139&lt;&gt;0,-INDEX([8]Delta!$F$1:$EE$996,$L$20,$I139),0)</f>
        <v>29445.243391722441</v>
      </c>
      <c r="D139" s="97">
        <f>IF(ISNUMBER($F139),VLOOKUP($J139,'Table 1'!$B$13:$C$33,2,FALSE)/12*1000*Study_MW,"")</f>
        <v>0</v>
      </c>
      <c r="E139" s="97">
        <f t="shared" si="34"/>
        <v>29445.243391722441</v>
      </c>
      <c r="F139" s="96">
        <f>INDEX([8]Delta!$F$1:$EE$996,$L$21,$I139)</f>
        <v>1346.33</v>
      </c>
      <c r="G139" s="98">
        <f t="shared" si="35"/>
        <v>21.870747433186843</v>
      </c>
      <c r="I139" s="81">
        <f t="shared" si="40"/>
        <v>129</v>
      </c>
      <c r="J139" s="90">
        <f t="shared" si="36"/>
        <v>2027</v>
      </c>
      <c r="K139" s="99">
        <f t="shared" si="38"/>
        <v>46722</v>
      </c>
    </row>
    <row r="140" spans="2:11" outlineLevel="1">
      <c r="B140" s="91">
        <f t="shared" si="33"/>
        <v>46753</v>
      </c>
      <c r="C140" s="86">
        <f>IF(F140&lt;&gt;0,-INDEX([9]Delta!$F$1:$EE$65553,$L$20,$I140),0)</f>
        <v>33693.590482532978</v>
      </c>
      <c r="D140" s="87">
        <f>IF(ISNUMBER($F140),VLOOKUP($J140,'Table 1'!$B$13:$C$33,2,FALSE)/12*1000*Study_MW,"")</f>
        <v>0</v>
      </c>
      <c r="E140" s="87">
        <f t="shared" si="34"/>
        <v>33693.590482532978</v>
      </c>
      <c r="F140" s="86">
        <f>INDEX([9]Delta!$F$1:$EE$65553,$L$21,$I140)</f>
        <v>1466.8889999999999</v>
      </c>
      <c r="G140" s="89">
        <f t="shared" si="35"/>
        <v>22.969420646369958</v>
      </c>
      <c r="I140" s="77">
        <f>I20</f>
        <v>1</v>
      </c>
      <c r="J140" s="90">
        <f t="shared" si="36"/>
        <v>2028</v>
      </c>
      <c r="K140" s="91">
        <f t="shared" si="38"/>
        <v>46753</v>
      </c>
    </row>
    <row r="141" spans="2:11" outlineLevel="1">
      <c r="B141" s="95">
        <f t="shared" si="33"/>
        <v>46784</v>
      </c>
      <c r="C141" s="92">
        <f>IF(F141&lt;&gt;0,-INDEX([9]Delta!$F$1:$EE$65553,$L$20,$I141),0)</f>
        <v>34325.077119797468</v>
      </c>
      <c r="D141" s="88">
        <f>IF(ISNUMBER($F141),VLOOKUP($J141,'Table 1'!$B$13:$C$33,2,FALSE)/12*1000*Study_MW,"")</f>
        <v>0</v>
      </c>
      <c r="E141" s="88">
        <f t="shared" si="34"/>
        <v>34325.077119797468</v>
      </c>
      <c r="F141" s="92">
        <f>INDEX([9]Delta!$F$1:$EE$65553,$L$21,$I141)</f>
        <v>1487.0619999999999</v>
      </c>
      <c r="G141" s="93">
        <f t="shared" si="35"/>
        <v>23.082478820518222</v>
      </c>
      <c r="I141" s="94">
        <f t="shared" ref="I141:I204" si="41">I21</f>
        <v>2</v>
      </c>
      <c r="J141" s="90">
        <f t="shared" si="36"/>
        <v>2028</v>
      </c>
      <c r="K141" s="95">
        <f t="shared" si="38"/>
        <v>46784</v>
      </c>
    </row>
    <row r="142" spans="2:11" outlineLevel="1">
      <c r="B142" s="95">
        <f t="shared" si="33"/>
        <v>46813</v>
      </c>
      <c r="C142" s="92">
        <f>IF(F142&lt;&gt;0,-INDEX([9]Delta!$F$1:$EE$65553,$L$20,$I142),0)</f>
        <v>46627.028900116682</v>
      </c>
      <c r="D142" s="88">
        <f>IF(ISNUMBER($F142),VLOOKUP($J142,'Table 1'!$B$13:$C$33,2,FALSE)/12*1000*Study_MW,"")</f>
        <v>0</v>
      </c>
      <c r="E142" s="88">
        <f t="shared" si="34"/>
        <v>46627.028900116682</v>
      </c>
      <c r="F142" s="92">
        <f>INDEX([9]Delta!$F$1:$EE$65553,$L$21,$I142)</f>
        <v>1945.002</v>
      </c>
      <c r="G142" s="93">
        <f t="shared" si="35"/>
        <v>23.972740850712071</v>
      </c>
      <c r="I142" s="94">
        <f t="shared" si="41"/>
        <v>3</v>
      </c>
      <c r="J142" s="90">
        <f t="shared" si="36"/>
        <v>2028</v>
      </c>
      <c r="K142" s="95">
        <f t="shared" si="38"/>
        <v>46813</v>
      </c>
    </row>
    <row r="143" spans="2:11" outlineLevel="1">
      <c r="B143" s="95">
        <f t="shared" si="33"/>
        <v>46844</v>
      </c>
      <c r="C143" s="92">
        <f>IF(F143&lt;&gt;0,-INDEX([9]Delta!$F$1:$EE$65553,$L$20,$I143),0)</f>
        <v>48188.597712397575</v>
      </c>
      <c r="D143" s="88">
        <f>IF(ISNUMBER($F143),VLOOKUP($J143,'Table 1'!$B$13:$C$33,2,FALSE)/12*1000*Study_MW,"")</f>
        <v>0</v>
      </c>
      <c r="E143" s="88">
        <f t="shared" si="34"/>
        <v>48188.597712397575</v>
      </c>
      <c r="F143" s="92">
        <f>INDEX([9]Delta!$F$1:$EE$65553,$L$21,$I143)</f>
        <v>2009.79</v>
      </c>
      <c r="G143" s="93">
        <f t="shared" si="35"/>
        <v>23.976931775159382</v>
      </c>
      <c r="I143" s="94">
        <f t="shared" si="41"/>
        <v>4</v>
      </c>
      <c r="J143" s="90">
        <f t="shared" si="36"/>
        <v>2028</v>
      </c>
      <c r="K143" s="95">
        <f t="shared" si="38"/>
        <v>46844</v>
      </c>
    </row>
    <row r="144" spans="2:11" outlineLevel="1">
      <c r="B144" s="95">
        <f t="shared" si="33"/>
        <v>46874</v>
      </c>
      <c r="C144" s="92">
        <f>IF(F144&lt;&gt;0,-INDEX([9]Delta!$F$1:$EE$65553,$L$20,$I144),0)</f>
        <v>44590.106731921434</v>
      </c>
      <c r="D144" s="88">
        <f>IF(ISNUMBER($F144),VLOOKUP($J144,'Table 1'!$B$13:$C$33,2,FALSE)/12*1000*Study_MW,"")</f>
        <v>0</v>
      </c>
      <c r="E144" s="88">
        <f t="shared" si="34"/>
        <v>44590.106731921434</v>
      </c>
      <c r="F144" s="92">
        <f>INDEX([9]Delta!$F$1:$EE$65553,$L$21,$I144)</f>
        <v>2160.1109999999999</v>
      </c>
      <c r="G144" s="93">
        <f t="shared" si="35"/>
        <v>20.642507135939514</v>
      </c>
      <c r="I144" s="94">
        <f t="shared" si="41"/>
        <v>5</v>
      </c>
      <c r="J144" s="90">
        <f t="shared" si="36"/>
        <v>2028</v>
      </c>
      <c r="K144" s="95">
        <f t="shared" si="38"/>
        <v>46874</v>
      </c>
    </row>
    <row r="145" spans="2:11" outlineLevel="1">
      <c r="B145" s="95">
        <f t="shared" si="33"/>
        <v>46905</v>
      </c>
      <c r="C145" s="92">
        <f>IF(F145&lt;&gt;0,-INDEX([9]Delta!$F$1:$EE$65553,$L$20,$I145),0)</f>
        <v>43538.42605510354</v>
      </c>
      <c r="D145" s="88">
        <f>IF(ISNUMBER($F145),VLOOKUP($J145,'Table 1'!$B$13:$C$33,2,FALSE)/12*1000*Study_MW,"")</f>
        <v>0</v>
      </c>
      <c r="E145" s="88">
        <f t="shared" si="34"/>
        <v>43538.42605510354</v>
      </c>
      <c r="F145" s="92">
        <f>INDEX([9]Delta!$F$1:$EE$65553,$L$21,$I145)</f>
        <v>2157.87</v>
      </c>
      <c r="G145" s="93">
        <f t="shared" si="35"/>
        <v>20.17657507407932</v>
      </c>
      <c r="I145" s="94">
        <f t="shared" si="41"/>
        <v>6</v>
      </c>
      <c r="J145" s="90">
        <f t="shared" si="36"/>
        <v>2028</v>
      </c>
      <c r="K145" s="95">
        <f t="shared" si="38"/>
        <v>46905</v>
      </c>
    </row>
    <row r="146" spans="2:11" outlineLevel="1">
      <c r="B146" s="95">
        <f t="shared" si="33"/>
        <v>46935</v>
      </c>
      <c r="C146" s="92">
        <f>IF(F146&lt;&gt;0,-INDEX([9]Delta!$F$1:$EE$65553,$L$20,$I146),0)</f>
        <v>48629.981346398592</v>
      </c>
      <c r="D146" s="88">
        <f>IF(ISNUMBER($F146),VLOOKUP($J146,'Table 1'!$B$13:$C$33,2,FALSE)/12*1000*Study_MW,"")</f>
        <v>0</v>
      </c>
      <c r="E146" s="88">
        <f t="shared" si="34"/>
        <v>48629.981346398592</v>
      </c>
      <c r="F146" s="92">
        <f>INDEX([9]Delta!$F$1:$EE$65553,$L$21,$I146)</f>
        <v>2034.0650000000001</v>
      </c>
      <c r="G146" s="93">
        <f t="shared" si="35"/>
        <v>23.90778138672982</v>
      </c>
      <c r="I146" s="94">
        <f t="shared" si="41"/>
        <v>7</v>
      </c>
      <c r="J146" s="90">
        <f t="shared" si="36"/>
        <v>2028</v>
      </c>
      <c r="K146" s="95">
        <f t="shared" si="38"/>
        <v>46935</v>
      </c>
    </row>
    <row r="147" spans="2:11" outlineLevel="1">
      <c r="B147" s="95">
        <f t="shared" si="33"/>
        <v>46966</v>
      </c>
      <c r="C147" s="92">
        <f>IF(F147&lt;&gt;0,-INDEX([9]Delta!$F$1:$EE$65553,$L$20,$I147),0)</f>
        <v>49475.51844137907</v>
      </c>
      <c r="D147" s="88">
        <f>IF(ISNUMBER($F147),VLOOKUP($J147,'Table 1'!$B$13:$C$33,2,FALSE)/12*1000*Study_MW,"")</f>
        <v>0</v>
      </c>
      <c r="E147" s="88">
        <f t="shared" si="34"/>
        <v>49475.51844137907</v>
      </c>
      <c r="F147" s="92">
        <f>INDEX([9]Delta!$F$1:$EE$65553,$L$21,$I147)</f>
        <v>2146.8429999999998</v>
      </c>
      <c r="G147" s="93">
        <f t="shared" si="35"/>
        <v>23.045708718047418</v>
      </c>
      <c r="I147" s="94">
        <f t="shared" si="41"/>
        <v>8</v>
      </c>
      <c r="J147" s="90">
        <f t="shared" si="36"/>
        <v>2028</v>
      </c>
      <c r="K147" s="95">
        <f t="shared" si="38"/>
        <v>46966</v>
      </c>
    </row>
    <row r="148" spans="2:11" outlineLevel="1">
      <c r="B148" s="95">
        <f t="shared" si="33"/>
        <v>46997</v>
      </c>
      <c r="C148" s="92">
        <f>IF(F148&lt;&gt;0,-INDEX([9]Delta!$F$1:$EE$65553,$L$20,$I148),0)</f>
        <v>50082.653650283813</v>
      </c>
      <c r="D148" s="88">
        <f>IF(ISNUMBER($F148),VLOOKUP($J148,'Table 1'!$B$13:$C$33,2,FALSE)/12*1000*Study_MW,"")</f>
        <v>0</v>
      </c>
      <c r="E148" s="88">
        <f t="shared" si="34"/>
        <v>50082.653650283813</v>
      </c>
      <c r="F148" s="92">
        <f>INDEX([9]Delta!$F$1:$EE$65553,$L$21,$I148)</f>
        <v>2089.3200000000002</v>
      </c>
      <c r="G148" s="93">
        <f t="shared" si="35"/>
        <v>23.970791286295928</v>
      </c>
      <c r="I148" s="94">
        <f t="shared" si="41"/>
        <v>9</v>
      </c>
      <c r="J148" s="90">
        <f t="shared" si="36"/>
        <v>2028</v>
      </c>
      <c r="K148" s="95">
        <f t="shared" si="38"/>
        <v>46997</v>
      </c>
    </row>
    <row r="149" spans="2:11" outlineLevel="1">
      <c r="B149" s="95">
        <f t="shared" ref="B149:B212" si="42">EDATE(B148,1)</f>
        <v>47027</v>
      </c>
      <c r="C149" s="92">
        <f>IF(F149&lt;&gt;0,-INDEX([9]Delta!$F$1:$EE$65553,$L$20,$I149),0)</f>
        <v>46114.637851715088</v>
      </c>
      <c r="D149" s="88">
        <f>IF(ISNUMBER($F149),VLOOKUP($J149,'Table 1'!$B$13:$C$33,2,FALSE)/12*1000*Study_MW,"")</f>
        <v>0</v>
      </c>
      <c r="E149" s="88">
        <f t="shared" ref="E149:E212" si="43">C149+D149</f>
        <v>46114.637851715088</v>
      </c>
      <c r="F149" s="92">
        <f>INDEX([9]Delta!$F$1:$EE$65553,$L$21,$I149)</f>
        <v>1993.4549999999999</v>
      </c>
      <c r="G149" s="93">
        <f t="shared" ref="G149:G199" si="44">IF(ISNUMBER($F149),E149/$F149,"")</f>
        <v>23.133021739500059</v>
      </c>
      <c r="I149" s="94">
        <f t="shared" si="41"/>
        <v>10</v>
      </c>
      <c r="J149" s="90">
        <f t="shared" ref="J149:J212" si="45">YEAR(B149)</f>
        <v>2028</v>
      </c>
      <c r="K149" s="95">
        <f t="shared" si="38"/>
        <v>47027</v>
      </c>
    </row>
    <row r="150" spans="2:11" outlineLevel="1">
      <c r="B150" s="95">
        <f t="shared" si="42"/>
        <v>47058</v>
      </c>
      <c r="C150" s="92">
        <f>IF(F150&lt;&gt;0,-INDEX([9]Delta!$F$1:$EE$65553,$L$20,$I150),0)</f>
        <v>36710.06699180603</v>
      </c>
      <c r="D150" s="88">
        <f>IF(ISNUMBER($F150),VLOOKUP($J150,'Table 1'!$B$13:$C$33,2,FALSE)/12*1000*Study_MW,"")</f>
        <v>0</v>
      </c>
      <c r="E150" s="88">
        <f t="shared" si="43"/>
        <v>36710.06699180603</v>
      </c>
      <c r="F150" s="92">
        <f>INDEX([9]Delta!$F$1:$EE$65553,$L$21,$I150)</f>
        <v>1585.8</v>
      </c>
      <c r="G150" s="93">
        <f t="shared" si="44"/>
        <v>23.149241387190081</v>
      </c>
      <c r="I150" s="94">
        <f t="shared" si="41"/>
        <v>11</v>
      </c>
      <c r="J150" s="90">
        <f t="shared" si="45"/>
        <v>2028</v>
      </c>
      <c r="K150" s="95">
        <f t="shared" si="38"/>
        <v>47058</v>
      </c>
    </row>
    <row r="151" spans="2:11" outlineLevel="1">
      <c r="B151" s="99">
        <f t="shared" si="42"/>
        <v>47088</v>
      </c>
      <c r="C151" s="96">
        <f>IF(F151&lt;&gt;0,-INDEX([9]Delta!$F$1:$EE$65553,$L$20,$I151),0)</f>
        <v>32119.78103351593</v>
      </c>
      <c r="D151" s="97">
        <f>IF(ISNUMBER($F151),VLOOKUP($J151,'Table 1'!$B$13:$C$33,2,FALSE)/12*1000*Study_MW,"")</f>
        <v>0</v>
      </c>
      <c r="E151" s="97">
        <f t="shared" si="43"/>
        <v>32119.78103351593</v>
      </c>
      <c r="F151" s="96">
        <f>INDEX([9]Delta!$F$1:$EE$65553,$L$21,$I151)</f>
        <v>1339.634</v>
      </c>
      <c r="G151" s="98">
        <f t="shared" si="44"/>
        <v>23.97653466059829</v>
      </c>
      <c r="I151" s="81">
        <f t="shared" si="41"/>
        <v>12</v>
      </c>
      <c r="J151" s="90">
        <f t="shared" si="45"/>
        <v>2028</v>
      </c>
      <c r="K151" s="99">
        <f t="shared" si="38"/>
        <v>47088</v>
      </c>
    </row>
    <row r="152" spans="2:11" outlineLevel="1">
      <c r="B152" s="91">
        <f t="shared" si="42"/>
        <v>47119</v>
      </c>
      <c r="C152" s="86">
        <f>IF(F152&lt;&gt;0,-INDEX([9]Delta!$F$1:$EE$65553,$L$20,$I152),0)</f>
        <v>-6930.9579831063747</v>
      </c>
      <c r="D152" s="87">
        <f>IF(ISNUMBER($F152),VLOOKUP($J152,'Table 1'!$B$13:$C$33,2,FALSE)/12*1000*Study_MW,"")</f>
        <v>0</v>
      </c>
      <c r="E152" s="87">
        <f t="shared" si="43"/>
        <v>-6930.9579831063747</v>
      </c>
      <c r="F152" s="86">
        <f>INDEX([9]Delta!$F$1:$EE$65553,$L$21,$I152)</f>
        <v>1459.48</v>
      </c>
      <c r="G152" s="89">
        <f t="shared" si="44"/>
        <v>-4.7489228924729181</v>
      </c>
      <c r="I152" s="77">
        <f>I32</f>
        <v>14</v>
      </c>
      <c r="J152" s="90">
        <f t="shared" si="45"/>
        <v>2029</v>
      </c>
      <c r="K152" s="91">
        <f t="shared" si="38"/>
        <v>47119</v>
      </c>
    </row>
    <row r="153" spans="2:11" outlineLevel="1">
      <c r="B153" s="95">
        <f t="shared" si="42"/>
        <v>47150</v>
      </c>
      <c r="C153" s="92">
        <f>IF(F153&lt;&gt;0,-INDEX([9]Delta!$F$1:$EE$65553,$L$20,$I153),0)</f>
        <v>34926.752417296171</v>
      </c>
      <c r="D153" s="88">
        <f>IF(ISNUMBER($F153),VLOOKUP($J153,'Table 1'!$B$13:$C$33,2,FALSE)/12*1000*Study_MW,"")</f>
        <v>0</v>
      </c>
      <c r="E153" s="88">
        <f t="shared" si="43"/>
        <v>34926.752417296171</v>
      </c>
      <c r="F153" s="92">
        <f>INDEX([9]Delta!$F$1:$EE$65553,$L$21,$I153)</f>
        <v>1428.588</v>
      </c>
      <c r="G153" s="93">
        <f t="shared" si="44"/>
        <v>24.448443090167473</v>
      </c>
      <c r="I153" s="94">
        <f t="shared" si="41"/>
        <v>15</v>
      </c>
      <c r="J153" s="90">
        <f t="shared" si="45"/>
        <v>2029</v>
      </c>
      <c r="K153" s="95">
        <f t="shared" si="38"/>
        <v>47150</v>
      </c>
    </row>
    <row r="154" spans="2:11" outlineLevel="1">
      <c r="B154" s="95">
        <f t="shared" si="42"/>
        <v>47178</v>
      </c>
      <c r="C154" s="92">
        <f>IF(F154&lt;&gt;0,-INDEX([9]Delta!$F$1:$EE$65553,$L$20,$I154),0)</f>
        <v>47569.924079984426</v>
      </c>
      <c r="D154" s="88">
        <f>IF(ISNUMBER($F154),VLOOKUP($J154,'Table 1'!$B$13:$C$33,2,FALSE)/12*1000*Study_MW,"")</f>
        <v>0</v>
      </c>
      <c r="E154" s="88">
        <f t="shared" si="43"/>
        <v>47569.924079984426</v>
      </c>
      <c r="F154" s="92">
        <f>INDEX([9]Delta!$F$1:$EE$65553,$L$21,$I154)</f>
        <v>1935.3610000000001</v>
      </c>
      <c r="G154" s="93">
        <f t="shared" si="44"/>
        <v>24.579354487345991</v>
      </c>
      <c r="I154" s="94">
        <f t="shared" si="41"/>
        <v>16</v>
      </c>
      <c r="J154" s="90">
        <f t="shared" si="45"/>
        <v>2029</v>
      </c>
      <c r="K154" s="95">
        <f t="shared" si="38"/>
        <v>47178</v>
      </c>
    </row>
    <row r="155" spans="2:11" outlineLevel="1">
      <c r="B155" s="95">
        <f t="shared" si="42"/>
        <v>47209</v>
      </c>
      <c r="C155" s="92">
        <f>IF(F155&lt;&gt;0,-INDEX([9]Delta!$F$1:$EE$65553,$L$20,$I155),0)</f>
        <v>42514.612327873707</v>
      </c>
      <c r="D155" s="88">
        <f>IF(ISNUMBER($F155),VLOOKUP($J155,'Table 1'!$B$13:$C$33,2,FALSE)/12*1000*Study_MW,"")</f>
        <v>0</v>
      </c>
      <c r="E155" s="88">
        <f t="shared" si="43"/>
        <v>42514.612327873707</v>
      </c>
      <c r="F155" s="92">
        <f>INDEX([9]Delta!$F$1:$EE$65553,$L$21,$I155)</f>
        <v>1999.77</v>
      </c>
      <c r="G155" s="93">
        <f t="shared" si="44"/>
        <v>21.259751035305914</v>
      </c>
      <c r="I155" s="94">
        <f t="shared" si="41"/>
        <v>17</v>
      </c>
      <c r="J155" s="90">
        <f t="shared" si="45"/>
        <v>2029</v>
      </c>
      <c r="K155" s="95">
        <f t="shared" si="38"/>
        <v>47209</v>
      </c>
    </row>
    <row r="156" spans="2:11" outlineLevel="1">
      <c r="B156" s="95">
        <f t="shared" si="42"/>
        <v>47239</v>
      </c>
      <c r="C156" s="92">
        <f>IF(F156&lt;&gt;0,-INDEX([9]Delta!$F$1:$EE$65553,$L$20,$I156),0)</f>
        <v>48219.108474910259</v>
      </c>
      <c r="D156" s="88">
        <f>IF(ISNUMBER($F156),VLOOKUP($J156,'Table 1'!$B$13:$C$33,2,FALSE)/12*1000*Study_MW,"")</f>
        <v>0</v>
      </c>
      <c r="E156" s="88">
        <f t="shared" si="43"/>
        <v>48219.108474910259</v>
      </c>
      <c r="F156" s="92">
        <f>INDEX([9]Delta!$F$1:$EE$65553,$L$21,$I156)</f>
        <v>2149.3850000000002</v>
      </c>
      <c r="G156" s="93">
        <f t="shared" si="44"/>
        <v>22.433909455453655</v>
      </c>
      <c r="I156" s="94">
        <f t="shared" si="41"/>
        <v>18</v>
      </c>
      <c r="J156" s="90">
        <f t="shared" si="45"/>
        <v>2029</v>
      </c>
      <c r="K156" s="95">
        <f t="shared" si="38"/>
        <v>47239</v>
      </c>
    </row>
    <row r="157" spans="2:11" outlineLevel="1">
      <c r="B157" s="95">
        <f t="shared" si="42"/>
        <v>47270</v>
      </c>
      <c r="C157" s="92">
        <f>IF(F157&lt;&gt;0,-INDEX([9]Delta!$F$1:$EE$65553,$L$20,$I157),0)</f>
        <v>47872.892751514912</v>
      </c>
      <c r="D157" s="88">
        <f>IF(ISNUMBER($F157),VLOOKUP($J157,'Table 1'!$B$13:$C$33,2,FALSE)/12*1000*Study_MW,"")</f>
        <v>0</v>
      </c>
      <c r="E157" s="88">
        <f t="shared" si="43"/>
        <v>47872.892751514912</v>
      </c>
      <c r="F157" s="92">
        <f>INDEX([9]Delta!$F$1:$EE$65553,$L$21,$I157)</f>
        <v>2147.04</v>
      </c>
      <c r="G157" s="93">
        <f t="shared" si="44"/>
        <v>22.297159229224846</v>
      </c>
      <c r="I157" s="94">
        <f t="shared" si="41"/>
        <v>19</v>
      </c>
      <c r="J157" s="90">
        <f t="shared" si="45"/>
        <v>2029</v>
      </c>
      <c r="K157" s="95">
        <f t="shared" si="38"/>
        <v>47270</v>
      </c>
    </row>
    <row r="158" spans="2:11" outlineLevel="1">
      <c r="B158" s="95">
        <f t="shared" si="42"/>
        <v>47300</v>
      </c>
      <c r="C158" s="92">
        <f>IF(F158&lt;&gt;0,-INDEX([9]Delta!$F$1:$EE$65553,$L$20,$I158),0)</f>
        <v>51733.402404338121</v>
      </c>
      <c r="D158" s="88">
        <f>IF(ISNUMBER($F158),VLOOKUP($J158,'Table 1'!$B$13:$C$33,2,FALSE)/12*1000*Study_MW,"")</f>
        <v>0</v>
      </c>
      <c r="E158" s="88">
        <f t="shared" si="43"/>
        <v>51733.402404338121</v>
      </c>
      <c r="F158" s="92">
        <f>INDEX([9]Delta!$F$1:$EE$65553,$L$21,$I158)</f>
        <v>2023.9280000000001</v>
      </c>
      <c r="G158" s="93">
        <f t="shared" si="44"/>
        <v>25.560890705765285</v>
      </c>
      <c r="I158" s="94">
        <f t="shared" si="41"/>
        <v>20</v>
      </c>
      <c r="J158" s="90">
        <f t="shared" si="45"/>
        <v>2029</v>
      </c>
      <c r="K158" s="95">
        <f t="shared" si="38"/>
        <v>47300</v>
      </c>
    </row>
    <row r="159" spans="2:11" outlineLevel="1">
      <c r="B159" s="95">
        <f t="shared" si="42"/>
        <v>47331</v>
      </c>
      <c r="C159" s="92">
        <f>IF(F159&lt;&gt;0,-INDEX([9]Delta!$F$1:$EE$65553,$L$20,$I159),0)</f>
        <v>52067.086801916361</v>
      </c>
      <c r="D159" s="88">
        <f>IF(ISNUMBER($F159),VLOOKUP($J159,'Table 1'!$B$13:$C$33,2,FALSE)/12*1000*Study_MW,"")</f>
        <v>0</v>
      </c>
      <c r="E159" s="88">
        <f t="shared" si="43"/>
        <v>52067.086801916361</v>
      </c>
      <c r="F159" s="92">
        <f>INDEX([9]Delta!$F$1:$EE$65553,$L$21,$I159)</f>
        <v>2136.1170000000002</v>
      </c>
      <c r="G159" s="93">
        <f t="shared" si="44"/>
        <v>24.374641839335744</v>
      </c>
      <c r="I159" s="94">
        <f t="shared" si="41"/>
        <v>21</v>
      </c>
      <c r="J159" s="90">
        <f t="shared" si="45"/>
        <v>2029</v>
      </c>
      <c r="K159" s="95">
        <f t="shared" si="38"/>
        <v>47331</v>
      </c>
    </row>
    <row r="160" spans="2:11" outlineLevel="1">
      <c r="B160" s="95">
        <f t="shared" si="42"/>
        <v>47362</v>
      </c>
      <c r="C160" s="92">
        <f>IF(F160&lt;&gt;0,-INDEX([9]Delta!$F$1:$EE$65553,$L$20,$I160),0)</f>
        <v>84431.430707156658</v>
      </c>
      <c r="D160" s="88">
        <f>IF(ISNUMBER($F160),VLOOKUP($J160,'Table 1'!$B$13:$C$33,2,FALSE)/12*1000*Study_MW,"")</f>
        <v>0</v>
      </c>
      <c r="E160" s="88">
        <f t="shared" si="43"/>
        <v>84431.430707156658</v>
      </c>
      <c r="F160" s="92">
        <f>INDEX([9]Delta!$F$1:$EE$65553,$L$21,$I160)</f>
        <v>2078.94</v>
      </c>
      <c r="G160" s="93">
        <f t="shared" si="44"/>
        <v>40.612730866286022</v>
      </c>
      <c r="I160" s="94">
        <f t="shared" si="41"/>
        <v>22</v>
      </c>
      <c r="J160" s="90">
        <f t="shared" si="45"/>
        <v>2029</v>
      </c>
      <c r="K160" s="95">
        <f t="shared" si="38"/>
        <v>47362</v>
      </c>
    </row>
    <row r="161" spans="2:11" outlineLevel="1">
      <c r="B161" s="95">
        <f t="shared" si="42"/>
        <v>47392</v>
      </c>
      <c r="C161" s="92">
        <f>IF(F161&lt;&gt;0,-INDEX([9]Delta!$F$1:$EE$65553,$L$20,$I161),0)</f>
        <v>50720.112447053194</v>
      </c>
      <c r="D161" s="88">
        <f>IF(ISNUMBER($F161),VLOOKUP($J161,'Table 1'!$B$13:$C$33,2,FALSE)/12*1000*Study_MW,"")</f>
        <v>0</v>
      </c>
      <c r="E161" s="88">
        <f t="shared" si="43"/>
        <v>50720.112447053194</v>
      </c>
      <c r="F161" s="92">
        <f>INDEX([9]Delta!$F$1:$EE$65553,$L$21,$I161)</f>
        <v>1983.442</v>
      </c>
      <c r="G161" s="93">
        <f t="shared" si="44"/>
        <v>25.571764864842628</v>
      </c>
      <c r="I161" s="94">
        <f t="shared" si="41"/>
        <v>23</v>
      </c>
      <c r="J161" s="90">
        <f t="shared" si="45"/>
        <v>2029</v>
      </c>
      <c r="K161" s="95">
        <f t="shared" ref="K161:K224" si="46">IF(ISNUMBER(F161),IF(F161&lt;&gt;0,B161,""),"")</f>
        <v>47392</v>
      </c>
    </row>
    <row r="162" spans="2:11" outlineLevel="1">
      <c r="B162" s="95">
        <f t="shared" si="42"/>
        <v>47423</v>
      </c>
      <c r="C162" s="92">
        <f>IF(F162&lt;&gt;0,-INDEX([9]Delta!$F$1:$EE$65553,$L$20,$I162),0)</f>
        <v>40383.744155317545</v>
      </c>
      <c r="D162" s="88">
        <f>IF(ISNUMBER($F162),VLOOKUP($J162,'Table 1'!$B$13:$C$33,2,FALSE)/12*1000*Study_MW,"")</f>
        <v>0</v>
      </c>
      <c r="E162" s="88">
        <f t="shared" si="43"/>
        <v>40383.744155317545</v>
      </c>
      <c r="F162" s="92">
        <f>INDEX([9]Delta!$F$1:$EE$65553,$L$21,$I162)</f>
        <v>1577.88</v>
      </c>
      <c r="G162" s="93">
        <f t="shared" si="44"/>
        <v>25.593672621059614</v>
      </c>
      <c r="I162" s="94">
        <f t="shared" si="41"/>
        <v>24</v>
      </c>
      <c r="J162" s="90">
        <f t="shared" si="45"/>
        <v>2029</v>
      </c>
      <c r="K162" s="95">
        <f t="shared" si="46"/>
        <v>47423</v>
      </c>
    </row>
    <row r="163" spans="2:11" outlineLevel="1">
      <c r="B163" s="99">
        <f t="shared" si="42"/>
        <v>47453</v>
      </c>
      <c r="C163" s="96">
        <f>IF(F163&lt;&gt;0,-INDEX([9]Delta!$F$1:$EE$65553,$L$20,$I163),0)</f>
        <v>40866.926784425974</v>
      </c>
      <c r="D163" s="97">
        <f>IF(ISNUMBER($F163),VLOOKUP($J163,'Table 1'!$B$13:$C$33,2,FALSE)/12*1000*Study_MW,"")</f>
        <v>0</v>
      </c>
      <c r="E163" s="97">
        <f t="shared" si="43"/>
        <v>40866.926784425974</v>
      </c>
      <c r="F163" s="96">
        <f>INDEX([9]Delta!$F$1:$EE$65553,$L$21,$I163)</f>
        <v>1332.9380000000001</v>
      </c>
      <c r="G163" s="98">
        <f t="shared" si="44"/>
        <v>30.659285566489942</v>
      </c>
      <c r="I163" s="81">
        <f t="shared" si="41"/>
        <v>25</v>
      </c>
      <c r="J163" s="90">
        <f t="shared" si="45"/>
        <v>2029</v>
      </c>
      <c r="K163" s="99">
        <f t="shared" si="46"/>
        <v>47453</v>
      </c>
    </row>
    <row r="164" spans="2:11" outlineLevel="1">
      <c r="B164" s="91">
        <f t="shared" si="42"/>
        <v>47484</v>
      </c>
      <c r="C164" s="86">
        <f>IF(F164&lt;&gt;0,-INDEX([9]Delta!$F$1:$EE$65553,$L$20,$I164),0)</f>
        <v>47750.811433821917</v>
      </c>
      <c r="D164" s="87">
        <f>IF(ISNUMBER($F164),VLOOKUP($J164,'Table 1'!$B$13:$C$33,2,FALSE)/12*1000*Study_MW,"")</f>
        <v>0</v>
      </c>
      <c r="E164" s="87">
        <f t="shared" si="43"/>
        <v>47750.811433821917</v>
      </c>
      <c r="F164" s="86">
        <f>INDEX([9]Delta!$F$1:$EE$65553,$L$21,$I164)</f>
        <v>1452.2260000000001</v>
      </c>
      <c r="G164" s="89">
        <f t="shared" si="44"/>
        <v>32.881115910210887</v>
      </c>
      <c r="I164" s="77">
        <f>I44</f>
        <v>27</v>
      </c>
      <c r="J164" s="90">
        <f t="shared" si="45"/>
        <v>2030</v>
      </c>
      <c r="K164" s="91">
        <f t="shared" si="46"/>
        <v>47484</v>
      </c>
    </row>
    <row r="165" spans="2:11" outlineLevel="1">
      <c r="B165" s="95">
        <f t="shared" si="42"/>
        <v>47515</v>
      </c>
      <c r="C165" s="92">
        <f>IF(F165&lt;&gt;0,-INDEX([9]Delta!$F$1:$EE$65553,$L$20,$I165),0)</f>
        <v>42561.006646722555</v>
      </c>
      <c r="D165" s="88">
        <f>IF(ISNUMBER($F165),VLOOKUP($J165,'Table 1'!$B$13:$C$33,2,FALSE)/12*1000*Study_MW,"")</f>
        <v>0</v>
      </c>
      <c r="E165" s="88">
        <f t="shared" si="43"/>
        <v>42561.006646722555</v>
      </c>
      <c r="F165" s="92">
        <f>INDEX([9]Delta!$F$1:$EE$65553,$L$21,$I165)</f>
        <v>1421.4480000000001</v>
      </c>
      <c r="G165" s="93">
        <f t="shared" si="44"/>
        <v>29.942007478798065</v>
      </c>
      <c r="I165" s="94">
        <f t="shared" si="41"/>
        <v>28</v>
      </c>
      <c r="J165" s="90">
        <f t="shared" si="45"/>
        <v>2030</v>
      </c>
      <c r="K165" s="95">
        <f t="shared" si="46"/>
        <v>47515</v>
      </c>
    </row>
    <row r="166" spans="2:11" outlineLevel="1">
      <c r="B166" s="95">
        <f t="shared" si="42"/>
        <v>47543</v>
      </c>
      <c r="C166" s="92">
        <f>IF(F166&lt;&gt;0,-INDEX([9]Delta!$F$1:$EE$65553,$L$20,$I166),0)</f>
        <v>51413.137257516384</v>
      </c>
      <c r="D166" s="88">
        <f>IF(ISNUMBER($F166),VLOOKUP($J166,'Table 1'!$B$13:$C$33,2,FALSE)/12*1000*Study_MW,"")</f>
        <v>0</v>
      </c>
      <c r="E166" s="88">
        <f t="shared" si="43"/>
        <v>51413.137257516384</v>
      </c>
      <c r="F166" s="92">
        <f>INDEX([9]Delta!$F$1:$EE$65553,$L$21,$I166)</f>
        <v>1925.6890000000001</v>
      </c>
      <c r="G166" s="93">
        <f t="shared" si="44"/>
        <v>26.69856724399235</v>
      </c>
      <c r="I166" s="94">
        <f t="shared" si="41"/>
        <v>29</v>
      </c>
      <c r="J166" s="90">
        <f t="shared" si="45"/>
        <v>2030</v>
      </c>
      <c r="K166" s="95">
        <f t="shared" si="46"/>
        <v>47543</v>
      </c>
    </row>
    <row r="167" spans="2:11" outlineLevel="1">
      <c r="B167" s="95">
        <f t="shared" si="42"/>
        <v>47574</v>
      </c>
      <c r="C167" s="92">
        <f>IF(F167&lt;&gt;0,-INDEX([9]Delta!$F$1:$EE$65553,$L$20,$I167),0)</f>
        <v>45834.930693358183</v>
      </c>
      <c r="D167" s="88">
        <f>IF(ISNUMBER($F167),VLOOKUP($J167,'Table 1'!$B$13:$C$33,2,FALSE)/12*1000*Study_MW,"")</f>
        <v>0</v>
      </c>
      <c r="E167" s="88">
        <f t="shared" si="43"/>
        <v>45834.930693358183</v>
      </c>
      <c r="F167" s="92">
        <f>INDEX([9]Delta!$F$1:$EE$65553,$L$21,$I167)</f>
        <v>1989.75</v>
      </c>
      <c r="G167" s="93">
        <f t="shared" si="44"/>
        <v>23.035522398973832</v>
      </c>
      <c r="I167" s="94">
        <f t="shared" si="41"/>
        <v>30</v>
      </c>
      <c r="J167" s="90">
        <f t="shared" si="45"/>
        <v>2030</v>
      </c>
      <c r="K167" s="95">
        <f t="shared" si="46"/>
        <v>47574</v>
      </c>
    </row>
    <row r="168" spans="2:11" outlineLevel="1">
      <c r="B168" s="95">
        <f t="shared" si="42"/>
        <v>47604</v>
      </c>
      <c r="C168" s="92">
        <f>IF(F168&lt;&gt;0,-INDEX([9]Delta!$F$1:$EE$65553,$L$20,$I168),0)</f>
        <v>53136.041918218136</v>
      </c>
      <c r="D168" s="88">
        <f>IF(ISNUMBER($F168),VLOOKUP($J168,'Table 1'!$B$13:$C$33,2,FALSE)/12*1000*Study_MW,"")</f>
        <v>0</v>
      </c>
      <c r="E168" s="88">
        <f t="shared" si="43"/>
        <v>53136.041918218136</v>
      </c>
      <c r="F168" s="92">
        <f>INDEX([9]Delta!$F$1:$EE$65553,$L$21,$I168)</f>
        <v>2138.6280000000002</v>
      </c>
      <c r="G168" s="93">
        <f t="shared" si="44"/>
        <v>24.845855341937977</v>
      </c>
      <c r="I168" s="94">
        <f t="shared" si="41"/>
        <v>31</v>
      </c>
      <c r="J168" s="90">
        <f t="shared" si="45"/>
        <v>2030</v>
      </c>
      <c r="K168" s="95">
        <f t="shared" si="46"/>
        <v>47604</v>
      </c>
    </row>
    <row r="169" spans="2:11" outlineLevel="1">
      <c r="B169" s="95">
        <f t="shared" si="42"/>
        <v>47635</v>
      </c>
      <c r="C169" s="92">
        <f>IF(F169&lt;&gt;0,-INDEX([9]Delta!$F$1:$EE$65553,$L$20,$I169),0)</f>
        <v>50434.804378241301</v>
      </c>
      <c r="D169" s="88">
        <f>IF(ISNUMBER($F169),VLOOKUP($J169,'Table 1'!$B$13:$C$33,2,FALSE)/12*1000*Study_MW,"")</f>
        <v>0</v>
      </c>
      <c r="E169" s="88">
        <f t="shared" si="43"/>
        <v>50434.804378241301</v>
      </c>
      <c r="F169" s="92">
        <f>INDEX([9]Delta!$F$1:$EE$65553,$L$21,$I169)</f>
        <v>2136.39</v>
      </c>
      <c r="G169" s="93">
        <f t="shared" si="44"/>
        <v>23.607489446328294</v>
      </c>
      <c r="I169" s="94">
        <f t="shared" si="41"/>
        <v>32</v>
      </c>
      <c r="J169" s="90">
        <f t="shared" si="45"/>
        <v>2030</v>
      </c>
      <c r="K169" s="95">
        <f t="shared" si="46"/>
        <v>47635</v>
      </c>
    </row>
    <row r="170" spans="2:11" outlineLevel="1">
      <c r="B170" s="95">
        <f t="shared" si="42"/>
        <v>47665</v>
      </c>
      <c r="C170" s="92">
        <f>IF(F170&lt;&gt;0,-INDEX([9]Delta!$F$1:$EE$65553,$L$20,$I170),0)</f>
        <v>58435.092636555433</v>
      </c>
      <c r="D170" s="88">
        <f>IF(ISNUMBER($F170),VLOOKUP($J170,'Table 1'!$B$13:$C$33,2,FALSE)/12*1000*Study_MW,"")</f>
        <v>0</v>
      </c>
      <c r="E170" s="88">
        <f t="shared" si="43"/>
        <v>58435.092636555433</v>
      </c>
      <c r="F170" s="92">
        <f>INDEX([9]Delta!$F$1:$EE$65553,$L$21,$I170)</f>
        <v>2013.8219999999999</v>
      </c>
      <c r="G170" s="93">
        <f t="shared" si="44"/>
        <v>29.017009763800097</v>
      </c>
      <c r="I170" s="94">
        <f t="shared" si="41"/>
        <v>33</v>
      </c>
      <c r="J170" s="90">
        <f t="shared" si="45"/>
        <v>2030</v>
      </c>
      <c r="K170" s="95">
        <f t="shared" si="46"/>
        <v>47665</v>
      </c>
    </row>
    <row r="171" spans="2:11" outlineLevel="1">
      <c r="B171" s="95">
        <f t="shared" si="42"/>
        <v>47696</v>
      </c>
      <c r="C171" s="92">
        <f>IF(F171&lt;&gt;0,-INDEX([9]Delta!$F$1:$EE$65553,$L$20,$I171),0)</f>
        <v>59574.185918033123</v>
      </c>
      <c r="D171" s="88">
        <f>IF(ISNUMBER($F171),VLOOKUP($J171,'Table 1'!$B$13:$C$33,2,FALSE)/12*1000*Study_MW,"")</f>
        <v>0</v>
      </c>
      <c r="E171" s="88">
        <f t="shared" si="43"/>
        <v>59574.185918033123</v>
      </c>
      <c r="F171" s="92">
        <f>INDEX([9]Delta!$F$1:$EE$65553,$L$21,$I171)</f>
        <v>2125.4839999999999</v>
      </c>
      <c r="G171" s="93">
        <f t="shared" si="44"/>
        <v>28.028527111017127</v>
      </c>
      <c r="I171" s="94">
        <f t="shared" si="41"/>
        <v>34</v>
      </c>
      <c r="J171" s="90">
        <f t="shared" si="45"/>
        <v>2030</v>
      </c>
      <c r="K171" s="95">
        <f t="shared" si="46"/>
        <v>47696</v>
      </c>
    </row>
    <row r="172" spans="2:11" outlineLevel="1">
      <c r="B172" s="95">
        <f t="shared" si="42"/>
        <v>47727</v>
      </c>
      <c r="C172" s="92">
        <f>IF(F172&lt;&gt;0,-INDEX([9]Delta!$F$1:$EE$65553,$L$20,$I172),0)</f>
        <v>57706.86668291688</v>
      </c>
      <c r="D172" s="88">
        <f>IF(ISNUMBER($F172),VLOOKUP($J172,'Table 1'!$B$13:$C$33,2,FALSE)/12*1000*Study_MW,"")</f>
        <v>0</v>
      </c>
      <c r="E172" s="88">
        <f t="shared" si="43"/>
        <v>57706.86668291688</v>
      </c>
      <c r="F172" s="92">
        <f>INDEX([9]Delta!$F$1:$EE$65553,$L$21,$I172)</f>
        <v>2068.5</v>
      </c>
      <c r="G172" s="93">
        <f t="shared" si="44"/>
        <v>27.897929264160929</v>
      </c>
      <c r="I172" s="94">
        <f t="shared" si="41"/>
        <v>35</v>
      </c>
      <c r="J172" s="90">
        <f t="shared" si="45"/>
        <v>2030</v>
      </c>
      <c r="K172" s="95">
        <f t="shared" si="46"/>
        <v>47727</v>
      </c>
    </row>
    <row r="173" spans="2:11" outlineLevel="1">
      <c r="B173" s="95">
        <f t="shared" si="42"/>
        <v>47757</v>
      </c>
      <c r="C173" s="92">
        <f>IF(F173&lt;&gt;0,-INDEX([9]Delta!$F$1:$EE$65553,$L$20,$I173),0)</f>
        <v>55991.191361308098</v>
      </c>
      <c r="D173" s="88">
        <f>IF(ISNUMBER($F173),VLOOKUP($J173,'Table 1'!$B$13:$C$33,2,FALSE)/12*1000*Study_MW,"")</f>
        <v>0</v>
      </c>
      <c r="E173" s="88">
        <f t="shared" si="43"/>
        <v>55991.191361308098</v>
      </c>
      <c r="F173" s="92">
        <f>INDEX([9]Delta!$F$1:$EE$65553,$L$21,$I173)</f>
        <v>1973.5530000000001</v>
      </c>
      <c r="G173" s="93">
        <f t="shared" si="44"/>
        <v>28.370756377613418</v>
      </c>
      <c r="I173" s="94">
        <f t="shared" si="41"/>
        <v>36</v>
      </c>
      <c r="J173" s="90">
        <f t="shared" si="45"/>
        <v>2030</v>
      </c>
      <c r="K173" s="95">
        <f t="shared" si="46"/>
        <v>47757</v>
      </c>
    </row>
    <row r="174" spans="2:11" outlineLevel="1">
      <c r="B174" s="95">
        <f t="shared" si="42"/>
        <v>47788</v>
      </c>
      <c r="C174" s="92">
        <f>IF(F174&lt;&gt;0,-INDEX([9]Delta!$F$1:$EE$65553,$L$20,$I174),0)</f>
        <v>43874.778815895319</v>
      </c>
      <c r="D174" s="88">
        <f>IF(ISNUMBER($F174),VLOOKUP($J174,'Table 1'!$B$13:$C$33,2,FALSE)/12*1000*Study_MW,"")</f>
        <v>0</v>
      </c>
      <c r="E174" s="88">
        <f t="shared" si="43"/>
        <v>43874.778815895319</v>
      </c>
      <c r="F174" s="92">
        <f>INDEX([9]Delta!$F$1:$EE$65553,$L$21,$I174)</f>
        <v>1569.96</v>
      </c>
      <c r="G174" s="93">
        <f t="shared" si="44"/>
        <v>27.94643100199707</v>
      </c>
      <c r="I174" s="94">
        <f t="shared" si="41"/>
        <v>37</v>
      </c>
      <c r="J174" s="90">
        <f t="shared" si="45"/>
        <v>2030</v>
      </c>
      <c r="K174" s="95">
        <f t="shared" si="46"/>
        <v>47788</v>
      </c>
    </row>
    <row r="175" spans="2:11" outlineLevel="1">
      <c r="B175" s="99">
        <f t="shared" si="42"/>
        <v>47818</v>
      </c>
      <c r="C175" s="96">
        <f>IF(F175&lt;&gt;0,-INDEX([9]Delta!$F$1:$EE$65553,$L$20,$I175),0)</f>
        <v>46524.674507498741</v>
      </c>
      <c r="D175" s="97">
        <f>IF(ISNUMBER($F175),VLOOKUP($J175,'Table 1'!$B$13:$C$33,2,FALSE)/12*1000*Study_MW,"")</f>
        <v>0</v>
      </c>
      <c r="E175" s="97">
        <f t="shared" si="43"/>
        <v>46524.674507498741</v>
      </c>
      <c r="F175" s="96">
        <f>INDEX([9]Delta!$F$1:$EE$65553,$L$21,$I175)</f>
        <v>1326.242</v>
      </c>
      <c r="G175" s="98">
        <f t="shared" si="44"/>
        <v>35.080079282286903</v>
      </c>
      <c r="I175" s="81">
        <f t="shared" si="41"/>
        <v>38</v>
      </c>
      <c r="J175" s="90">
        <f t="shared" si="45"/>
        <v>2030</v>
      </c>
      <c r="K175" s="99">
        <f t="shared" si="46"/>
        <v>47818</v>
      </c>
    </row>
    <row r="176" spans="2:11" outlineLevel="1">
      <c r="B176" s="91">
        <f t="shared" si="42"/>
        <v>47849</v>
      </c>
      <c r="C176" s="86">
        <f>IF(F176&lt;&gt;0,-INDEX([9]Delta!$F$1:$EE$65553,$L$20,$I176),0)</f>
        <v>52360.685479581356</v>
      </c>
      <c r="D176" s="87">
        <f>IF(ISNUMBER($F176),VLOOKUP($J176,'Table 1'!$B$13:$C$33,2,FALSE)/12*1000*Study_MW,"")</f>
        <v>0</v>
      </c>
      <c r="E176" s="87">
        <f t="shared" si="43"/>
        <v>52360.685479581356</v>
      </c>
      <c r="F176" s="86">
        <f>INDEX([9]Delta!$F$1:$EE$65553,$L$21,$I176)</f>
        <v>1444.972</v>
      </c>
      <c r="G176" s="89">
        <f t="shared" si="44"/>
        <v>36.236470657965242</v>
      </c>
      <c r="I176" s="77">
        <f>I56</f>
        <v>40</v>
      </c>
      <c r="J176" s="90">
        <f t="shared" si="45"/>
        <v>2031</v>
      </c>
      <c r="K176" s="91">
        <f t="shared" si="46"/>
        <v>47849</v>
      </c>
    </row>
    <row r="177" spans="2:11" outlineLevel="1">
      <c r="B177" s="95">
        <f t="shared" si="42"/>
        <v>47880</v>
      </c>
      <c r="C177" s="92">
        <f>IF(F177&lt;&gt;0,-INDEX([9]Delta!$F$1:$EE$65553,$L$20,$I177),0)</f>
        <v>45764.667416900396</v>
      </c>
      <c r="D177" s="88">
        <f>IF(ISNUMBER($F177),VLOOKUP($J177,'Table 1'!$B$13:$C$33,2,FALSE)/12*1000*Study_MW,"")</f>
        <v>0</v>
      </c>
      <c r="E177" s="88">
        <f t="shared" si="43"/>
        <v>45764.667416900396</v>
      </c>
      <c r="F177" s="92">
        <f>INDEX([9]Delta!$F$1:$EE$65553,$L$21,$I177)</f>
        <v>1414.308</v>
      </c>
      <c r="G177" s="93">
        <f t="shared" si="44"/>
        <v>32.358345860237229</v>
      </c>
      <c r="I177" s="94">
        <f t="shared" si="41"/>
        <v>41</v>
      </c>
      <c r="J177" s="90">
        <f t="shared" si="45"/>
        <v>2031</v>
      </c>
      <c r="K177" s="95">
        <f t="shared" si="46"/>
        <v>47880</v>
      </c>
    </row>
    <row r="178" spans="2:11" outlineLevel="1">
      <c r="B178" s="95">
        <f t="shared" si="42"/>
        <v>47908</v>
      </c>
      <c r="C178" s="92">
        <f>IF(F178&lt;&gt;0,-INDEX([9]Delta!$F$1:$EE$65553,$L$20,$I178),0)</f>
        <v>52446.874974548817</v>
      </c>
      <c r="D178" s="88">
        <f>IF(ISNUMBER($F178),VLOOKUP($J178,'Table 1'!$B$13:$C$33,2,FALSE)/12*1000*Study_MW,"")</f>
        <v>0</v>
      </c>
      <c r="E178" s="88">
        <f t="shared" si="43"/>
        <v>52446.874974548817</v>
      </c>
      <c r="F178" s="92">
        <f>INDEX([9]Delta!$F$1:$EE$65553,$L$21,$I178)</f>
        <v>1915.9860000000001</v>
      </c>
      <c r="G178" s="93">
        <f t="shared" si="44"/>
        <v>27.373308038027844</v>
      </c>
      <c r="I178" s="94">
        <f t="shared" si="41"/>
        <v>42</v>
      </c>
      <c r="J178" s="90">
        <f t="shared" si="45"/>
        <v>2031</v>
      </c>
      <c r="K178" s="95">
        <f t="shared" si="46"/>
        <v>47908</v>
      </c>
    </row>
    <row r="179" spans="2:11" outlineLevel="1">
      <c r="B179" s="95">
        <f t="shared" si="42"/>
        <v>47939</v>
      </c>
      <c r="C179" s="92">
        <f>IF(F179&lt;&gt;0,-INDEX([9]Delta!$F$1:$EE$65553,$L$20,$I179),0)</f>
        <v>47579.02906692028</v>
      </c>
      <c r="D179" s="88">
        <f>IF(ISNUMBER($F179),VLOOKUP($J179,'Table 1'!$B$13:$C$33,2,FALSE)/12*1000*Study_MW,"")</f>
        <v>0</v>
      </c>
      <c r="E179" s="88">
        <f t="shared" si="43"/>
        <v>47579.02906692028</v>
      </c>
      <c r="F179" s="92">
        <f>INDEX([9]Delta!$F$1:$EE$65553,$L$21,$I179)</f>
        <v>1979.82</v>
      </c>
      <c r="G179" s="93">
        <f t="shared" si="44"/>
        <v>24.031997387095938</v>
      </c>
      <c r="I179" s="94">
        <f t="shared" si="41"/>
        <v>43</v>
      </c>
      <c r="J179" s="90">
        <f t="shared" si="45"/>
        <v>2031</v>
      </c>
      <c r="K179" s="95">
        <f t="shared" si="46"/>
        <v>47939</v>
      </c>
    </row>
    <row r="180" spans="2:11" outlineLevel="1">
      <c r="B180" s="95">
        <f t="shared" si="42"/>
        <v>47969</v>
      </c>
      <c r="C180" s="92">
        <f>IF(F180&lt;&gt;0,-INDEX([9]Delta!$F$1:$EE$65553,$L$20,$I180),0)</f>
        <v>52342.647633522749</v>
      </c>
      <c r="D180" s="88">
        <f>IF(ISNUMBER($F180),VLOOKUP($J180,'Table 1'!$B$13:$C$33,2,FALSE)/12*1000*Study_MW,"")</f>
        <v>0</v>
      </c>
      <c r="E180" s="88">
        <f t="shared" si="43"/>
        <v>52342.647633522749</v>
      </c>
      <c r="F180" s="92">
        <f>INDEX([9]Delta!$F$1:$EE$65553,$L$21,$I180)</f>
        <v>2127.933</v>
      </c>
      <c r="G180" s="93">
        <f t="shared" si="44"/>
        <v>24.597883313771039</v>
      </c>
      <c r="I180" s="94">
        <f t="shared" si="41"/>
        <v>44</v>
      </c>
      <c r="J180" s="90">
        <f t="shared" si="45"/>
        <v>2031</v>
      </c>
      <c r="K180" s="95">
        <f t="shared" si="46"/>
        <v>47969</v>
      </c>
    </row>
    <row r="181" spans="2:11" outlineLevel="1">
      <c r="B181" s="95">
        <f t="shared" si="42"/>
        <v>48000</v>
      </c>
      <c r="C181" s="92">
        <f>IF(F181&lt;&gt;0,-INDEX([9]Delta!$F$1:$EE$65553,$L$20,$I181),0)</f>
        <v>52116.885948717594</v>
      </c>
      <c r="D181" s="88">
        <f>IF(ISNUMBER($F181),VLOOKUP($J181,'Table 1'!$B$13:$C$33,2,FALSE)/12*1000*Study_MW,"")</f>
        <v>0</v>
      </c>
      <c r="E181" s="88">
        <f t="shared" si="43"/>
        <v>52116.885948717594</v>
      </c>
      <c r="F181" s="92">
        <f>INDEX([9]Delta!$F$1:$EE$65553,$L$21,$I181)</f>
        <v>2125.71</v>
      </c>
      <c r="G181" s="93">
        <f t="shared" si="44"/>
        <v>24.517401691066794</v>
      </c>
      <c r="I181" s="94">
        <f t="shared" si="41"/>
        <v>45</v>
      </c>
      <c r="J181" s="90">
        <f t="shared" si="45"/>
        <v>2031</v>
      </c>
      <c r="K181" s="95">
        <f t="shared" si="46"/>
        <v>48000</v>
      </c>
    </row>
    <row r="182" spans="2:11" outlineLevel="1">
      <c r="B182" s="95">
        <f t="shared" si="42"/>
        <v>48030</v>
      </c>
      <c r="C182" s="92">
        <f>IF(F182&lt;&gt;0,-INDEX([9]Delta!$F$1:$EE$65553,$L$20,$I182),0)</f>
        <v>61692.843931168318</v>
      </c>
      <c r="D182" s="88">
        <f>IF(ISNUMBER($F182),VLOOKUP($J182,'Table 1'!$B$13:$C$33,2,FALSE)/12*1000*Study_MW,"")</f>
        <v>0</v>
      </c>
      <c r="E182" s="88">
        <f t="shared" si="43"/>
        <v>61692.843931168318</v>
      </c>
      <c r="F182" s="92">
        <f>INDEX([9]Delta!$F$1:$EE$65553,$L$21,$I182)</f>
        <v>2003.7159999999999</v>
      </c>
      <c r="G182" s="93">
        <f t="shared" si="44"/>
        <v>30.789215602993799</v>
      </c>
      <c r="I182" s="94">
        <f t="shared" si="41"/>
        <v>46</v>
      </c>
      <c r="J182" s="90">
        <f t="shared" si="45"/>
        <v>2031</v>
      </c>
      <c r="K182" s="95">
        <f t="shared" si="46"/>
        <v>48030</v>
      </c>
    </row>
    <row r="183" spans="2:11" outlineLevel="1">
      <c r="B183" s="95">
        <f t="shared" si="42"/>
        <v>48061</v>
      </c>
      <c r="C183" s="92">
        <f>IF(F183&lt;&gt;0,-INDEX([9]Delta!$F$1:$EE$65553,$L$20,$I183),0)</f>
        <v>63115.602964013815</v>
      </c>
      <c r="D183" s="88">
        <f>IF(ISNUMBER($F183),VLOOKUP($J183,'Table 1'!$B$13:$C$33,2,FALSE)/12*1000*Study_MW,"")</f>
        <v>0</v>
      </c>
      <c r="E183" s="88">
        <f t="shared" si="43"/>
        <v>63115.602964013815</v>
      </c>
      <c r="F183" s="92">
        <f>INDEX([9]Delta!$F$1:$EE$65553,$L$21,$I183)</f>
        <v>2114.8510000000001</v>
      </c>
      <c r="G183" s="93">
        <f t="shared" si="44"/>
        <v>29.843995139143992</v>
      </c>
      <c r="I183" s="94">
        <f t="shared" si="41"/>
        <v>47</v>
      </c>
      <c r="J183" s="90">
        <f t="shared" si="45"/>
        <v>2031</v>
      </c>
      <c r="K183" s="95">
        <f t="shared" si="46"/>
        <v>48061</v>
      </c>
    </row>
    <row r="184" spans="2:11" outlineLevel="1">
      <c r="B184" s="95">
        <f t="shared" si="42"/>
        <v>48092</v>
      </c>
      <c r="C184" s="92">
        <f>IF(F184&lt;&gt;0,-INDEX([9]Delta!$F$1:$EE$65553,$L$20,$I184),0)</f>
        <v>57385.112864464521</v>
      </c>
      <c r="D184" s="88">
        <f>IF(ISNUMBER($F184),VLOOKUP($J184,'Table 1'!$B$13:$C$33,2,FALSE)/12*1000*Study_MW,"")</f>
        <v>0</v>
      </c>
      <c r="E184" s="88">
        <f t="shared" si="43"/>
        <v>57385.112864464521</v>
      </c>
      <c r="F184" s="92">
        <f>INDEX([9]Delta!$F$1:$EE$65553,$L$21,$I184)</f>
        <v>2058.1799999999998</v>
      </c>
      <c r="G184" s="93">
        <f t="shared" si="44"/>
        <v>27.881484060900664</v>
      </c>
      <c r="I184" s="94">
        <f t="shared" si="41"/>
        <v>48</v>
      </c>
      <c r="J184" s="90">
        <f t="shared" si="45"/>
        <v>2031</v>
      </c>
      <c r="K184" s="95">
        <f t="shared" si="46"/>
        <v>48092</v>
      </c>
    </row>
    <row r="185" spans="2:11" outlineLevel="1">
      <c r="B185" s="95">
        <f t="shared" si="42"/>
        <v>48122</v>
      </c>
      <c r="C185" s="92">
        <f>IF(F185&lt;&gt;0,-INDEX([9]Delta!$F$1:$EE$65553,$L$20,$I185),0)</f>
        <v>57971.956915408373</v>
      </c>
      <c r="D185" s="88">
        <f>IF(ISNUMBER($F185),VLOOKUP($J185,'Table 1'!$B$13:$C$33,2,FALSE)/12*1000*Study_MW,"")</f>
        <v>0</v>
      </c>
      <c r="E185" s="88">
        <f t="shared" si="43"/>
        <v>57971.956915408373</v>
      </c>
      <c r="F185" s="92">
        <f>INDEX([9]Delta!$F$1:$EE$65553,$L$21,$I185)</f>
        <v>1963.664</v>
      </c>
      <c r="G185" s="93">
        <f t="shared" si="44"/>
        <v>29.522340336945817</v>
      </c>
      <c r="I185" s="94">
        <f t="shared" si="41"/>
        <v>49</v>
      </c>
      <c r="J185" s="90">
        <f t="shared" si="45"/>
        <v>2031</v>
      </c>
      <c r="K185" s="95">
        <f t="shared" si="46"/>
        <v>48122</v>
      </c>
    </row>
    <row r="186" spans="2:11" outlineLevel="1">
      <c r="B186" s="95">
        <f t="shared" si="42"/>
        <v>48153</v>
      </c>
      <c r="C186" s="92">
        <f>IF(F186&lt;&gt;0,-INDEX([9]Delta!$F$1:$EE$65553,$L$20,$I186),0)</f>
        <v>44704.241323500872</v>
      </c>
      <c r="D186" s="88">
        <f>IF(ISNUMBER($F186),VLOOKUP($J186,'Table 1'!$B$13:$C$33,2,FALSE)/12*1000*Study_MW,"")</f>
        <v>0</v>
      </c>
      <c r="E186" s="88">
        <f t="shared" si="43"/>
        <v>44704.241323500872</v>
      </c>
      <c r="F186" s="92">
        <f>INDEX([9]Delta!$F$1:$EE$65553,$L$21,$I186)</f>
        <v>1562.1</v>
      </c>
      <c r="G186" s="93">
        <f t="shared" si="44"/>
        <v>28.618040665450916</v>
      </c>
      <c r="I186" s="94">
        <f t="shared" si="41"/>
        <v>50</v>
      </c>
      <c r="J186" s="90">
        <f t="shared" si="45"/>
        <v>2031</v>
      </c>
      <c r="K186" s="95">
        <f t="shared" si="46"/>
        <v>48153</v>
      </c>
    </row>
    <row r="187" spans="2:11" outlineLevel="1">
      <c r="B187" s="99">
        <f t="shared" si="42"/>
        <v>48183</v>
      </c>
      <c r="C187" s="96">
        <f>IF(F187&lt;&gt;0,-INDEX([9]Delta!$F$1:$EE$65553,$L$20,$I187),0)</f>
        <v>50055.943053305149</v>
      </c>
      <c r="D187" s="97">
        <f>IF(ISNUMBER($F187),VLOOKUP($J187,'Table 1'!$B$13:$C$33,2,FALSE)/12*1000*Study_MW,"")</f>
        <v>0</v>
      </c>
      <c r="E187" s="97">
        <f t="shared" si="43"/>
        <v>50055.943053305149</v>
      </c>
      <c r="F187" s="96">
        <f>INDEX([9]Delta!$F$1:$EE$65553,$L$21,$I187)</f>
        <v>1319.6389999999999</v>
      </c>
      <c r="G187" s="98">
        <f t="shared" si="44"/>
        <v>37.931542681979806</v>
      </c>
      <c r="I187" s="81">
        <f t="shared" si="41"/>
        <v>51</v>
      </c>
      <c r="J187" s="90">
        <f t="shared" si="45"/>
        <v>2031</v>
      </c>
      <c r="K187" s="99">
        <f t="shared" si="46"/>
        <v>48183</v>
      </c>
    </row>
    <row r="188" spans="2:11" outlineLevel="1" collapsed="1">
      <c r="B188" s="91">
        <f t="shared" si="42"/>
        <v>48214</v>
      </c>
      <c r="C188" s="86">
        <f>IF(F188&lt;&gt;0,-INDEX([9]Delta!$F$1:$EE$65553,$L$20,$I188),0)</f>
        <v>54829.345793038607</v>
      </c>
      <c r="D188" s="87">
        <f>IF(ISNUMBER($F188),VLOOKUP($J188,'Table 1'!$B$13:$C$33,2,FALSE)/12*1000*Study_MW,"")</f>
        <v>0</v>
      </c>
      <c r="E188" s="87">
        <f t="shared" si="43"/>
        <v>54829.345793038607</v>
      </c>
      <c r="F188" s="86">
        <f>INDEX([9]Delta!$F$1:$EE$65553,$L$21,$I188)</f>
        <v>1437.7180000000001</v>
      </c>
      <c r="G188" s="89">
        <f t="shared" si="44"/>
        <v>38.136370131721662</v>
      </c>
      <c r="I188" s="77">
        <f>I68</f>
        <v>53</v>
      </c>
      <c r="J188" s="90">
        <f t="shared" si="45"/>
        <v>2032</v>
      </c>
      <c r="K188" s="91">
        <f t="shared" si="46"/>
        <v>48214</v>
      </c>
    </row>
    <row r="189" spans="2:11" outlineLevel="1">
      <c r="B189" s="95">
        <f t="shared" si="42"/>
        <v>48245</v>
      </c>
      <c r="C189" s="92">
        <f>IF(F189&lt;&gt;0,-INDEX([9]Delta!$F$1:$EE$65553,$L$20,$I189),0)</f>
        <v>49036.72394451499</v>
      </c>
      <c r="D189" s="88">
        <f>IF(ISNUMBER($F189),VLOOKUP($J189,'Table 1'!$B$13:$C$33,2,FALSE)/12*1000*Study_MW,"")</f>
        <v>0</v>
      </c>
      <c r="E189" s="88">
        <f t="shared" si="43"/>
        <v>49036.72394451499</v>
      </c>
      <c r="F189" s="92">
        <f>INDEX([9]Delta!$F$1:$EE$65553,$L$21,$I189)</f>
        <v>1457.482</v>
      </c>
      <c r="G189" s="93">
        <f t="shared" si="44"/>
        <v>33.644823019779999</v>
      </c>
      <c r="I189" s="94">
        <f t="shared" si="41"/>
        <v>54</v>
      </c>
      <c r="J189" s="90">
        <f t="shared" si="45"/>
        <v>2032</v>
      </c>
      <c r="K189" s="95">
        <f t="shared" si="46"/>
        <v>48245</v>
      </c>
    </row>
    <row r="190" spans="2:11" outlineLevel="1">
      <c r="B190" s="95">
        <f t="shared" si="42"/>
        <v>48274</v>
      </c>
      <c r="C190" s="92">
        <f>IF(F190&lt;&gt;0,-INDEX([9]Delta!$F$1:$EE$65553,$L$20,$I190),0)</f>
        <v>54175.349788427353</v>
      </c>
      <c r="D190" s="88">
        <f>IF(ISNUMBER($F190),VLOOKUP($J190,'Table 1'!$B$13:$C$33,2,FALSE)/12*1000*Study_MW,"")</f>
        <v>0</v>
      </c>
      <c r="E190" s="88">
        <f t="shared" si="43"/>
        <v>54175.349788427353</v>
      </c>
      <c r="F190" s="92">
        <f>INDEX([9]Delta!$F$1:$EE$65553,$L$21,$I190)</f>
        <v>1906.4690000000001</v>
      </c>
      <c r="G190" s="93">
        <f t="shared" si="44"/>
        <v>28.4165909796736</v>
      </c>
      <c r="I190" s="94">
        <f t="shared" si="41"/>
        <v>55</v>
      </c>
      <c r="J190" s="90">
        <f t="shared" si="45"/>
        <v>2032</v>
      </c>
      <c r="K190" s="95">
        <f t="shared" si="46"/>
        <v>48274</v>
      </c>
    </row>
    <row r="191" spans="2:11" outlineLevel="1">
      <c r="B191" s="95">
        <f t="shared" si="42"/>
        <v>48305</v>
      </c>
      <c r="C191" s="92">
        <f>IF(F191&lt;&gt;0,-INDEX([9]Delta!$F$1:$EE$65553,$L$20,$I191),0)</f>
        <v>49162.953668147326</v>
      </c>
      <c r="D191" s="88">
        <f>IF(ISNUMBER($F191),VLOOKUP($J191,'Table 1'!$B$13:$C$33,2,FALSE)/12*1000*Study_MW,"")</f>
        <v>0</v>
      </c>
      <c r="E191" s="88">
        <f t="shared" si="43"/>
        <v>49162.953668147326</v>
      </c>
      <c r="F191" s="92">
        <f>INDEX([9]Delta!$F$1:$EE$65553,$L$21,$I191)</f>
        <v>1969.86</v>
      </c>
      <c r="G191" s="93">
        <f t="shared" si="44"/>
        <v>24.957587680417557</v>
      </c>
      <c r="I191" s="94">
        <f t="shared" si="41"/>
        <v>56</v>
      </c>
      <c r="J191" s="90">
        <f t="shared" si="45"/>
        <v>2032</v>
      </c>
      <c r="K191" s="95">
        <f t="shared" si="46"/>
        <v>48305</v>
      </c>
    </row>
    <row r="192" spans="2:11" outlineLevel="1">
      <c r="B192" s="95">
        <f t="shared" si="42"/>
        <v>48335</v>
      </c>
      <c r="C192" s="92">
        <f>IF(F192&lt;&gt;0,-INDEX([9]Delta!$F$1:$EE$65553,$L$20,$I192),0)</f>
        <v>55531.772272288799</v>
      </c>
      <c r="D192" s="88">
        <f>IF(ISNUMBER($F192),VLOOKUP($J192,'Table 1'!$B$13:$C$33,2,FALSE)/12*1000*Study_MW,"")</f>
        <v>0</v>
      </c>
      <c r="E192" s="88">
        <f t="shared" si="43"/>
        <v>55531.772272288799</v>
      </c>
      <c r="F192" s="92">
        <f>INDEX([9]Delta!$F$1:$EE$65553,$L$21,$I192)</f>
        <v>2117.3310000000001</v>
      </c>
      <c r="G192" s="93">
        <f t="shared" si="44"/>
        <v>26.227251323618649</v>
      </c>
      <c r="I192" s="94">
        <f t="shared" si="41"/>
        <v>57</v>
      </c>
      <c r="J192" s="90">
        <f t="shared" si="45"/>
        <v>2032</v>
      </c>
      <c r="K192" s="95">
        <f t="shared" si="46"/>
        <v>48335</v>
      </c>
    </row>
    <row r="193" spans="2:11" outlineLevel="1">
      <c r="B193" s="95">
        <f t="shared" si="42"/>
        <v>48366</v>
      </c>
      <c r="C193" s="92">
        <f>IF(F193&lt;&gt;0,-INDEX([9]Delta!$F$1:$EE$65553,$L$20,$I193),0)</f>
        <v>52670.635122030973</v>
      </c>
      <c r="D193" s="88">
        <f>IF(ISNUMBER($F193),VLOOKUP($J193,'Table 1'!$B$13:$C$33,2,FALSE)/12*1000*Study_MW,"")</f>
        <v>0</v>
      </c>
      <c r="E193" s="88">
        <f t="shared" si="43"/>
        <v>52670.635122030973</v>
      </c>
      <c r="F193" s="92">
        <f>INDEX([9]Delta!$F$1:$EE$65553,$L$21,$I193)</f>
        <v>2115.09</v>
      </c>
      <c r="G193" s="93">
        <f t="shared" si="44"/>
        <v>24.902313907224265</v>
      </c>
      <c r="I193" s="94">
        <f t="shared" si="41"/>
        <v>58</v>
      </c>
      <c r="J193" s="90">
        <f t="shared" si="45"/>
        <v>2032</v>
      </c>
      <c r="K193" s="95">
        <f t="shared" si="46"/>
        <v>48366</v>
      </c>
    </row>
    <row r="194" spans="2:11" outlineLevel="1">
      <c r="B194" s="95">
        <f t="shared" si="42"/>
        <v>48396</v>
      </c>
      <c r="C194" s="92">
        <f>IF(F194&lt;&gt;0,-INDEX([9]Delta!$F$1:$EE$65553,$L$20,$I194),0)</f>
        <v>77233.066505134106</v>
      </c>
      <c r="D194" s="88">
        <f>IF(ISNUMBER($F194),VLOOKUP($J194,'Table 1'!$B$13:$C$33,2,FALSE)/12*1000*Study_MW,"")</f>
        <v>0</v>
      </c>
      <c r="E194" s="88">
        <f t="shared" si="43"/>
        <v>77233.066505134106</v>
      </c>
      <c r="F194" s="92">
        <f>INDEX([9]Delta!$F$1:$EE$65553,$L$21,$I194)</f>
        <v>1993.703</v>
      </c>
      <c r="G194" s="93">
        <f t="shared" si="44"/>
        <v>38.738501424301468</v>
      </c>
      <c r="I194" s="94">
        <f t="shared" si="41"/>
        <v>59</v>
      </c>
      <c r="J194" s="90">
        <f t="shared" si="45"/>
        <v>2032</v>
      </c>
      <c r="K194" s="95">
        <f t="shared" si="46"/>
        <v>48396</v>
      </c>
    </row>
    <row r="195" spans="2:11" outlineLevel="1">
      <c r="B195" s="95">
        <f t="shared" si="42"/>
        <v>48427</v>
      </c>
      <c r="C195" s="92">
        <f>IF(F195&lt;&gt;0,-INDEX([9]Delta!$F$1:$EE$65553,$L$20,$I195),0)</f>
        <v>67354.124971479177</v>
      </c>
      <c r="D195" s="88">
        <f>IF(ISNUMBER($F195),VLOOKUP($J195,'Table 1'!$B$13:$C$33,2,FALSE)/12*1000*Study_MW,"")</f>
        <v>0</v>
      </c>
      <c r="E195" s="88">
        <f t="shared" si="43"/>
        <v>67354.124971479177</v>
      </c>
      <c r="F195" s="92">
        <f>INDEX([9]Delta!$F$1:$EE$65553,$L$21,$I195)</f>
        <v>2104.2489999999998</v>
      </c>
      <c r="G195" s="93">
        <f t="shared" si="44"/>
        <v>32.008628718121848</v>
      </c>
      <c r="I195" s="94">
        <f t="shared" si="41"/>
        <v>60</v>
      </c>
      <c r="J195" s="90">
        <f t="shared" si="45"/>
        <v>2032</v>
      </c>
      <c r="K195" s="95">
        <f t="shared" si="46"/>
        <v>48427</v>
      </c>
    </row>
    <row r="196" spans="2:11" outlineLevel="1">
      <c r="B196" s="95">
        <f t="shared" si="42"/>
        <v>48458</v>
      </c>
      <c r="C196" s="92">
        <f>IF(F196&lt;&gt;0,-INDEX([9]Delta!$F$1:$EE$65553,$L$20,$I196),0)</f>
        <v>58598.346327871084</v>
      </c>
      <c r="D196" s="88">
        <f>IF(ISNUMBER($F196),VLOOKUP($J196,'Table 1'!$B$13:$C$33,2,FALSE)/12*1000*Study_MW,"")</f>
        <v>0</v>
      </c>
      <c r="E196" s="88">
        <f t="shared" si="43"/>
        <v>58598.346327871084</v>
      </c>
      <c r="F196" s="92">
        <f>INDEX([9]Delta!$F$1:$EE$65553,$L$21,$I196)</f>
        <v>2047.86</v>
      </c>
      <c r="G196" s="93">
        <f t="shared" si="44"/>
        <v>28.61442985744684</v>
      </c>
      <c r="I196" s="94">
        <f t="shared" si="41"/>
        <v>61</v>
      </c>
      <c r="J196" s="90">
        <f t="shared" si="45"/>
        <v>2032</v>
      </c>
      <c r="K196" s="95">
        <f t="shared" si="46"/>
        <v>48458</v>
      </c>
    </row>
    <row r="197" spans="2:11" outlineLevel="1">
      <c r="B197" s="95">
        <f t="shared" si="42"/>
        <v>48488</v>
      </c>
      <c r="C197" s="92">
        <f>IF(F197&lt;&gt;0,-INDEX([9]Delta!$F$1:$EE$65553,$L$20,$I197),0)</f>
        <v>60667.635637223721</v>
      </c>
      <c r="D197" s="88">
        <f>IF(ISNUMBER($F197),VLOOKUP($J197,'Table 1'!$B$13:$C$33,2,FALSE)/12*1000*Study_MW,"")</f>
        <v>0</v>
      </c>
      <c r="E197" s="88">
        <f t="shared" si="43"/>
        <v>60667.635637223721</v>
      </c>
      <c r="F197" s="92">
        <f>INDEX([9]Delta!$F$1:$EE$65553,$L$21,$I197)</f>
        <v>1953.8989999999999</v>
      </c>
      <c r="G197" s="93">
        <f t="shared" si="44"/>
        <v>31.049524892138091</v>
      </c>
      <c r="I197" s="94">
        <f t="shared" si="41"/>
        <v>62</v>
      </c>
      <c r="J197" s="90">
        <f t="shared" si="45"/>
        <v>2032</v>
      </c>
      <c r="K197" s="95">
        <f t="shared" si="46"/>
        <v>48488</v>
      </c>
    </row>
    <row r="198" spans="2:11" outlineLevel="1">
      <c r="B198" s="95">
        <f t="shared" si="42"/>
        <v>48519</v>
      </c>
      <c r="C198" s="92">
        <f>IF(F198&lt;&gt;0,-INDEX([9]Delta!$F$1:$EE$65553,$L$20,$I198),0)</f>
        <v>49649.126836508512</v>
      </c>
      <c r="D198" s="88">
        <f>IF(ISNUMBER($F198),VLOOKUP($J198,'Table 1'!$B$13:$C$33,2,FALSE)/12*1000*Study_MW,"")</f>
        <v>0</v>
      </c>
      <c r="E198" s="88">
        <f t="shared" si="43"/>
        <v>49649.126836508512</v>
      </c>
      <c r="F198" s="92">
        <f>INDEX([9]Delta!$F$1:$EE$65553,$L$21,$I198)</f>
        <v>1554.3</v>
      </c>
      <c r="G198" s="93">
        <f t="shared" si="44"/>
        <v>31.943078451076701</v>
      </c>
      <c r="I198" s="94">
        <f t="shared" si="41"/>
        <v>63</v>
      </c>
      <c r="J198" s="90">
        <f t="shared" si="45"/>
        <v>2032</v>
      </c>
      <c r="K198" s="95">
        <f t="shared" si="46"/>
        <v>48519</v>
      </c>
    </row>
    <row r="199" spans="2:11" outlineLevel="1">
      <c r="B199" s="99">
        <f t="shared" si="42"/>
        <v>48549</v>
      </c>
      <c r="C199" s="96">
        <f>IF(F199&lt;&gt;0,-INDEX([9]Delta!$F$1:$EE$65553,$L$20,$I199),0)</f>
        <v>53755.93013587594</v>
      </c>
      <c r="D199" s="97">
        <f>IF(ISNUMBER($F199),VLOOKUP($J199,'Table 1'!$B$13:$C$33,2,FALSE)/12*1000*Study_MW,"")</f>
        <v>0</v>
      </c>
      <c r="E199" s="97">
        <f t="shared" si="43"/>
        <v>53755.93013587594</v>
      </c>
      <c r="F199" s="96">
        <f>INDEX([9]Delta!$F$1:$EE$65553,$L$21,$I199)</f>
        <v>1313.0360000000001</v>
      </c>
      <c r="G199" s="98">
        <f t="shared" si="44"/>
        <v>40.94017996146026</v>
      </c>
      <c r="I199" s="81">
        <f t="shared" si="41"/>
        <v>64</v>
      </c>
      <c r="J199" s="90">
        <f t="shared" si="45"/>
        <v>2032</v>
      </c>
      <c r="K199" s="99">
        <f t="shared" si="46"/>
        <v>48549</v>
      </c>
    </row>
    <row r="200" spans="2:11">
      <c r="B200" s="91">
        <f t="shared" si="42"/>
        <v>48580</v>
      </c>
      <c r="C200" s="86">
        <f>IF(F200&lt;&gt;0,-INDEX([9]Delta!$F$1:$EE$65553,$L$20,$I200),0)</f>
        <v>64422.999708503485</v>
      </c>
      <c r="D200" s="87">
        <f>IF(ISNUMBER($F200),VLOOKUP($J200,'Table 1'!$B$13:$C$33,2,FALSE)/12*1000*Study_MW,"")</f>
        <v>0</v>
      </c>
      <c r="E200" s="87">
        <f t="shared" si="43"/>
        <v>64422.999708503485</v>
      </c>
      <c r="F200" s="86">
        <f>INDEX([9]Delta!$F$1:$EE$65553,$L$21,$I200)</f>
        <v>1430.5260000000001</v>
      </c>
      <c r="G200" s="89">
        <f>IFERROR(E200/$F200,0)</f>
        <v>45.034483615469753</v>
      </c>
      <c r="I200" s="77">
        <f>I80</f>
        <v>66</v>
      </c>
      <c r="J200" s="90">
        <f t="shared" si="45"/>
        <v>2033</v>
      </c>
      <c r="K200" s="91">
        <f t="shared" si="46"/>
        <v>48580</v>
      </c>
    </row>
    <row r="201" spans="2:11">
      <c r="B201" s="95">
        <f t="shared" si="42"/>
        <v>48611</v>
      </c>
      <c r="C201" s="92">
        <f>IF(F201&lt;&gt;0,-INDEX([9]Delta!$F$1:$EE$65553,$L$20,$I201),0)</f>
        <v>58909.781906723976</v>
      </c>
      <c r="D201" s="88">
        <f>IF(ISNUMBER($F201),VLOOKUP($J201,'Table 1'!$B$13:$C$33,2,FALSE)/12*1000*Study_MW,"")</f>
        <v>0</v>
      </c>
      <c r="E201" s="88">
        <f t="shared" si="43"/>
        <v>58909.781906723976</v>
      </c>
      <c r="F201" s="92">
        <f>INDEX([9]Delta!$F$1:$EE$65553,$L$21,$I201)</f>
        <v>1400.2239999999999</v>
      </c>
      <c r="G201" s="93">
        <f t="shared" ref="G201:G259" si="47">IFERROR(E201/$F201,0)</f>
        <v>42.071684178191475</v>
      </c>
      <c r="I201" s="94">
        <f t="shared" si="41"/>
        <v>67</v>
      </c>
      <c r="J201" s="90">
        <f t="shared" si="45"/>
        <v>2033</v>
      </c>
      <c r="K201" s="95">
        <f t="shared" si="46"/>
        <v>48611</v>
      </c>
    </row>
    <row r="202" spans="2:11">
      <c r="B202" s="95">
        <f t="shared" si="42"/>
        <v>48639</v>
      </c>
      <c r="C202" s="92">
        <f>IF(F202&lt;&gt;0,-INDEX([9]Delta!$F$1:$EE$65553,$L$20,$I202),0)</f>
        <v>60933.076782017946</v>
      </c>
      <c r="D202" s="88">
        <f>IF(ISNUMBER($F202),VLOOKUP($J202,'Table 1'!$B$13:$C$33,2,FALSE)/12*1000*Study_MW,"")</f>
        <v>0</v>
      </c>
      <c r="E202" s="88">
        <f t="shared" si="43"/>
        <v>60933.076782017946</v>
      </c>
      <c r="F202" s="92">
        <f>INDEX([9]Delta!$F$1:$EE$65553,$L$21,$I202)</f>
        <v>1896.921</v>
      </c>
      <c r="G202" s="93">
        <f t="shared" si="47"/>
        <v>32.122095112035737</v>
      </c>
      <c r="I202" s="94">
        <f t="shared" si="41"/>
        <v>68</v>
      </c>
      <c r="J202" s="90">
        <f t="shared" si="45"/>
        <v>2033</v>
      </c>
      <c r="K202" s="95">
        <f t="shared" si="46"/>
        <v>48639</v>
      </c>
    </row>
    <row r="203" spans="2:11">
      <c r="B203" s="95">
        <f t="shared" si="42"/>
        <v>48670</v>
      </c>
      <c r="C203" s="92">
        <f>IF(F203&lt;&gt;0,-INDEX([9]Delta!$F$1:$EE$65553,$L$20,$I203),0)</f>
        <v>52499.487915188074</v>
      </c>
      <c r="D203" s="88">
        <f>IF(ISNUMBER($F203),VLOOKUP($J203,'Table 1'!$B$13:$C$33,2,FALSE)/12*1000*Study_MW,"")</f>
        <v>0</v>
      </c>
      <c r="E203" s="88">
        <f t="shared" si="43"/>
        <v>52499.487915188074</v>
      </c>
      <c r="F203" s="92">
        <f>INDEX([9]Delta!$F$1:$EE$65553,$L$21,$I203)</f>
        <v>1960.08</v>
      </c>
      <c r="G203" s="93">
        <f t="shared" si="47"/>
        <v>26.784359778778455</v>
      </c>
      <c r="I203" s="94">
        <f t="shared" si="41"/>
        <v>69</v>
      </c>
      <c r="J203" s="90">
        <f t="shared" si="45"/>
        <v>2033</v>
      </c>
      <c r="K203" s="95">
        <f t="shared" si="46"/>
        <v>48670</v>
      </c>
    </row>
    <row r="204" spans="2:11">
      <c r="B204" s="95">
        <f t="shared" si="42"/>
        <v>48700</v>
      </c>
      <c r="C204" s="92">
        <f>IF(F204&lt;&gt;0,-INDEX([9]Delta!$F$1:$EE$65553,$L$20,$I204),0)</f>
        <v>62177.845544099808</v>
      </c>
      <c r="D204" s="88">
        <f>IF(ISNUMBER($F204),VLOOKUP($J204,'Table 1'!$B$13:$C$33,2,FALSE)/12*1000*Study_MW,"")</f>
        <v>0</v>
      </c>
      <c r="E204" s="88">
        <f t="shared" si="43"/>
        <v>62177.845544099808</v>
      </c>
      <c r="F204" s="92">
        <f>INDEX([9]Delta!$F$1:$EE$65553,$L$21,$I204)</f>
        <v>2106.6979999999999</v>
      </c>
      <c r="G204" s="93">
        <f t="shared" si="47"/>
        <v>29.514361120625647</v>
      </c>
      <c r="I204" s="94">
        <f t="shared" si="41"/>
        <v>70</v>
      </c>
      <c r="J204" s="90">
        <f t="shared" si="45"/>
        <v>2033</v>
      </c>
      <c r="K204" s="95">
        <f t="shared" si="46"/>
        <v>48700</v>
      </c>
    </row>
    <row r="205" spans="2:11">
      <c r="B205" s="95">
        <f t="shared" si="42"/>
        <v>48731</v>
      </c>
      <c r="C205" s="92">
        <f>IF(F205&lt;&gt;0,-INDEX([9]Delta!$F$1:$EE$65553,$L$20,$I205),0)</f>
        <v>58398.077778577805</v>
      </c>
      <c r="D205" s="88">
        <f>IF(ISNUMBER($F205),VLOOKUP($J205,'Table 1'!$B$13:$C$33,2,FALSE)/12*1000*Study_MW,"")</f>
        <v>0</v>
      </c>
      <c r="E205" s="88">
        <f t="shared" si="43"/>
        <v>58398.077778577805</v>
      </c>
      <c r="F205" s="92">
        <f>INDEX([9]Delta!$F$1:$EE$65553,$L$21,$I205)</f>
        <v>2104.56</v>
      </c>
      <c r="G205" s="93">
        <f t="shared" si="47"/>
        <v>27.748354895359508</v>
      </c>
      <c r="I205" s="94">
        <f t="shared" ref="I205:I211" si="48">I85</f>
        <v>71</v>
      </c>
      <c r="J205" s="90">
        <f t="shared" si="45"/>
        <v>2033</v>
      </c>
      <c r="K205" s="95">
        <f t="shared" si="46"/>
        <v>48731</v>
      </c>
    </row>
    <row r="206" spans="2:11">
      <c r="B206" s="95">
        <f t="shared" si="42"/>
        <v>48761</v>
      </c>
      <c r="C206" s="92">
        <f>IF(F206&lt;&gt;0,-INDEX([9]Delta!$F$1:$EE$65553,$L$20,$I206),0)</f>
        <v>110826.73512387276</v>
      </c>
      <c r="D206" s="88">
        <f>IF(ISNUMBER($F206),VLOOKUP($J206,'Table 1'!$B$13:$C$33,2,FALSE)/12*1000*Study_MW,"")</f>
        <v>0</v>
      </c>
      <c r="E206" s="88">
        <f t="shared" si="43"/>
        <v>110826.73512387276</v>
      </c>
      <c r="F206" s="92">
        <f>INDEX([9]Delta!$F$1:$EE$65553,$L$21,$I206)</f>
        <v>1983.69</v>
      </c>
      <c r="G206" s="93">
        <f t="shared" si="47"/>
        <v>55.868979086385856</v>
      </c>
      <c r="I206" s="94">
        <f t="shared" si="48"/>
        <v>72</v>
      </c>
      <c r="J206" s="90">
        <f t="shared" si="45"/>
        <v>2033</v>
      </c>
      <c r="K206" s="95">
        <f t="shared" si="46"/>
        <v>48761</v>
      </c>
    </row>
    <row r="207" spans="2:11">
      <c r="B207" s="95">
        <f t="shared" si="42"/>
        <v>48792</v>
      </c>
      <c r="C207" s="92">
        <f>IF(F207&lt;&gt;0,-INDEX([9]Delta!$F$1:$EE$65553,$L$20,$I207),0)</f>
        <v>92376.323966175318</v>
      </c>
      <c r="D207" s="88">
        <f>IF(ISNUMBER($F207),VLOOKUP($J207,'Table 1'!$B$13:$C$33,2,FALSE)/12*1000*Study_MW,"")</f>
        <v>0</v>
      </c>
      <c r="E207" s="88">
        <f t="shared" si="43"/>
        <v>92376.323966175318</v>
      </c>
      <c r="F207" s="92">
        <f>INDEX([9]Delta!$F$1:$EE$65553,$L$21,$I207)</f>
        <v>2093.7399999999998</v>
      </c>
      <c r="G207" s="93">
        <f t="shared" si="47"/>
        <v>44.12024605069174</v>
      </c>
      <c r="I207" s="94">
        <f t="shared" si="48"/>
        <v>73</v>
      </c>
      <c r="J207" s="90">
        <f t="shared" si="45"/>
        <v>2033</v>
      </c>
      <c r="K207" s="95">
        <f t="shared" si="46"/>
        <v>48792</v>
      </c>
    </row>
    <row r="208" spans="2:11">
      <c r="B208" s="95">
        <f t="shared" si="42"/>
        <v>48823</v>
      </c>
      <c r="C208" s="92">
        <f>IF(F208&lt;&gt;0,-INDEX([9]Delta!$F$1:$EE$65553,$L$20,$I208),0)</f>
        <v>64490.938201069832</v>
      </c>
      <c r="D208" s="88">
        <f>IF(ISNUMBER($F208),VLOOKUP($J208,'Table 1'!$B$13:$C$33,2,FALSE)/12*1000*Study_MW,"")</f>
        <v>0</v>
      </c>
      <c r="E208" s="88">
        <f t="shared" si="43"/>
        <v>64490.938201069832</v>
      </c>
      <c r="F208" s="92">
        <f>INDEX([9]Delta!$F$1:$EE$65553,$L$21,$I208)</f>
        <v>2037.69</v>
      </c>
      <c r="G208" s="93">
        <f t="shared" si="47"/>
        <v>31.649042887323308</v>
      </c>
      <c r="I208" s="94">
        <f t="shared" si="48"/>
        <v>74</v>
      </c>
      <c r="J208" s="90">
        <f t="shared" si="45"/>
        <v>2033</v>
      </c>
      <c r="K208" s="95">
        <f t="shared" si="46"/>
        <v>48823</v>
      </c>
    </row>
    <row r="209" spans="2:11">
      <c r="B209" s="95">
        <f t="shared" si="42"/>
        <v>48853</v>
      </c>
      <c r="C209" s="92">
        <f>IF(F209&lt;&gt;0,-INDEX([9]Delta!$F$1:$EE$65553,$L$20,$I209),0)</f>
        <v>72827.561107069254</v>
      </c>
      <c r="D209" s="88">
        <f>IF(ISNUMBER($F209),VLOOKUP($J209,'Table 1'!$B$13:$C$33,2,FALSE)/12*1000*Study_MW,"")</f>
        <v>0</v>
      </c>
      <c r="E209" s="88">
        <f t="shared" si="43"/>
        <v>72827.561107069254</v>
      </c>
      <c r="F209" s="92">
        <f>INDEX([9]Delta!$F$1:$EE$65553,$L$21,$I209)</f>
        <v>1944.0719999999999</v>
      </c>
      <c r="G209" s="93">
        <f t="shared" si="47"/>
        <v>37.461349737596784</v>
      </c>
      <c r="I209" s="94">
        <f t="shared" si="48"/>
        <v>75</v>
      </c>
      <c r="J209" s="90">
        <f t="shared" si="45"/>
        <v>2033</v>
      </c>
      <c r="K209" s="95">
        <f t="shared" si="46"/>
        <v>48853</v>
      </c>
    </row>
    <row r="210" spans="2:11">
      <c r="B210" s="95">
        <f t="shared" si="42"/>
        <v>48884</v>
      </c>
      <c r="C210" s="92">
        <f>IF(F210&lt;&gt;0,-INDEX([9]Delta!$F$1:$EE$65553,$L$20,$I210),0)</f>
        <v>61193.006138414145</v>
      </c>
      <c r="D210" s="88">
        <f>IF(ISNUMBER($F210),VLOOKUP($J210,'Table 1'!$B$13:$C$33,2,FALSE)/12*1000*Study_MW,"")</f>
        <v>0</v>
      </c>
      <c r="E210" s="88">
        <f t="shared" si="43"/>
        <v>61193.006138414145</v>
      </c>
      <c r="F210" s="92">
        <f>INDEX([9]Delta!$F$1:$EE$65553,$L$21,$I210)</f>
        <v>1546.56</v>
      </c>
      <c r="G210" s="93">
        <f t="shared" si="47"/>
        <v>39.567172394484629</v>
      </c>
      <c r="I210" s="94">
        <f t="shared" si="48"/>
        <v>76</v>
      </c>
      <c r="J210" s="90">
        <f t="shared" si="45"/>
        <v>2033</v>
      </c>
      <c r="K210" s="95">
        <f t="shared" si="46"/>
        <v>48884</v>
      </c>
    </row>
    <row r="211" spans="2:11">
      <c r="B211" s="99">
        <f t="shared" si="42"/>
        <v>48914</v>
      </c>
      <c r="C211" s="96">
        <f>IF(F211&lt;&gt;0,-INDEX([9]Delta!$F$1:$EE$65553,$L$20,$I211),0)</f>
        <v>68118.920495629311</v>
      </c>
      <c r="D211" s="97">
        <f>IF(ISNUMBER($F211),VLOOKUP($J211,'Table 1'!$B$13:$C$33,2,FALSE)/12*1000*Study_MW,"")</f>
        <v>0</v>
      </c>
      <c r="E211" s="97">
        <f t="shared" si="43"/>
        <v>68118.920495629311</v>
      </c>
      <c r="F211" s="96">
        <f>INDEX([9]Delta!$F$1:$EE$65553,$L$21,$I211)</f>
        <v>1306.433</v>
      </c>
      <c r="G211" s="98">
        <f t="shared" si="47"/>
        <v>52.14115113107929</v>
      </c>
      <c r="I211" s="81">
        <f t="shared" si="48"/>
        <v>77</v>
      </c>
      <c r="J211" s="90">
        <f t="shared" si="45"/>
        <v>2033</v>
      </c>
      <c r="K211" s="99">
        <f t="shared" si="46"/>
        <v>48914</v>
      </c>
    </row>
    <row r="212" spans="2:11" outlineLevel="1">
      <c r="B212" s="91">
        <f t="shared" si="42"/>
        <v>48945</v>
      </c>
      <c r="C212" s="218">
        <f>IF(F212&lt;&gt;0,-INDEX([9]Delta!$F$1:$EE$65553,$L$20,$I212),0)</f>
        <v>75028.54441857338</v>
      </c>
      <c r="D212" s="219">
        <f>IF(ISNUMBER($F212),VLOOKUP($J212,'Table 1'!$B$13:$C$33,2,FALSE)/12*1000*Study_MW,"")</f>
        <v>0</v>
      </c>
      <c r="E212" s="219">
        <f t="shared" si="43"/>
        <v>75028.54441857338</v>
      </c>
      <c r="F212" s="218">
        <f>INDEX([9]Delta!$F$1:$EE$65553,$L$21,$I212)</f>
        <v>1423.4580000000001</v>
      </c>
      <c r="G212" s="220">
        <f t="shared" si="47"/>
        <v>52.708646422004286</v>
      </c>
      <c r="I212" s="77">
        <f>I92</f>
        <v>79</v>
      </c>
      <c r="J212" s="90">
        <f t="shared" si="45"/>
        <v>2034</v>
      </c>
      <c r="K212" s="91">
        <f t="shared" si="46"/>
        <v>48945</v>
      </c>
    </row>
    <row r="213" spans="2:11" outlineLevel="1">
      <c r="B213" s="95">
        <f t="shared" ref="B213:B271" si="49">EDATE(B212,1)</f>
        <v>48976</v>
      </c>
      <c r="C213" s="221">
        <f>IF(F213&lt;&gt;0,-INDEX([9]Delta!$F$1:$EE$65553,$L$20,$I213),0)</f>
        <v>66031.185214817524</v>
      </c>
      <c r="D213" s="222">
        <f>IF(ISNUMBER($F213),VLOOKUP($J213,'Table 1'!$B$13:$C$33,2,FALSE)/12*1000*Study_MW,"")</f>
        <v>0</v>
      </c>
      <c r="E213" s="222">
        <f t="shared" ref="E213:E259" si="50">C213+D213</f>
        <v>66031.185214817524</v>
      </c>
      <c r="F213" s="221">
        <f>INDEX([9]Delta!$F$1:$EE$65553,$L$21,$I213)</f>
        <v>1393.28</v>
      </c>
      <c r="G213" s="223">
        <f t="shared" si="47"/>
        <v>47.392616857212857</v>
      </c>
      <c r="I213" s="94">
        <f t="shared" ref="I213:I235" si="51">I93</f>
        <v>80</v>
      </c>
      <c r="J213" s="90">
        <f t="shared" ref="J213:J259" si="52">YEAR(B213)</f>
        <v>2034</v>
      </c>
      <c r="K213" s="95">
        <f t="shared" si="46"/>
        <v>48976</v>
      </c>
    </row>
    <row r="214" spans="2:11" outlineLevel="1">
      <c r="B214" s="95">
        <f t="shared" si="49"/>
        <v>49004</v>
      </c>
      <c r="C214" s="221">
        <f>IF(F214&lt;&gt;0,-INDEX([9]Delta!$F$1:$EE$65553,$L$20,$I214),0)</f>
        <v>74294.504126936197</v>
      </c>
      <c r="D214" s="222">
        <f>IF(ISNUMBER($F214),VLOOKUP($J214,'Table 1'!$B$13:$C$33,2,FALSE)/12*1000*Study_MW,"")</f>
        <v>0</v>
      </c>
      <c r="E214" s="222">
        <f t="shared" si="50"/>
        <v>74294.504126936197</v>
      </c>
      <c r="F214" s="221">
        <f>INDEX([9]Delta!$F$1:$EE$65553,$L$21,$I214)</f>
        <v>1887.3420000000001</v>
      </c>
      <c r="G214" s="223">
        <f t="shared" si="47"/>
        <v>39.364621847516872</v>
      </c>
      <c r="I214" s="94">
        <f t="shared" si="51"/>
        <v>81</v>
      </c>
      <c r="J214" s="90">
        <f t="shared" si="52"/>
        <v>2034</v>
      </c>
      <c r="K214" s="95">
        <f t="shared" si="46"/>
        <v>49004</v>
      </c>
    </row>
    <row r="215" spans="2:11" outlineLevel="1">
      <c r="B215" s="95">
        <f t="shared" si="49"/>
        <v>49035</v>
      </c>
      <c r="C215" s="221">
        <f>IF(F215&lt;&gt;0,-INDEX([9]Delta!$F$1:$EE$65553,$L$20,$I215),0)</f>
        <v>61165.553565889597</v>
      </c>
      <c r="D215" s="222">
        <f>IF(ISNUMBER($F215),VLOOKUP($J215,'Table 1'!$B$13:$C$33,2,FALSE)/12*1000*Study_MW,"")</f>
        <v>0</v>
      </c>
      <c r="E215" s="222">
        <f t="shared" si="50"/>
        <v>61165.553565889597</v>
      </c>
      <c r="F215" s="221">
        <f>INDEX([9]Delta!$F$1:$EE$65553,$L$21,$I215)</f>
        <v>1950.24</v>
      </c>
      <c r="G215" s="223">
        <f t="shared" si="47"/>
        <v>31.363090473936335</v>
      </c>
      <c r="I215" s="94">
        <f t="shared" si="51"/>
        <v>82</v>
      </c>
      <c r="J215" s="90">
        <f t="shared" si="52"/>
        <v>2034</v>
      </c>
      <c r="K215" s="95">
        <f t="shared" si="46"/>
        <v>49035</v>
      </c>
    </row>
    <row r="216" spans="2:11" outlineLevel="1">
      <c r="B216" s="95">
        <f t="shared" si="49"/>
        <v>49065</v>
      </c>
      <c r="C216" s="221">
        <f>IF(F216&lt;&gt;0,-INDEX([9]Delta!$F$1:$EE$65553,$L$20,$I216),0)</f>
        <v>74869.981141775846</v>
      </c>
      <c r="D216" s="222">
        <f>IF(ISNUMBER($F216),VLOOKUP($J216,'Table 1'!$B$13:$C$33,2,FALSE)/12*1000*Study_MW,"")</f>
        <v>0</v>
      </c>
      <c r="E216" s="222">
        <f t="shared" si="50"/>
        <v>74869.981141775846</v>
      </c>
      <c r="F216" s="221">
        <f>INDEX([9]Delta!$F$1:$EE$65553,$L$21,$I216)</f>
        <v>2096.1579999999999</v>
      </c>
      <c r="G216" s="223">
        <f t="shared" si="47"/>
        <v>35.717718388487818</v>
      </c>
      <c r="I216" s="94">
        <f t="shared" si="51"/>
        <v>83</v>
      </c>
      <c r="J216" s="90">
        <f t="shared" si="52"/>
        <v>2034</v>
      </c>
      <c r="K216" s="95">
        <f t="shared" si="46"/>
        <v>49065</v>
      </c>
    </row>
    <row r="217" spans="2:11" outlineLevel="1">
      <c r="B217" s="95">
        <f t="shared" si="49"/>
        <v>49096</v>
      </c>
      <c r="C217" s="221">
        <f>IF(F217&lt;&gt;0,-INDEX([9]Delta!$F$1:$EE$65553,$L$20,$I217),0)</f>
        <v>70417.000939458609</v>
      </c>
      <c r="D217" s="222">
        <f>IF(ISNUMBER($F217),VLOOKUP($J217,'Table 1'!$B$13:$C$33,2,FALSE)/12*1000*Study_MW,"")</f>
        <v>0</v>
      </c>
      <c r="E217" s="222">
        <f t="shared" si="50"/>
        <v>70417.000939458609</v>
      </c>
      <c r="F217" s="221">
        <f>INDEX([9]Delta!$F$1:$EE$65553,$L$21,$I217)</f>
        <v>2094.0300000000002</v>
      </c>
      <c r="G217" s="223">
        <f t="shared" si="47"/>
        <v>33.627503397496028</v>
      </c>
      <c r="I217" s="94">
        <f t="shared" si="51"/>
        <v>84</v>
      </c>
      <c r="J217" s="90">
        <f t="shared" si="52"/>
        <v>2034</v>
      </c>
      <c r="K217" s="95">
        <f t="shared" si="46"/>
        <v>49096</v>
      </c>
    </row>
    <row r="218" spans="2:11" outlineLevel="1">
      <c r="B218" s="95">
        <f t="shared" si="49"/>
        <v>49126</v>
      </c>
      <c r="C218" s="221">
        <f>IF(F218&lt;&gt;0,-INDEX([9]Delta!$F$1:$EE$65553,$L$20,$I218),0)</f>
        <v>113639.45134928823</v>
      </c>
      <c r="D218" s="222">
        <f>IF(ISNUMBER($F218),VLOOKUP($J218,'Table 1'!$B$13:$C$33,2,FALSE)/12*1000*Study_MW,"")</f>
        <v>0</v>
      </c>
      <c r="E218" s="222">
        <f t="shared" si="50"/>
        <v>113639.45134928823</v>
      </c>
      <c r="F218" s="221">
        <f>INDEX([9]Delta!$F$1:$EE$65553,$L$21,$I218)</f>
        <v>1973.8009999999999</v>
      </c>
      <c r="G218" s="223">
        <f t="shared" si="47"/>
        <v>57.573915176498659</v>
      </c>
      <c r="I218" s="94">
        <f t="shared" si="51"/>
        <v>85</v>
      </c>
      <c r="J218" s="90">
        <f t="shared" si="52"/>
        <v>2034</v>
      </c>
      <c r="K218" s="95">
        <f t="shared" si="46"/>
        <v>49126</v>
      </c>
    </row>
    <row r="219" spans="2:11" outlineLevel="1">
      <c r="B219" s="95">
        <f t="shared" si="49"/>
        <v>49157</v>
      </c>
      <c r="C219" s="221">
        <f>IF(F219&lt;&gt;0,-INDEX([9]Delta!$F$1:$EE$65553,$L$20,$I219),0)</f>
        <v>111320.54756638408</v>
      </c>
      <c r="D219" s="222">
        <f>IF(ISNUMBER($F219),VLOOKUP($J219,'Table 1'!$B$13:$C$33,2,FALSE)/12*1000*Study_MW,"")</f>
        <v>0</v>
      </c>
      <c r="E219" s="222">
        <f t="shared" si="50"/>
        <v>111320.54756638408</v>
      </c>
      <c r="F219" s="221">
        <f>INDEX([9]Delta!$F$1:$EE$65553,$L$21,$I219)</f>
        <v>2083.2620000000002</v>
      </c>
      <c r="G219" s="223">
        <f t="shared" si="47"/>
        <v>53.435692469974526</v>
      </c>
      <c r="I219" s="94">
        <f t="shared" si="51"/>
        <v>86</v>
      </c>
      <c r="J219" s="90">
        <f t="shared" si="52"/>
        <v>2034</v>
      </c>
      <c r="K219" s="95">
        <f t="shared" si="46"/>
        <v>49157</v>
      </c>
    </row>
    <row r="220" spans="2:11" outlineLevel="1">
      <c r="B220" s="95">
        <f t="shared" si="49"/>
        <v>49188</v>
      </c>
      <c r="C220" s="221">
        <f>IF(F220&lt;&gt;0,-INDEX([9]Delta!$F$1:$EE$65553,$L$20,$I220),0)</f>
        <v>78272.905800402164</v>
      </c>
      <c r="D220" s="222">
        <f>IF(ISNUMBER($F220),VLOOKUP($J220,'Table 1'!$B$13:$C$33,2,FALSE)/12*1000*Study_MW,"")</f>
        <v>0</v>
      </c>
      <c r="E220" s="222">
        <f t="shared" si="50"/>
        <v>78272.905800402164</v>
      </c>
      <c r="F220" s="221">
        <f>INDEX([9]Delta!$F$1:$EE$65553,$L$21,$I220)</f>
        <v>2027.43</v>
      </c>
      <c r="G220" s="223">
        <f t="shared" si="47"/>
        <v>38.606958464855587</v>
      </c>
      <c r="I220" s="94">
        <f t="shared" si="51"/>
        <v>87</v>
      </c>
      <c r="J220" s="90">
        <f t="shared" si="52"/>
        <v>2034</v>
      </c>
      <c r="K220" s="95">
        <f t="shared" si="46"/>
        <v>49188</v>
      </c>
    </row>
    <row r="221" spans="2:11" outlineLevel="1">
      <c r="B221" s="95">
        <f t="shared" si="49"/>
        <v>49218</v>
      </c>
      <c r="C221" s="221">
        <f>IF(F221&lt;&gt;0,-INDEX([9]Delta!$F$1:$EE$65553,$L$20,$I221),0)</f>
        <v>88168.070279330015</v>
      </c>
      <c r="D221" s="222">
        <f>IF(ISNUMBER($F221),VLOOKUP($J221,'Table 1'!$B$13:$C$33,2,FALSE)/12*1000*Study_MW,"")</f>
        <v>0</v>
      </c>
      <c r="E221" s="222">
        <f t="shared" si="50"/>
        <v>88168.070279330015</v>
      </c>
      <c r="F221" s="221">
        <f>INDEX([9]Delta!$F$1:$EE$65553,$L$21,$I221)</f>
        <v>1934.307</v>
      </c>
      <c r="G221" s="223">
        <f t="shared" si="47"/>
        <v>45.581218637646465</v>
      </c>
      <c r="I221" s="94">
        <f t="shared" si="51"/>
        <v>88</v>
      </c>
      <c r="J221" s="90">
        <f t="shared" si="52"/>
        <v>2034</v>
      </c>
      <c r="K221" s="95">
        <f t="shared" si="46"/>
        <v>49218</v>
      </c>
    </row>
    <row r="222" spans="2:11" outlineLevel="1">
      <c r="B222" s="95">
        <f t="shared" si="49"/>
        <v>49249</v>
      </c>
      <c r="C222" s="221">
        <f>IF(F222&lt;&gt;0,-INDEX([9]Delta!$F$1:$EE$65553,$L$20,$I222),0)</f>
        <v>69093.639351457357</v>
      </c>
      <c r="D222" s="222">
        <f>IF(ISNUMBER($F222),VLOOKUP($J222,'Table 1'!$B$13:$C$33,2,FALSE)/12*1000*Study_MW,"")</f>
        <v>0</v>
      </c>
      <c r="E222" s="222">
        <f t="shared" si="50"/>
        <v>69093.639351457357</v>
      </c>
      <c r="F222" s="221">
        <f>INDEX([9]Delta!$F$1:$EE$65553,$L$21,$I222)</f>
        <v>1538.79</v>
      </c>
      <c r="G222" s="223">
        <f t="shared" si="47"/>
        <v>44.901279155347616</v>
      </c>
      <c r="I222" s="94">
        <f t="shared" si="51"/>
        <v>89</v>
      </c>
      <c r="J222" s="90">
        <f t="shared" si="52"/>
        <v>2034</v>
      </c>
      <c r="K222" s="95">
        <f t="shared" si="46"/>
        <v>49249</v>
      </c>
    </row>
    <row r="223" spans="2:11" outlineLevel="1">
      <c r="B223" s="99">
        <f t="shared" si="49"/>
        <v>49279</v>
      </c>
      <c r="C223" s="224">
        <f>IF(F223&lt;&gt;0,-INDEX([9]Delta!$F$1:$EE$65553,$L$20,$I223),0)</f>
        <v>77125.563800215721</v>
      </c>
      <c r="D223" s="225">
        <f>IF(ISNUMBER($F223),VLOOKUP($J223,'Table 1'!$B$13:$C$33,2,FALSE)/12*1000*Study_MW,"")</f>
        <v>0</v>
      </c>
      <c r="E223" s="225">
        <f t="shared" si="50"/>
        <v>77125.563800215721</v>
      </c>
      <c r="F223" s="224">
        <f>INDEX([9]Delta!$F$1:$EE$65553,$L$21,$I223)</f>
        <v>1299.954</v>
      </c>
      <c r="G223" s="226">
        <f t="shared" si="47"/>
        <v>59.329456119382471</v>
      </c>
      <c r="I223" s="81">
        <f t="shared" si="51"/>
        <v>90</v>
      </c>
      <c r="J223" s="90">
        <f t="shared" si="52"/>
        <v>2034</v>
      </c>
      <c r="K223" s="99">
        <f t="shared" si="46"/>
        <v>49279</v>
      </c>
    </row>
    <row r="224" spans="2:11" outlineLevel="1">
      <c r="B224" s="91">
        <f t="shared" si="49"/>
        <v>49310</v>
      </c>
      <c r="C224" s="218">
        <f>IF(F224&lt;&gt;0,-INDEX([9]Delta!$F$1:$EE$65553,$L$20,$I224),0)</f>
        <v>35211.417311102152</v>
      </c>
      <c r="D224" s="219">
        <f>IF(ISNUMBER($F224),VLOOKUP($J224,'Table 1'!$B$13:$C$33,2,FALSE)/12*1000*Study_MW,"")</f>
        <v>115042.12719766758</v>
      </c>
      <c r="E224" s="219">
        <f t="shared" si="50"/>
        <v>150253.54450876973</v>
      </c>
      <c r="F224" s="218">
        <f>INDEX([9]Delta!$F$1:$EE$65553,$L$21,$I224)</f>
        <v>1416.2660000000001</v>
      </c>
      <c r="G224" s="220">
        <f t="shared" si="47"/>
        <v>106.09133066017947</v>
      </c>
      <c r="I224" s="77">
        <f>I104</f>
        <v>92</v>
      </c>
      <c r="J224" s="90">
        <f t="shared" si="52"/>
        <v>2035</v>
      </c>
      <c r="K224" s="91">
        <f t="shared" si="46"/>
        <v>49310</v>
      </c>
    </row>
    <row r="225" spans="2:11" outlineLevel="1">
      <c r="B225" s="95">
        <f t="shared" si="49"/>
        <v>49341</v>
      </c>
      <c r="C225" s="221">
        <f>IF(F225&lt;&gt;0,-INDEX([9]Delta!$F$1:$EE$65553,$L$20,$I225),0)</f>
        <v>27474.683627903461</v>
      </c>
      <c r="D225" s="222">
        <f>IF(ISNUMBER($F225),VLOOKUP($J225,'Table 1'!$B$13:$C$33,2,FALSE)/12*1000*Study_MW,"")</f>
        <v>115042.12719766758</v>
      </c>
      <c r="E225" s="222">
        <f t="shared" si="50"/>
        <v>142516.81082557104</v>
      </c>
      <c r="F225" s="221">
        <f>INDEX([9]Delta!$F$1:$EE$65553,$L$21,$I225)</f>
        <v>1386.252</v>
      </c>
      <c r="G225" s="223">
        <f t="shared" si="47"/>
        <v>102.80728960215822</v>
      </c>
      <c r="I225" s="94">
        <f t="shared" si="51"/>
        <v>93</v>
      </c>
      <c r="J225" s="90">
        <f t="shared" si="52"/>
        <v>2035</v>
      </c>
      <c r="K225" s="95">
        <f t="shared" ref="K225:K259" si="53">IF(ISNUMBER(F225),IF(F225&lt;&gt;0,B225,""),"")</f>
        <v>49341</v>
      </c>
    </row>
    <row r="226" spans="2:11" outlineLevel="1">
      <c r="B226" s="95">
        <f t="shared" si="49"/>
        <v>49369</v>
      </c>
      <c r="C226" s="221">
        <f>IF(F226&lt;&gt;0,-INDEX([9]Delta!$F$1:$EE$65553,$L$20,$I226),0)</f>
        <v>24646.904033541679</v>
      </c>
      <c r="D226" s="222">
        <f>IF(ISNUMBER($F226),VLOOKUP($J226,'Table 1'!$B$13:$C$33,2,FALSE)/12*1000*Study_MW,"")</f>
        <v>115042.12719766758</v>
      </c>
      <c r="E226" s="222">
        <f t="shared" si="50"/>
        <v>139689.03123120926</v>
      </c>
      <c r="F226" s="221">
        <f>INDEX([9]Delta!$F$1:$EE$65553,$L$21,$I226)</f>
        <v>1877.9490000000001</v>
      </c>
      <c r="G226" s="223">
        <f t="shared" si="47"/>
        <v>74.383825775465283</v>
      </c>
      <c r="I226" s="94">
        <f t="shared" si="51"/>
        <v>94</v>
      </c>
      <c r="J226" s="90">
        <f t="shared" si="52"/>
        <v>2035</v>
      </c>
      <c r="K226" s="95">
        <f t="shared" si="53"/>
        <v>49369</v>
      </c>
    </row>
    <row r="227" spans="2:11" outlineLevel="1">
      <c r="B227" s="95">
        <f t="shared" si="49"/>
        <v>49400</v>
      </c>
      <c r="C227" s="221">
        <f>IF(F227&lt;&gt;0,-INDEX([9]Delta!$F$1:$EE$65553,$L$20,$I227),0)</f>
        <v>15193.466870039701</v>
      </c>
      <c r="D227" s="222">
        <f>IF(ISNUMBER($F227),VLOOKUP($J227,'Table 1'!$B$13:$C$33,2,FALSE)/12*1000*Study_MW,"")</f>
        <v>115042.12719766758</v>
      </c>
      <c r="E227" s="222">
        <f t="shared" si="50"/>
        <v>130235.59406770728</v>
      </c>
      <c r="F227" s="221">
        <f>INDEX([9]Delta!$F$1:$EE$65553,$L$21,$I227)</f>
        <v>1940.52</v>
      </c>
      <c r="G227" s="223">
        <f t="shared" si="47"/>
        <v>67.113760264108222</v>
      </c>
      <c r="I227" s="94">
        <f t="shared" si="51"/>
        <v>95</v>
      </c>
      <c r="J227" s="90">
        <f t="shared" si="52"/>
        <v>2035</v>
      </c>
      <c r="K227" s="95">
        <f t="shared" si="53"/>
        <v>49400</v>
      </c>
    </row>
    <row r="228" spans="2:11" outlineLevel="1">
      <c r="B228" s="95">
        <f t="shared" si="49"/>
        <v>49430</v>
      </c>
      <c r="C228" s="221">
        <f>IF(F228&lt;&gt;0,-INDEX([9]Delta!$F$1:$EE$65553,$L$20,$I228),0)</f>
        <v>13955.039428383112</v>
      </c>
      <c r="D228" s="222">
        <f>IF(ISNUMBER($F228),VLOOKUP($J228,'Table 1'!$B$13:$C$33,2,FALSE)/12*1000*Study_MW,"")</f>
        <v>115042.12719766758</v>
      </c>
      <c r="E228" s="222">
        <f t="shared" si="50"/>
        <v>128997.16662605069</v>
      </c>
      <c r="F228" s="221">
        <f>INDEX([9]Delta!$F$1:$EE$65553,$L$21,$I228)</f>
        <v>2085.7109999999998</v>
      </c>
      <c r="G228" s="223">
        <f t="shared" si="47"/>
        <v>61.848054033397105</v>
      </c>
      <c r="I228" s="94">
        <f t="shared" si="51"/>
        <v>96</v>
      </c>
      <c r="J228" s="90">
        <f t="shared" si="52"/>
        <v>2035</v>
      </c>
      <c r="K228" s="95">
        <f t="shared" si="53"/>
        <v>49430</v>
      </c>
    </row>
    <row r="229" spans="2:11" outlineLevel="1">
      <c r="B229" s="95">
        <f t="shared" si="49"/>
        <v>49461</v>
      </c>
      <c r="C229" s="221">
        <f>IF(F229&lt;&gt;0,-INDEX([9]Delta!$F$1:$EE$65553,$L$20,$I229),0)</f>
        <v>8021.8829364478588</v>
      </c>
      <c r="D229" s="222">
        <f>IF(ISNUMBER($F229),VLOOKUP($J229,'Table 1'!$B$13:$C$33,2,FALSE)/12*1000*Study_MW,"")</f>
        <v>115042.12719766758</v>
      </c>
      <c r="E229" s="222">
        <f t="shared" si="50"/>
        <v>123064.01013411544</v>
      </c>
      <c r="F229" s="221">
        <f>INDEX([9]Delta!$F$1:$EE$65553,$L$21,$I229)</f>
        <v>2083.5300000000002</v>
      </c>
      <c r="G229" s="223">
        <f t="shared" si="47"/>
        <v>59.065149114299011</v>
      </c>
      <c r="I229" s="94">
        <f t="shared" si="51"/>
        <v>97</v>
      </c>
      <c r="J229" s="90">
        <f t="shared" si="52"/>
        <v>2035</v>
      </c>
      <c r="K229" s="95">
        <f t="shared" si="53"/>
        <v>49461</v>
      </c>
    </row>
    <row r="230" spans="2:11" outlineLevel="1">
      <c r="B230" s="95">
        <f t="shared" si="49"/>
        <v>49491</v>
      </c>
      <c r="C230" s="221">
        <f>IF(F230&lt;&gt;0,-INDEX([9]Delta!$F$1:$EE$65553,$L$20,$I230),0)</f>
        <v>17154.49303534627</v>
      </c>
      <c r="D230" s="222">
        <f>IF(ISNUMBER($F230),VLOOKUP($J230,'Table 1'!$B$13:$C$33,2,FALSE)/12*1000*Study_MW,"")</f>
        <v>115042.12719766758</v>
      </c>
      <c r="E230" s="222">
        <f t="shared" si="50"/>
        <v>132196.62023301385</v>
      </c>
      <c r="F230" s="221">
        <f>INDEX([9]Delta!$F$1:$EE$65553,$L$21,$I230)</f>
        <v>1963.943</v>
      </c>
      <c r="G230" s="223">
        <f t="shared" si="47"/>
        <v>67.311841653761775</v>
      </c>
      <c r="I230" s="94">
        <f t="shared" si="51"/>
        <v>98</v>
      </c>
      <c r="J230" s="90">
        <f t="shared" si="52"/>
        <v>2035</v>
      </c>
      <c r="K230" s="95">
        <f t="shared" si="53"/>
        <v>49491</v>
      </c>
    </row>
    <row r="231" spans="2:11" outlineLevel="1">
      <c r="B231" s="95">
        <f t="shared" si="49"/>
        <v>49522</v>
      </c>
      <c r="C231" s="221">
        <f>IF(F231&lt;&gt;0,-INDEX([9]Delta!$F$1:$EE$65553,$L$20,$I231),0)</f>
        <v>23952.47323128581</v>
      </c>
      <c r="D231" s="222">
        <f>IF(ISNUMBER($F231),VLOOKUP($J231,'Table 1'!$B$13:$C$33,2,FALSE)/12*1000*Study_MW,"")</f>
        <v>115042.12719766758</v>
      </c>
      <c r="E231" s="222">
        <f t="shared" si="50"/>
        <v>138994.60042895339</v>
      </c>
      <c r="F231" s="221">
        <f>INDEX([9]Delta!$F$1:$EE$65553,$L$21,$I231)</f>
        <v>2072.9079999999999</v>
      </c>
      <c r="G231" s="223">
        <f t="shared" si="47"/>
        <v>67.052951905706081</v>
      </c>
      <c r="I231" s="94">
        <f t="shared" si="51"/>
        <v>99</v>
      </c>
      <c r="J231" s="90">
        <f t="shared" si="52"/>
        <v>2035</v>
      </c>
      <c r="K231" s="95">
        <f t="shared" si="53"/>
        <v>49522</v>
      </c>
    </row>
    <row r="232" spans="2:11" outlineLevel="1">
      <c r="B232" s="95">
        <f t="shared" si="49"/>
        <v>49553</v>
      </c>
      <c r="C232" s="221">
        <f>IF(F232&lt;&gt;0,-INDEX([9]Delta!$F$1:$EE$65553,$L$20,$I232),0)</f>
        <v>25473.386698931456</v>
      </c>
      <c r="D232" s="222">
        <f>IF(ISNUMBER($F232),VLOOKUP($J232,'Table 1'!$B$13:$C$33,2,FALSE)/12*1000*Study_MW,"")</f>
        <v>115042.12719766758</v>
      </c>
      <c r="E232" s="222">
        <f t="shared" si="50"/>
        <v>140515.51389659903</v>
      </c>
      <c r="F232" s="221">
        <f>INDEX([9]Delta!$F$1:$EE$65553,$L$21,$I232)</f>
        <v>2017.32</v>
      </c>
      <c r="G232" s="223">
        <f t="shared" si="47"/>
        <v>69.65454855778907</v>
      </c>
      <c r="I232" s="94">
        <f t="shared" si="51"/>
        <v>100</v>
      </c>
      <c r="J232" s="90">
        <f t="shared" si="52"/>
        <v>2035</v>
      </c>
      <c r="K232" s="95">
        <f t="shared" si="53"/>
        <v>49553</v>
      </c>
    </row>
    <row r="233" spans="2:11" outlineLevel="1">
      <c r="B233" s="95">
        <f t="shared" si="49"/>
        <v>49583</v>
      </c>
      <c r="C233" s="221">
        <f>IF(F233&lt;&gt;0,-INDEX([9]Delta!$F$1:$EE$65553,$L$20,$I233),0)</f>
        <v>38138.415492415428</v>
      </c>
      <c r="D233" s="222">
        <f>IF(ISNUMBER($F233),VLOOKUP($J233,'Table 1'!$B$13:$C$33,2,FALSE)/12*1000*Study_MW,"")</f>
        <v>115042.12719766758</v>
      </c>
      <c r="E233" s="222">
        <f t="shared" si="50"/>
        <v>153180.54269008301</v>
      </c>
      <c r="F233" s="221">
        <f>INDEX([9]Delta!$F$1:$EE$65553,$L$21,$I233)</f>
        <v>1924.6659999999999</v>
      </c>
      <c r="G233" s="223">
        <f t="shared" si="47"/>
        <v>79.588116946048302</v>
      </c>
      <c r="I233" s="94">
        <f t="shared" si="51"/>
        <v>101</v>
      </c>
      <c r="J233" s="90">
        <f t="shared" si="52"/>
        <v>2035</v>
      </c>
      <c r="K233" s="95">
        <f t="shared" si="53"/>
        <v>49583</v>
      </c>
    </row>
    <row r="234" spans="2:11" outlineLevel="1">
      <c r="B234" s="95">
        <f t="shared" si="49"/>
        <v>49614</v>
      </c>
      <c r="C234" s="221">
        <f>IF(F234&lt;&gt;0,-INDEX([9]Delta!$F$1:$EE$65553,$L$20,$I234),0)</f>
        <v>36465.100730061531</v>
      </c>
      <c r="D234" s="222">
        <f>IF(ISNUMBER($F234),VLOOKUP($J234,'Table 1'!$B$13:$C$33,2,FALSE)/12*1000*Study_MW,"")</f>
        <v>115042.12719766758</v>
      </c>
      <c r="E234" s="222">
        <f t="shared" si="50"/>
        <v>151507.22792772911</v>
      </c>
      <c r="F234" s="221">
        <f>INDEX([9]Delta!$F$1:$EE$65553,$L$21,$I234)</f>
        <v>1531.14</v>
      </c>
      <c r="G234" s="223">
        <f t="shared" si="47"/>
        <v>98.950604077830306</v>
      </c>
      <c r="I234" s="94">
        <f t="shared" si="51"/>
        <v>102</v>
      </c>
      <c r="J234" s="90">
        <f t="shared" si="52"/>
        <v>2035</v>
      </c>
      <c r="K234" s="95">
        <f t="shared" si="53"/>
        <v>49614</v>
      </c>
    </row>
    <row r="235" spans="2:11" outlineLevel="1">
      <c r="B235" s="99">
        <f t="shared" si="49"/>
        <v>49644</v>
      </c>
      <c r="C235" s="224">
        <f>IF(F235&lt;&gt;0,-INDEX([9]Delta!$F$1:$EE$65553,$L$20,$I235),0)</f>
        <v>35901.514390736818</v>
      </c>
      <c r="D235" s="225">
        <f>IF(ISNUMBER($F235),VLOOKUP($J235,'Table 1'!$B$13:$C$33,2,FALSE)/12*1000*Study_MW,"")</f>
        <v>115042.12719766758</v>
      </c>
      <c r="E235" s="225">
        <f t="shared" si="50"/>
        <v>150943.6415884044</v>
      </c>
      <c r="F235" s="224">
        <f>INDEX([9]Delta!$F$1:$EE$65553,$L$21,$I235)</f>
        <v>1293.413</v>
      </c>
      <c r="G235" s="226">
        <f t="shared" si="47"/>
        <v>116.70181263711157</v>
      </c>
      <c r="I235" s="81">
        <f t="shared" si="51"/>
        <v>103</v>
      </c>
      <c r="J235" s="90">
        <f t="shared" si="52"/>
        <v>2035</v>
      </c>
      <c r="K235" s="99">
        <f t="shared" si="53"/>
        <v>49644</v>
      </c>
    </row>
    <row r="236" spans="2:11" outlineLevel="1">
      <c r="B236" s="91">
        <f t="shared" si="49"/>
        <v>49675</v>
      </c>
      <c r="C236" s="218">
        <f>IF(F236&lt;&gt;0,-INDEX([9]Delta!$F$1:$EE$65553,$L$20,$I236),0)</f>
        <v>36437.93132519722</v>
      </c>
      <c r="D236" s="219">
        <f>IF(ISNUMBER($F236),VLOOKUP($J236,'Table 1'!$B$13:$C$33,2,FALSE)/12*1000*Study_MW,"")</f>
        <v>117841.7497109067</v>
      </c>
      <c r="E236" s="219">
        <f t="shared" si="50"/>
        <v>154279.68103610392</v>
      </c>
      <c r="F236" s="218">
        <f>INDEX([9]Delta!$F$1:$EE$65553,$L$21,$I236)</f>
        <v>1409.1980000000001</v>
      </c>
      <c r="G236" s="220">
        <f t="shared" si="47"/>
        <v>109.48048537970102</v>
      </c>
      <c r="I236" s="77">
        <f>I116</f>
        <v>105</v>
      </c>
      <c r="J236" s="90">
        <f t="shared" si="52"/>
        <v>2036</v>
      </c>
      <c r="K236" s="91">
        <f t="shared" si="53"/>
        <v>49675</v>
      </c>
    </row>
    <row r="237" spans="2:11" outlineLevel="1">
      <c r="B237" s="95">
        <f t="shared" si="49"/>
        <v>49706</v>
      </c>
      <c r="C237" s="221">
        <f>IF(F237&lt;&gt;0,-INDEX([9]Delta!$F$1:$EE$65553,$L$20,$I237),0)</f>
        <v>28949.740864276886</v>
      </c>
      <c r="D237" s="222">
        <f>IF(ISNUMBER($F237),VLOOKUP($J237,'Table 1'!$B$13:$C$33,2,FALSE)/12*1000*Study_MW,"")</f>
        <v>117841.7497109067</v>
      </c>
      <c r="E237" s="222">
        <f t="shared" si="50"/>
        <v>146791.49057518359</v>
      </c>
      <c r="F237" s="221">
        <f>INDEX([9]Delta!$F$1:$EE$65553,$L$21,$I237)</f>
        <v>1428.569</v>
      </c>
      <c r="G237" s="223">
        <f t="shared" si="47"/>
        <v>102.75421808479926</v>
      </c>
      <c r="I237" s="94">
        <f t="shared" ref="I237:I271" si="54">I117</f>
        <v>106</v>
      </c>
      <c r="J237" s="90">
        <f t="shared" si="52"/>
        <v>2036</v>
      </c>
      <c r="K237" s="95">
        <f t="shared" si="53"/>
        <v>49706</v>
      </c>
    </row>
    <row r="238" spans="2:11" outlineLevel="1">
      <c r="B238" s="95">
        <f t="shared" si="49"/>
        <v>49735</v>
      </c>
      <c r="C238" s="221">
        <f>IF(F238&lt;&gt;0,-INDEX([9]Delta!$F$1:$EE$65553,$L$20,$I238),0)</f>
        <v>25863.672918975353</v>
      </c>
      <c r="D238" s="222">
        <f>IF(ISNUMBER($F238),VLOOKUP($J238,'Table 1'!$B$13:$C$33,2,FALSE)/12*1000*Study_MW,"")</f>
        <v>117841.7497109067</v>
      </c>
      <c r="E238" s="222">
        <f t="shared" si="50"/>
        <v>143705.42262988206</v>
      </c>
      <c r="F238" s="221">
        <f>INDEX([9]Delta!$F$1:$EE$65553,$L$21,$I238)</f>
        <v>1868.556</v>
      </c>
      <c r="G238" s="223">
        <f t="shared" si="47"/>
        <v>76.907206757454446</v>
      </c>
      <c r="I238" s="94">
        <f t="shared" si="54"/>
        <v>107</v>
      </c>
      <c r="J238" s="90">
        <f t="shared" si="52"/>
        <v>2036</v>
      </c>
      <c r="K238" s="95">
        <f t="shared" si="53"/>
        <v>49735</v>
      </c>
    </row>
    <row r="239" spans="2:11" outlineLevel="1">
      <c r="B239" s="95">
        <f t="shared" si="49"/>
        <v>49766</v>
      </c>
      <c r="C239" s="221">
        <f>IF(F239&lt;&gt;0,-INDEX([9]Delta!$F$1:$EE$65553,$L$20,$I239),0)</f>
        <v>16053.98229303956</v>
      </c>
      <c r="D239" s="222">
        <f>IF(ISNUMBER($F239),VLOOKUP($J239,'Table 1'!$B$13:$C$33,2,FALSE)/12*1000*Study_MW,"")</f>
        <v>117841.7497109067</v>
      </c>
      <c r="E239" s="222">
        <f t="shared" si="50"/>
        <v>133895.73200394626</v>
      </c>
      <c r="F239" s="221">
        <f>INDEX([9]Delta!$F$1:$EE$65553,$L$21,$I239)</f>
        <v>1930.77</v>
      </c>
      <c r="G239" s="223">
        <f t="shared" si="47"/>
        <v>69.348359464848883</v>
      </c>
      <c r="I239" s="94">
        <f t="shared" si="54"/>
        <v>108</v>
      </c>
      <c r="J239" s="90">
        <f t="shared" si="52"/>
        <v>2036</v>
      </c>
      <c r="K239" s="95">
        <f t="shared" si="53"/>
        <v>49766</v>
      </c>
    </row>
    <row r="240" spans="2:11" outlineLevel="1">
      <c r="B240" s="95">
        <f t="shared" si="49"/>
        <v>49796</v>
      </c>
      <c r="C240" s="221">
        <f>IF(F240&lt;&gt;0,-INDEX([9]Delta!$F$1:$EE$65553,$L$20,$I240),0)</f>
        <v>14325.878740280867</v>
      </c>
      <c r="D240" s="222">
        <f>IF(ISNUMBER($F240),VLOOKUP($J240,'Table 1'!$B$13:$C$33,2,FALSE)/12*1000*Study_MW,"")</f>
        <v>117841.7497109067</v>
      </c>
      <c r="E240" s="222">
        <f t="shared" si="50"/>
        <v>132167.62845118757</v>
      </c>
      <c r="F240" s="221">
        <f>INDEX([9]Delta!$F$1:$EE$65553,$L$21,$I240)</f>
        <v>2075.1709999999998</v>
      </c>
      <c r="G240" s="223">
        <f t="shared" si="47"/>
        <v>63.689993957696778</v>
      </c>
      <c r="I240" s="94">
        <f t="shared" si="54"/>
        <v>109</v>
      </c>
      <c r="J240" s="90">
        <f t="shared" si="52"/>
        <v>2036</v>
      </c>
      <c r="K240" s="95">
        <f t="shared" si="53"/>
        <v>49796</v>
      </c>
    </row>
    <row r="241" spans="2:11" outlineLevel="1">
      <c r="B241" s="95">
        <f t="shared" si="49"/>
        <v>49827</v>
      </c>
      <c r="C241" s="221">
        <f>IF(F241&lt;&gt;0,-INDEX([9]Delta!$F$1:$EE$65553,$L$20,$I241),0)</f>
        <v>7695.8966782093048</v>
      </c>
      <c r="D241" s="222">
        <f>IF(ISNUMBER($F241),VLOOKUP($J241,'Table 1'!$B$13:$C$33,2,FALSE)/12*1000*Study_MW,"")</f>
        <v>117841.7497109067</v>
      </c>
      <c r="E241" s="222">
        <f t="shared" si="50"/>
        <v>125537.64638911601</v>
      </c>
      <c r="F241" s="221">
        <f>INDEX([9]Delta!$F$1:$EE$65553,$L$21,$I241)</f>
        <v>2073.12</v>
      </c>
      <c r="G241" s="223">
        <f t="shared" si="47"/>
        <v>60.554934779036437</v>
      </c>
      <c r="I241" s="94">
        <f t="shared" si="54"/>
        <v>110</v>
      </c>
      <c r="J241" s="90">
        <f t="shared" si="52"/>
        <v>2036</v>
      </c>
      <c r="K241" s="95">
        <f t="shared" si="53"/>
        <v>49827</v>
      </c>
    </row>
    <row r="242" spans="2:11" outlineLevel="1">
      <c r="B242" s="95">
        <f t="shared" si="49"/>
        <v>49857</v>
      </c>
      <c r="C242" s="221">
        <f>IF(F242&lt;&gt;0,-INDEX([9]Delta!$F$1:$EE$65553,$L$20,$I242),0)</f>
        <v>17766.966271400452</v>
      </c>
      <c r="D242" s="222">
        <f>IF(ISNUMBER($F242),VLOOKUP($J242,'Table 1'!$B$13:$C$33,2,FALSE)/12*1000*Study_MW,"")</f>
        <v>117841.7497109067</v>
      </c>
      <c r="E242" s="222">
        <f t="shared" si="50"/>
        <v>135608.71598230716</v>
      </c>
      <c r="F242" s="221">
        <f>INDEX([9]Delta!$F$1:$EE$65553,$L$21,$I242)</f>
        <v>1954.085</v>
      </c>
      <c r="G242" s="223">
        <f t="shared" si="47"/>
        <v>69.397552298035734</v>
      </c>
      <c r="I242" s="94">
        <f t="shared" si="54"/>
        <v>111</v>
      </c>
      <c r="J242" s="90">
        <f t="shared" si="52"/>
        <v>2036</v>
      </c>
      <c r="K242" s="95">
        <f t="shared" si="53"/>
        <v>49857</v>
      </c>
    </row>
    <row r="243" spans="2:11" outlineLevel="1">
      <c r="B243" s="95">
        <f t="shared" si="49"/>
        <v>49888</v>
      </c>
      <c r="C243" s="221">
        <f>IF(F243&lt;&gt;0,-INDEX([9]Delta!$F$1:$EE$65553,$L$20,$I243),0)</f>
        <v>24311.319749593735</v>
      </c>
      <c r="D243" s="222">
        <f>IF(ISNUMBER($F243),VLOOKUP($J243,'Table 1'!$B$13:$C$33,2,FALSE)/12*1000*Study_MW,"")</f>
        <v>117841.7497109067</v>
      </c>
      <c r="E243" s="222">
        <f t="shared" si="50"/>
        <v>142153.06946050044</v>
      </c>
      <c r="F243" s="221">
        <f>INDEX([9]Delta!$F$1:$EE$65553,$L$21,$I243)</f>
        <v>2062.5230000000001</v>
      </c>
      <c r="G243" s="223">
        <f t="shared" si="47"/>
        <v>68.92193176051876</v>
      </c>
      <c r="I243" s="94">
        <f t="shared" si="54"/>
        <v>112</v>
      </c>
      <c r="J243" s="90">
        <f t="shared" si="52"/>
        <v>2036</v>
      </c>
      <c r="K243" s="95">
        <f t="shared" si="53"/>
        <v>49888</v>
      </c>
    </row>
    <row r="244" spans="2:11" outlineLevel="1">
      <c r="B244" s="95">
        <f t="shared" si="49"/>
        <v>49919</v>
      </c>
      <c r="C244" s="221">
        <f>IF(F244&lt;&gt;0,-INDEX([9]Delta!$F$1:$EE$65553,$L$20,$I244),0)</f>
        <v>28990.01034784317</v>
      </c>
      <c r="D244" s="222">
        <f>IF(ISNUMBER($F244),VLOOKUP($J244,'Table 1'!$B$13:$C$33,2,FALSE)/12*1000*Study_MW,"")</f>
        <v>117841.7497109067</v>
      </c>
      <c r="E244" s="222">
        <f t="shared" si="50"/>
        <v>146831.76005874987</v>
      </c>
      <c r="F244" s="221">
        <f>INDEX([9]Delta!$F$1:$EE$65553,$L$21,$I244)</f>
        <v>2007.21</v>
      </c>
      <c r="G244" s="223">
        <f t="shared" si="47"/>
        <v>73.152166469253274</v>
      </c>
      <c r="I244" s="94">
        <f t="shared" si="54"/>
        <v>113</v>
      </c>
      <c r="J244" s="90">
        <f t="shared" si="52"/>
        <v>2036</v>
      </c>
      <c r="K244" s="95">
        <f t="shared" si="53"/>
        <v>49919</v>
      </c>
    </row>
    <row r="245" spans="2:11" outlineLevel="1">
      <c r="B245" s="95">
        <f t="shared" si="49"/>
        <v>49949</v>
      </c>
      <c r="C245" s="221">
        <f>IF(F245&lt;&gt;0,-INDEX([9]Delta!$F$1:$EE$65553,$L$20,$I245),0)</f>
        <v>40829.290699243546</v>
      </c>
      <c r="D245" s="222">
        <f>IF(ISNUMBER($F245),VLOOKUP($J245,'Table 1'!$B$13:$C$33,2,FALSE)/12*1000*Study_MW,"")</f>
        <v>117841.7497109067</v>
      </c>
      <c r="E245" s="222">
        <f t="shared" si="50"/>
        <v>158671.04041015025</v>
      </c>
      <c r="F245" s="221">
        <f>INDEX([9]Delta!$F$1:$EE$65553,$L$21,$I245)</f>
        <v>1915.1179999999999</v>
      </c>
      <c r="G245" s="223">
        <f t="shared" si="47"/>
        <v>82.851834931398614</v>
      </c>
      <c r="I245" s="94">
        <f t="shared" si="54"/>
        <v>114</v>
      </c>
      <c r="J245" s="90">
        <f t="shared" si="52"/>
        <v>2036</v>
      </c>
      <c r="K245" s="95">
        <f t="shared" si="53"/>
        <v>49949</v>
      </c>
    </row>
    <row r="246" spans="2:11" outlineLevel="1">
      <c r="B246" s="95">
        <f t="shared" si="49"/>
        <v>49980</v>
      </c>
      <c r="C246" s="221">
        <f>IF(F246&lt;&gt;0,-INDEX([9]Delta!$F$1:$EE$65553,$L$20,$I246),0)</f>
        <v>40310.334569722414</v>
      </c>
      <c r="D246" s="222">
        <f>IF(ISNUMBER($F246),VLOOKUP($J246,'Table 1'!$B$13:$C$33,2,FALSE)/12*1000*Study_MW,"")</f>
        <v>117841.7497109067</v>
      </c>
      <c r="E246" s="222">
        <f t="shared" si="50"/>
        <v>158152.08428062912</v>
      </c>
      <c r="F246" s="221">
        <f>INDEX([9]Delta!$F$1:$EE$65553,$L$21,$I246)</f>
        <v>1523.4</v>
      </c>
      <c r="G246" s="223">
        <f t="shared" si="47"/>
        <v>103.81520564568012</v>
      </c>
      <c r="I246" s="94">
        <f t="shared" si="54"/>
        <v>115</v>
      </c>
      <c r="J246" s="90">
        <f t="shared" si="52"/>
        <v>2036</v>
      </c>
      <c r="K246" s="95">
        <f t="shared" si="53"/>
        <v>49980</v>
      </c>
    </row>
    <row r="247" spans="2:11" outlineLevel="1">
      <c r="B247" s="99">
        <f t="shared" si="49"/>
        <v>50010</v>
      </c>
      <c r="C247" s="224">
        <f>IF(F247&lt;&gt;0,-INDEX([9]Delta!$F$1:$EE$65553,$L$20,$I247),0)</f>
        <v>38595.059418529272</v>
      </c>
      <c r="D247" s="225">
        <f>IF(ISNUMBER($F247),VLOOKUP($J247,'Table 1'!$B$13:$C$33,2,FALSE)/12*1000*Study_MW,"")</f>
        <v>117841.7497109067</v>
      </c>
      <c r="E247" s="225">
        <f t="shared" si="50"/>
        <v>156436.80912943598</v>
      </c>
      <c r="F247" s="224">
        <f>INDEX([9]Delta!$F$1:$EE$65553,$L$21,$I247)</f>
        <v>1286.934</v>
      </c>
      <c r="G247" s="226">
        <f t="shared" si="47"/>
        <v>121.5577559761697</v>
      </c>
      <c r="I247" s="81">
        <f t="shared" si="54"/>
        <v>116</v>
      </c>
      <c r="J247" s="90">
        <f t="shared" si="52"/>
        <v>2036</v>
      </c>
      <c r="K247" s="99">
        <f t="shared" si="53"/>
        <v>50010</v>
      </c>
    </row>
    <row r="248" spans="2:11" outlineLevel="1">
      <c r="B248" s="91">
        <f t="shared" si="49"/>
        <v>50041</v>
      </c>
      <c r="C248" s="218">
        <f>IF(F248&lt;&gt;0,-INDEX([9]Delta!$F$1:$EE$65553,$L$20,$I248),0)</f>
        <v>38945.210276097059</v>
      </c>
      <c r="D248" s="219">
        <f>IF(ISNUMBER($F248),VLOOKUP($J248,'Table 1'!$B$13:$C$33,2,FALSE)/12*1000*Study_MW,"")</f>
        <v>120709.41860467594</v>
      </c>
      <c r="E248" s="219">
        <f t="shared" si="50"/>
        <v>159654.628880773</v>
      </c>
      <c r="F248" s="218">
        <f>INDEX([9]Delta!$F$1:$EE$65553,$L$21,$I248)</f>
        <v>1402.1610000000001</v>
      </c>
      <c r="G248" s="220">
        <f t="shared" si="47"/>
        <v>113.86326454720464</v>
      </c>
      <c r="I248" s="77">
        <f>I128</f>
        <v>118</v>
      </c>
      <c r="J248" s="90">
        <f t="shared" si="52"/>
        <v>2037</v>
      </c>
      <c r="K248" s="91">
        <f t="shared" si="53"/>
        <v>50041</v>
      </c>
    </row>
    <row r="249" spans="2:11" outlineLevel="1">
      <c r="B249" s="95">
        <f t="shared" si="49"/>
        <v>50072</v>
      </c>
      <c r="C249" s="221">
        <f>IF(F249&lt;&gt;0,-INDEX([9]Delta!$F$1:$EE$65553,$L$20,$I249),0)</f>
        <v>31614.765809476376</v>
      </c>
      <c r="D249" s="222">
        <f>IF(ISNUMBER($F249),VLOOKUP($J249,'Table 1'!$B$13:$C$33,2,FALSE)/12*1000*Study_MW,"")</f>
        <v>120709.41860467594</v>
      </c>
      <c r="E249" s="222">
        <f t="shared" si="50"/>
        <v>152324.18441415232</v>
      </c>
      <c r="F249" s="221">
        <f>INDEX([9]Delta!$F$1:$EE$65553,$L$21,$I249)</f>
        <v>1372.42</v>
      </c>
      <c r="G249" s="223">
        <f t="shared" si="47"/>
        <v>110.98948165587234</v>
      </c>
      <c r="I249" s="94">
        <f t="shared" si="54"/>
        <v>119</v>
      </c>
      <c r="J249" s="90">
        <f t="shared" si="52"/>
        <v>2037</v>
      </c>
      <c r="K249" s="95">
        <f t="shared" si="53"/>
        <v>50072</v>
      </c>
    </row>
    <row r="250" spans="2:11" outlineLevel="1">
      <c r="B250" s="95">
        <f t="shared" si="49"/>
        <v>50100</v>
      </c>
      <c r="C250" s="221">
        <f>IF(F250&lt;&gt;0,-INDEX([9]Delta!$F$1:$EE$65553,$L$20,$I250),0)</f>
        <v>30631.401699453592</v>
      </c>
      <c r="D250" s="222">
        <f>IF(ISNUMBER($F250),VLOOKUP($J250,'Table 1'!$B$13:$C$33,2,FALSE)/12*1000*Study_MW,"")</f>
        <v>120709.41860467594</v>
      </c>
      <c r="E250" s="222">
        <f t="shared" si="50"/>
        <v>151340.82030412953</v>
      </c>
      <c r="F250" s="221">
        <f>INDEX([9]Delta!$F$1:$EE$65553,$L$21,$I250)</f>
        <v>1859.2249999999999</v>
      </c>
      <c r="G250" s="223">
        <f t="shared" si="47"/>
        <v>81.39994906701962</v>
      </c>
      <c r="I250" s="94">
        <f t="shared" si="54"/>
        <v>120</v>
      </c>
      <c r="J250" s="90">
        <f t="shared" si="52"/>
        <v>2037</v>
      </c>
      <c r="K250" s="95">
        <f t="shared" si="53"/>
        <v>50100</v>
      </c>
    </row>
    <row r="251" spans="2:11" outlineLevel="1">
      <c r="B251" s="95">
        <f t="shared" si="49"/>
        <v>50131</v>
      </c>
      <c r="C251" s="221">
        <f>IF(F251&lt;&gt;0,-INDEX([9]Delta!$F$1:$EE$65553,$L$20,$I251),0)</f>
        <v>21102.334456592798</v>
      </c>
      <c r="D251" s="222">
        <f>IF(ISNUMBER($F251),VLOOKUP($J251,'Table 1'!$B$13:$C$33,2,FALSE)/12*1000*Study_MW,"")</f>
        <v>120709.41860467594</v>
      </c>
      <c r="E251" s="222">
        <f t="shared" si="50"/>
        <v>141811.75306126874</v>
      </c>
      <c r="F251" s="221">
        <f>INDEX([9]Delta!$F$1:$EE$65553,$L$21,$I251)</f>
        <v>1921.17</v>
      </c>
      <c r="G251" s="223">
        <f t="shared" si="47"/>
        <v>73.81530685013233</v>
      </c>
      <c r="I251" s="94">
        <f t="shared" si="54"/>
        <v>121</v>
      </c>
      <c r="J251" s="90">
        <f t="shared" si="52"/>
        <v>2037</v>
      </c>
      <c r="K251" s="95">
        <f t="shared" si="53"/>
        <v>50131</v>
      </c>
    </row>
    <row r="252" spans="2:11" outlineLevel="1">
      <c r="B252" s="95">
        <f t="shared" si="49"/>
        <v>50161</v>
      </c>
      <c r="C252" s="221">
        <f>IF(F252&lt;&gt;0,-INDEX([9]Delta!$F$1:$EE$65553,$L$20,$I252),0)</f>
        <v>15914.695711344481</v>
      </c>
      <c r="D252" s="222">
        <f>IF(ISNUMBER($F252),VLOOKUP($J252,'Table 1'!$B$13:$C$33,2,FALSE)/12*1000*Study_MW,"")</f>
        <v>120709.41860467594</v>
      </c>
      <c r="E252" s="222">
        <f t="shared" si="50"/>
        <v>136624.11431602042</v>
      </c>
      <c r="F252" s="221">
        <f>INDEX([9]Delta!$F$1:$EE$65553,$L$21,$I252)</f>
        <v>2064.848</v>
      </c>
      <c r="G252" s="223">
        <f t="shared" si="47"/>
        <v>66.166669079767814</v>
      </c>
      <c r="I252" s="94">
        <f t="shared" si="54"/>
        <v>122</v>
      </c>
      <c r="J252" s="90">
        <f t="shared" si="52"/>
        <v>2037</v>
      </c>
      <c r="K252" s="95">
        <f t="shared" si="53"/>
        <v>50161</v>
      </c>
    </row>
    <row r="253" spans="2:11" outlineLevel="1">
      <c r="B253" s="95">
        <f t="shared" si="49"/>
        <v>50192</v>
      </c>
      <c r="C253" s="221">
        <f>IF(F253&lt;&gt;0,-INDEX([9]Delta!$F$1:$EE$65553,$L$20,$I253),0)</f>
        <v>9956.8042511343956</v>
      </c>
      <c r="D253" s="222">
        <f>IF(ISNUMBER($F253),VLOOKUP($J253,'Table 1'!$B$13:$C$33,2,FALSE)/12*1000*Study_MW,"")</f>
        <v>120709.41860467594</v>
      </c>
      <c r="E253" s="222">
        <f t="shared" si="50"/>
        <v>130666.22285581034</v>
      </c>
      <c r="F253" s="221">
        <f>INDEX([9]Delta!$F$1:$EE$65553,$L$21,$I253)</f>
        <v>2062.7399999999998</v>
      </c>
      <c r="G253" s="223">
        <f t="shared" si="47"/>
        <v>63.345949007538685</v>
      </c>
      <c r="I253" s="94">
        <f t="shared" si="54"/>
        <v>123</v>
      </c>
      <c r="J253" s="90">
        <f t="shared" si="52"/>
        <v>2037</v>
      </c>
      <c r="K253" s="95">
        <f t="shared" si="53"/>
        <v>50192</v>
      </c>
    </row>
    <row r="254" spans="2:11" outlineLevel="1">
      <c r="B254" s="95">
        <f t="shared" si="49"/>
        <v>50222</v>
      </c>
      <c r="C254" s="221">
        <f>IF(F254&lt;&gt;0,-INDEX([9]Delta!$F$1:$EE$65553,$L$20,$I254),0)</f>
        <v>18514.787408709526</v>
      </c>
      <c r="D254" s="222">
        <f>IF(ISNUMBER($F254),VLOOKUP($J254,'Table 1'!$B$13:$C$33,2,FALSE)/12*1000*Study_MW,"")</f>
        <v>120709.41860467594</v>
      </c>
      <c r="E254" s="222">
        <f t="shared" si="50"/>
        <v>139224.20601338547</v>
      </c>
      <c r="F254" s="221">
        <f>INDEX([9]Delta!$F$1:$EE$65553,$L$21,$I254)</f>
        <v>1944.413</v>
      </c>
      <c r="G254" s="223">
        <f t="shared" si="47"/>
        <v>71.60217814496481</v>
      </c>
      <c r="I254" s="94">
        <f t="shared" si="54"/>
        <v>124</v>
      </c>
      <c r="J254" s="90">
        <f t="shared" si="52"/>
        <v>2037</v>
      </c>
      <c r="K254" s="95">
        <f t="shared" si="53"/>
        <v>50222</v>
      </c>
    </row>
    <row r="255" spans="2:11" outlineLevel="1">
      <c r="B255" s="95">
        <f t="shared" si="49"/>
        <v>50253</v>
      </c>
      <c r="C255" s="221">
        <f>IF(F255&lt;&gt;0,-INDEX([9]Delta!$F$1:$EE$65553,$L$20,$I255),0)</f>
        <v>25281.223995506763</v>
      </c>
      <c r="D255" s="222">
        <f>IF(ISNUMBER($F255),VLOOKUP($J255,'Table 1'!$B$13:$C$33,2,FALSE)/12*1000*Study_MW,"")</f>
        <v>120709.41860467594</v>
      </c>
      <c r="E255" s="222">
        <f t="shared" si="50"/>
        <v>145990.64260018271</v>
      </c>
      <c r="F255" s="221">
        <f>INDEX([9]Delta!$F$1:$EE$65553,$L$21,$I255)</f>
        <v>2052.1689999999999</v>
      </c>
      <c r="G255" s="223">
        <f t="shared" si="47"/>
        <v>71.139678359912224</v>
      </c>
      <c r="I255" s="94">
        <f t="shared" si="54"/>
        <v>125</v>
      </c>
      <c r="J255" s="90">
        <f t="shared" si="52"/>
        <v>2037</v>
      </c>
      <c r="K255" s="95">
        <f t="shared" si="53"/>
        <v>50253</v>
      </c>
    </row>
    <row r="256" spans="2:11" outlineLevel="1">
      <c r="B256" s="95">
        <f t="shared" si="49"/>
        <v>50284</v>
      </c>
      <c r="C256" s="221">
        <f>IF(F256&lt;&gt;0,-INDEX([9]Delta!$F$1:$EE$65553,$L$20,$I256),0)</f>
        <v>32848.867297679186</v>
      </c>
      <c r="D256" s="222">
        <f>IF(ISNUMBER($F256),VLOOKUP($J256,'Table 1'!$B$13:$C$33,2,FALSE)/12*1000*Study_MW,"")</f>
        <v>120709.41860467594</v>
      </c>
      <c r="E256" s="222">
        <f t="shared" si="50"/>
        <v>153558.28590235513</v>
      </c>
      <c r="F256" s="221">
        <f>INDEX([9]Delta!$F$1:$EE$65553,$L$21,$I256)</f>
        <v>1997.19</v>
      </c>
      <c r="G256" s="223">
        <f t="shared" si="47"/>
        <v>76.887169424218584</v>
      </c>
      <c r="I256" s="94">
        <f t="shared" si="54"/>
        <v>126</v>
      </c>
      <c r="J256" s="90">
        <f t="shared" si="52"/>
        <v>2037</v>
      </c>
      <c r="K256" s="95">
        <f t="shared" si="53"/>
        <v>50284</v>
      </c>
    </row>
    <row r="257" spans="2:11" outlineLevel="1">
      <c r="B257" s="95">
        <f t="shared" si="49"/>
        <v>50314</v>
      </c>
      <c r="C257" s="221">
        <f>IF(F257&lt;&gt;0,-INDEX([9]Delta!$F$1:$EE$65553,$L$20,$I257),0)</f>
        <v>42094.348283559084</v>
      </c>
      <c r="D257" s="222">
        <f>IF(ISNUMBER($F257),VLOOKUP($J257,'Table 1'!$B$13:$C$33,2,FALSE)/12*1000*Study_MW,"")</f>
        <v>120709.41860467594</v>
      </c>
      <c r="E257" s="222">
        <f t="shared" si="50"/>
        <v>162803.76688823503</v>
      </c>
      <c r="F257" s="221">
        <f>INDEX([9]Delta!$F$1:$EE$65553,$L$21,$I257)</f>
        <v>1905.4770000000001</v>
      </c>
      <c r="G257" s="223">
        <f t="shared" si="47"/>
        <v>85.439901341362301</v>
      </c>
      <c r="I257" s="94">
        <f t="shared" si="54"/>
        <v>127</v>
      </c>
      <c r="J257" s="90">
        <f t="shared" si="52"/>
        <v>2037</v>
      </c>
      <c r="K257" s="95">
        <f t="shared" si="53"/>
        <v>50314</v>
      </c>
    </row>
    <row r="258" spans="2:11" outlineLevel="1">
      <c r="B258" s="95">
        <f t="shared" si="49"/>
        <v>50345</v>
      </c>
      <c r="C258" s="221">
        <f>IF(F258&lt;&gt;0,-INDEX([9]Delta!$F$1:$EE$65553,$L$20,$I258),0)</f>
        <v>42971.451149404049</v>
      </c>
      <c r="D258" s="222">
        <f>IF(ISNUMBER($F258),VLOOKUP($J258,'Table 1'!$B$13:$C$33,2,FALSE)/12*1000*Study_MW,"")</f>
        <v>120709.41860467594</v>
      </c>
      <c r="E258" s="222">
        <f t="shared" si="50"/>
        <v>163680.86975407999</v>
      </c>
      <c r="F258" s="221">
        <f>INDEX([9]Delta!$F$1:$EE$65553,$L$21,$I258)</f>
        <v>1515.81</v>
      </c>
      <c r="G258" s="223">
        <f t="shared" si="47"/>
        <v>107.98244486715353</v>
      </c>
      <c r="I258" s="94">
        <f t="shared" si="54"/>
        <v>128</v>
      </c>
      <c r="J258" s="90">
        <f t="shared" si="52"/>
        <v>2037</v>
      </c>
      <c r="K258" s="95">
        <f t="shared" si="53"/>
        <v>50345</v>
      </c>
    </row>
    <row r="259" spans="2:11" outlineLevel="1" collapsed="1">
      <c r="B259" s="99">
        <f t="shared" si="49"/>
        <v>50375</v>
      </c>
      <c r="C259" s="224">
        <f>IF(F259&lt;&gt;0,-INDEX([9]Delta!$F$1:$EE$65553,$L$20,$I259),0)</f>
        <v>39288.137723892927</v>
      </c>
      <c r="D259" s="225">
        <f>IF(ISNUMBER($F259),VLOOKUP($J259,'Table 1'!$B$13:$C$33,2,FALSE)/12*1000*Study_MW,"")</f>
        <v>120709.41860467594</v>
      </c>
      <c r="E259" s="225">
        <f t="shared" si="50"/>
        <v>159997.55632856887</v>
      </c>
      <c r="F259" s="224">
        <f>INDEX([9]Delta!$F$1:$EE$65553,$L$21,$I259)</f>
        <v>1280.548</v>
      </c>
      <c r="G259" s="226">
        <f t="shared" si="47"/>
        <v>124.94459897525815</v>
      </c>
      <c r="I259" s="81">
        <f t="shared" si="54"/>
        <v>129</v>
      </c>
      <c r="J259" s="90">
        <f t="shared" si="52"/>
        <v>2037</v>
      </c>
      <c r="K259" s="99">
        <f t="shared" si="53"/>
        <v>50375</v>
      </c>
    </row>
    <row r="260" spans="2:11" outlineLevel="1">
      <c r="B260" s="146">
        <f t="shared" si="49"/>
        <v>50406</v>
      </c>
      <c r="C260" s="100" t="str">
        <f>IF(AND(F20="",$F$259&gt;0),IFERROR(C248*(C248/C200)^(1/4),C248*1.019)*F260/F248,"")</f>
        <v/>
      </c>
      <c r="D260" s="101" t="str">
        <f>IF(ISNUMBER($F260),VLOOKUP($J260,'Table 1'!$B$13:$C$33,2,FALSE)/12*1000*Study_MW,"")</f>
        <v/>
      </c>
      <c r="E260" s="101" t="str">
        <f>IF(ISNUMBER($F260),C260+D260,"")</f>
        <v/>
      </c>
      <c r="F260" s="100" t="str">
        <f>IF(AND(F20="",$F$259&gt;0),F248*(F248/F56)^(1/16),"")</f>
        <v/>
      </c>
      <c r="G260" s="102" t="str">
        <f>IFERROR(IF(ISNUMBER($F260),E260/$F260,""),"")</f>
        <v/>
      </c>
      <c r="I260" s="77">
        <f>I140</f>
        <v>1</v>
      </c>
      <c r="J260" s="90">
        <f t="shared" ref="J260:J271" si="55">YEAR(B260)</f>
        <v>2038</v>
      </c>
      <c r="K260" s="91" t="str">
        <f t="shared" ref="K260:K271" si="56">IF(ISNUMBER(F260),IF(F260&lt;&gt;0,B260,""),"")</f>
        <v/>
      </c>
    </row>
    <row r="261" spans="2:11" outlineLevel="1">
      <c r="B261" s="147">
        <f t="shared" si="49"/>
        <v>50437</v>
      </c>
      <c r="C261" s="103" t="str">
        <f t="shared" ref="C261:C264" si="57">IF(AND(F21="",$F$259&gt;0),IFERROR(C249*(C249/C201)^(1/4),C249*1.019)*F261/F249,"")</f>
        <v/>
      </c>
      <c r="D261" s="104" t="str">
        <f>IF(ISNUMBER($F261),VLOOKUP($J261,'Table 1'!$B$13:$C$33,2,FALSE)/12*1000*Study_MW,"")</f>
        <v/>
      </c>
      <c r="E261" s="104" t="str">
        <f t="shared" ref="E261:E264" si="58">IF(ISNUMBER($F261),C261+D261,"")</f>
        <v/>
      </c>
      <c r="F261" s="103" t="str">
        <f t="shared" ref="F261:F265" si="59">IF(AND(F21="",$F$259&gt;0),F249*(F249/F57)^(1/16),"")</f>
        <v/>
      </c>
      <c r="G261" s="105" t="str">
        <f t="shared" ref="G261:G264" si="60">IFERROR(IF(ISNUMBER($F261),E261/$F261,""),"")</f>
        <v/>
      </c>
      <c r="I261" s="94">
        <f t="shared" si="54"/>
        <v>2</v>
      </c>
      <c r="J261" s="90">
        <f t="shared" si="55"/>
        <v>2038</v>
      </c>
      <c r="K261" s="95" t="str">
        <f t="shared" si="56"/>
        <v/>
      </c>
    </row>
    <row r="262" spans="2:11" outlineLevel="1">
      <c r="B262" s="147">
        <f t="shared" si="49"/>
        <v>50465</v>
      </c>
      <c r="C262" s="103" t="str">
        <f t="shared" si="57"/>
        <v/>
      </c>
      <c r="D262" s="104" t="str">
        <f>IF(ISNUMBER($F262),VLOOKUP($J262,'Table 1'!$B$13:$C$33,2,FALSE)/12*1000*Study_MW,"")</f>
        <v/>
      </c>
      <c r="E262" s="104" t="str">
        <f t="shared" si="58"/>
        <v/>
      </c>
      <c r="F262" s="103" t="str">
        <f t="shared" si="59"/>
        <v/>
      </c>
      <c r="G262" s="105" t="str">
        <f t="shared" si="60"/>
        <v/>
      </c>
      <c r="I262" s="94">
        <f t="shared" si="54"/>
        <v>3</v>
      </c>
      <c r="J262" s="90">
        <f t="shared" si="55"/>
        <v>2038</v>
      </c>
      <c r="K262" s="95" t="str">
        <f t="shared" si="56"/>
        <v/>
      </c>
    </row>
    <row r="263" spans="2:11" outlineLevel="1">
      <c r="B263" s="147">
        <f t="shared" si="49"/>
        <v>50496</v>
      </c>
      <c r="C263" s="103" t="str">
        <f t="shared" si="57"/>
        <v/>
      </c>
      <c r="D263" s="104" t="str">
        <f>IF(ISNUMBER($F263),VLOOKUP($J263,'Table 1'!$B$13:$C$33,2,FALSE)/12*1000*Study_MW,"")</f>
        <v/>
      </c>
      <c r="E263" s="104" t="str">
        <f t="shared" si="58"/>
        <v/>
      </c>
      <c r="F263" s="103" t="str">
        <f t="shared" si="59"/>
        <v/>
      </c>
      <c r="G263" s="105" t="str">
        <f t="shared" si="60"/>
        <v/>
      </c>
      <c r="I263" s="94">
        <f t="shared" si="54"/>
        <v>4</v>
      </c>
      <c r="J263" s="90">
        <f t="shared" si="55"/>
        <v>2038</v>
      </c>
      <c r="K263" s="95" t="str">
        <f t="shared" si="56"/>
        <v/>
      </c>
    </row>
    <row r="264" spans="2:11" outlineLevel="1">
      <c r="B264" s="147">
        <f t="shared" si="49"/>
        <v>50526</v>
      </c>
      <c r="C264" s="103" t="str">
        <f t="shared" si="57"/>
        <v/>
      </c>
      <c r="D264" s="104" t="str">
        <f>IF(ISNUMBER($F264),VLOOKUP($J264,'Table 1'!$B$13:$C$33,2,FALSE)/12*1000*Study_MW,"")</f>
        <v/>
      </c>
      <c r="E264" s="104" t="str">
        <f t="shared" si="58"/>
        <v/>
      </c>
      <c r="F264" s="103" t="str">
        <f t="shared" si="59"/>
        <v/>
      </c>
      <c r="G264" s="105" t="str">
        <f t="shared" si="60"/>
        <v/>
      </c>
      <c r="I264" s="94">
        <f t="shared" si="54"/>
        <v>5</v>
      </c>
      <c r="J264" s="90">
        <f t="shared" si="55"/>
        <v>2038</v>
      </c>
      <c r="K264" s="95" t="str">
        <f t="shared" si="56"/>
        <v/>
      </c>
    </row>
    <row r="265" spans="2:11" outlineLevel="1">
      <c r="B265" s="147">
        <f t="shared" si="49"/>
        <v>50557</v>
      </c>
      <c r="C265" s="103" t="str">
        <f t="shared" ref="C265" si="61">IF(AND(F25="",$F$259&gt;0),IFERROR(C253*(C253/C205)^(1/4),C253*1.019)*F265/F253,"")</f>
        <v/>
      </c>
      <c r="D265" s="104" t="str">
        <f>IF(ISNUMBER($F265),VLOOKUP($J265,'Table 1'!$B$13:$C$33,2,FALSE)/12*1000*Study_MW,"")</f>
        <v/>
      </c>
      <c r="E265" s="104" t="str">
        <f t="shared" ref="E265" si="62">IF(ISNUMBER($F265),C265+D265,"")</f>
        <v/>
      </c>
      <c r="F265" s="103" t="str">
        <f t="shared" si="59"/>
        <v/>
      </c>
      <c r="G265" s="105" t="str">
        <f t="shared" ref="G265" si="63">IFERROR(IF(ISNUMBER($F265),E265/$F265,""),"")</f>
        <v/>
      </c>
      <c r="I265" s="94">
        <f t="shared" si="54"/>
        <v>6</v>
      </c>
      <c r="J265" s="90">
        <f t="shared" si="55"/>
        <v>2038</v>
      </c>
      <c r="K265" s="95" t="str">
        <f t="shared" si="56"/>
        <v/>
      </c>
    </row>
    <row r="266" spans="2:11" outlineLevel="1">
      <c r="B266" s="147">
        <f t="shared" si="49"/>
        <v>50587</v>
      </c>
      <c r="C266" s="221"/>
      <c r="D266" s="222"/>
      <c r="E266" s="222"/>
      <c r="F266" s="221"/>
      <c r="G266" s="223"/>
      <c r="I266" s="94">
        <f t="shared" si="54"/>
        <v>7</v>
      </c>
      <c r="J266" s="90">
        <f t="shared" si="55"/>
        <v>2038</v>
      </c>
      <c r="K266" s="95" t="str">
        <f t="shared" si="56"/>
        <v/>
      </c>
    </row>
    <row r="267" spans="2:11" outlineLevel="1">
      <c r="B267" s="147">
        <f t="shared" si="49"/>
        <v>50618</v>
      </c>
      <c r="C267" s="221"/>
      <c r="D267" s="222"/>
      <c r="E267" s="222"/>
      <c r="F267" s="221"/>
      <c r="G267" s="223"/>
      <c r="I267" s="94">
        <f t="shared" si="54"/>
        <v>8</v>
      </c>
      <c r="J267" s="90">
        <f t="shared" si="55"/>
        <v>2038</v>
      </c>
      <c r="K267" s="95" t="str">
        <f t="shared" si="56"/>
        <v/>
      </c>
    </row>
    <row r="268" spans="2:11" outlineLevel="1">
      <c r="B268" s="147">
        <f t="shared" si="49"/>
        <v>50649</v>
      </c>
      <c r="C268" s="221"/>
      <c r="D268" s="222"/>
      <c r="E268" s="222"/>
      <c r="F268" s="221"/>
      <c r="G268" s="223"/>
      <c r="I268" s="94">
        <f t="shared" si="54"/>
        <v>9</v>
      </c>
      <c r="J268" s="90">
        <f t="shared" si="55"/>
        <v>2038</v>
      </c>
      <c r="K268" s="95" t="str">
        <f t="shared" si="56"/>
        <v/>
      </c>
    </row>
    <row r="269" spans="2:11" outlineLevel="1">
      <c r="B269" s="147">
        <f t="shared" si="49"/>
        <v>50679</v>
      </c>
      <c r="C269" s="221"/>
      <c r="D269" s="222"/>
      <c r="E269" s="222"/>
      <c r="F269" s="221"/>
      <c r="G269" s="223"/>
      <c r="I269" s="94">
        <f t="shared" si="54"/>
        <v>10</v>
      </c>
      <c r="J269" s="90">
        <f t="shared" si="55"/>
        <v>2038</v>
      </c>
      <c r="K269" s="95" t="str">
        <f t="shared" si="56"/>
        <v/>
      </c>
    </row>
    <row r="270" spans="2:11" outlineLevel="1">
      <c r="B270" s="147">
        <f t="shared" si="49"/>
        <v>50710</v>
      </c>
      <c r="C270" s="221"/>
      <c r="D270" s="222"/>
      <c r="E270" s="222"/>
      <c r="F270" s="221"/>
      <c r="G270" s="223"/>
      <c r="I270" s="94">
        <f t="shared" si="54"/>
        <v>11</v>
      </c>
      <c r="J270" s="90">
        <f t="shared" si="55"/>
        <v>2038</v>
      </c>
      <c r="K270" s="95" t="str">
        <f t="shared" si="56"/>
        <v/>
      </c>
    </row>
    <row r="271" spans="2:11" outlineLevel="1">
      <c r="B271" s="148">
        <f t="shared" si="49"/>
        <v>50740</v>
      </c>
      <c r="C271" s="224"/>
      <c r="D271" s="225"/>
      <c r="E271" s="225"/>
      <c r="F271" s="224"/>
      <c r="G271" s="226"/>
      <c r="I271" s="81">
        <f t="shared" si="54"/>
        <v>12</v>
      </c>
      <c r="J271" s="90">
        <f t="shared" si="55"/>
        <v>2038</v>
      </c>
      <c r="K271" s="99" t="str">
        <f t="shared" si="56"/>
        <v/>
      </c>
    </row>
    <row r="272" spans="2:11">
      <c r="B272" s="106"/>
      <c r="K272" s="90"/>
    </row>
    <row r="273" spans="2:2" hidden="1">
      <c r="B273" s="72" t="str">
        <f>"Note: Energy Dollars in "&amp;YEAR(B260)&amp;" are "&amp;YEAR(B248)&amp;" x ("&amp;YEAR(B248)&amp;" / "&amp;YEAR(B200)&amp;" ) ^ (1/4)"</f>
        <v>Note: Energy Dollars in 2038 are 2037 x (2037 / 2033 ) ^ (1/4)</v>
      </c>
    </row>
  </sheetData>
  <printOptions horizontalCentered="1"/>
  <pageMargins left="0.25" right="0.25" top="0.75" bottom="0.75" header="0.3" footer="0.3"/>
  <pageSetup orientation="portrait" r:id="rId1"/>
  <headerFooter alignWithMargins="0">
    <oddFooter>&amp;L&amp;8NPC Group - &amp;F   ( &amp;A )&amp;C &amp;R &amp;8&amp;D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02"/>
  <sheetViews>
    <sheetView view="pageBreakPreview" zoomScale="60" zoomScaleNormal="100" workbookViewId="0">
      <selection activeCell="B1" sqref="B1"/>
    </sheetView>
  </sheetViews>
  <sheetFormatPr defaultColWidth="9.33203125" defaultRowHeight="12.75"/>
  <cols>
    <col min="1" max="1" width="1.5" style="241" customWidth="1"/>
    <col min="2" max="2" width="10.83203125" style="241" customWidth="1"/>
    <col min="3" max="3" width="14.1640625" style="241" customWidth="1"/>
    <col min="4" max="4" width="12.33203125" style="241" customWidth="1"/>
    <col min="5" max="5" width="9.1640625" style="241" customWidth="1"/>
    <col min="6" max="6" width="9.83203125" style="241" bestFit="1" customWidth="1"/>
    <col min="7" max="7" width="9.83203125" style="241" customWidth="1"/>
    <col min="8" max="8" width="10.5" style="241" customWidth="1"/>
    <col min="9" max="10" width="12.5" style="241" customWidth="1"/>
    <col min="11" max="11" width="11.6640625" style="241" customWidth="1"/>
    <col min="12" max="13" width="9.33203125" style="241"/>
    <col min="14" max="14" width="9.33203125" style="296"/>
    <col min="15" max="16384" width="9.33203125" style="241"/>
  </cols>
  <sheetData>
    <row r="1" spans="2:17" ht="15.75">
      <c r="B1" s="239" t="s">
        <v>195</v>
      </c>
      <c r="C1" s="240"/>
      <c r="D1" s="240"/>
      <c r="E1" s="240"/>
      <c r="F1" s="240"/>
      <c r="G1" s="240"/>
      <c r="H1" s="240"/>
      <c r="I1" s="240"/>
      <c r="J1" s="240"/>
    </row>
    <row r="2" spans="2:17" ht="15.75">
      <c r="B2" s="239" t="s">
        <v>263</v>
      </c>
      <c r="C2" s="240"/>
      <c r="D2" s="240"/>
      <c r="E2" s="240"/>
      <c r="F2" s="240"/>
      <c r="G2" s="240"/>
      <c r="H2" s="240"/>
      <c r="I2" s="240"/>
      <c r="J2" s="240"/>
    </row>
    <row r="3" spans="2:17" ht="15.75">
      <c r="B3" s="239" t="str">
        <f>TEXT($C$63,"0%")&amp;" Capacity Factor"</f>
        <v>41% Capacity Factor</v>
      </c>
      <c r="C3" s="240"/>
      <c r="D3" s="240"/>
      <c r="E3" s="240"/>
      <c r="F3" s="240"/>
      <c r="G3" s="240"/>
      <c r="H3" s="240"/>
      <c r="I3" s="240"/>
      <c r="J3" s="240"/>
    </row>
    <row r="4" spans="2:17">
      <c r="B4" s="242"/>
      <c r="C4" s="242"/>
      <c r="D4" s="242"/>
      <c r="E4" s="242"/>
      <c r="F4" s="242"/>
      <c r="G4" s="242"/>
      <c r="H4" s="242"/>
      <c r="I4" s="243"/>
      <c r="J4" s="243"/>
      <c r="K4" s="243"/>
    </row>
    <row r="5" spans="2:17" ht="51.75" customHeight="1">
      <c r="B5" s="244" t="s">
        <v>0</v>
      </c>
      <c r="C5" s="245" t="s">
        <v>10</v>
      </c>
      <c r="D5" s="245" t="s">
        <v>11</v>
      </c>
      <c r="E5" s="245" t="s">
        <v>12</v>
      </c>
      <c r="F5" s="245" t="s">
        <v>196</v>
      </c>
      <c r="G5" s="19" t="s">
        <v>13</v>
      </c>
      <c r="H5" s="245" t="s">
        <v>197</v>
      </c>
      <c r="I5" s="245" t="s">
        <v>221</v>
      </c>
      <c r="J5" s="19" t="s">
        <v>73</v>
      </c>
      <c r="K5" s="245" t="s">
        <v>198</v>
      </c>
    </row>
    <row r="6" spans="2:17" ht="24" customHeight="1">
      <c r="B6" s="246"/>
      <c r="C6" s="247" t="s">
        <v>8</v>
      </c>
      <c r="D6" s="248" t="s">
        <v>9</v>
      </c>
      <c r="E6" s="248" t="s">
        <v>9</v>
      </c>
      <c r="F6" s="247" t="s">
        <v>39</v>
      </c>
      <c r="G6" s="22" t="s">
        <v>39</v>
      </c>
      <c r="H6" s="247" t="s">
        <v>39</v>
      </c>
      <c r="I6" s="247" t="s">
        <v>39</v>
      </c>
      <c r="J6" s="23" t="s">
        <v>9</v>
      </c>
      <c r="K6" s="247" t="s">
        <v>39</v>
      </c>
    </row>
    <row r="7" spans="2:17">
      <c r="C7" s="249" t="s">
        <v>1</v>
      </c>
      <c r="D7" s="249" t="s">
        <v>2</v>
      </c>
      <c r="E7" s="249" t="s">
        <v>3</v>
      </c>
      <c r="F7" s="249" t="s">
        <v>4</v>
      </c>
      <c r="G7" s="249" t="s">
        <v>5</v>
      </c>
      <c r="H7" s="249" t="s">
        <v>7</v>
      </c>
      <c r="I7" s="249" t="s">
        <v>28</v>
      </c>
      <c r="J7" s="249" t="s">
        <v>29</v>
      </c>
      <c r="K7" s="249" t="s">
        <v>29</v>
      </c>
    </row>
    <row r="8" spans="2:17" ht="6" customHeight="1">
      <c r="K8" s="243"/>
    </row>
    <row r="9" spans="2:17" ht="15.75">
      <c r="B9" s="60" t="str">
        <f>C52</f>
        <v>2017 IRP Wyoming Wind Resource - 41% Capacity Factor</v>
      </c>
      <c r="C9" s="243"/>
      <c r="E9" s="243"/>
      <c r="F9" s="243"/>
      <c r="G9" s="243"/>
      <c r="H9" s="243"/>
      <c r="I9" s="243"/>
      <c r="J9" s="243"/>
      <c r="K9" s="243"/>
      <c r="N9" s="241"/>
    </row>
    <row r="10" spans="2:17">
      <c r="B10" s="250">
        <v>2016</v>
      </c>
      <c r="C10" s="251">
        <f>C55</f>
        <v>1637</v>
      </c>
      <c r="D10" s="252">
        <f>C10*$C$62</f>
        <v>115.6947435682565</v>
      </c>
      <c r="E10" s="252">
        <f>C56</f>
        <v>37.565582271006477</v>
      </c>
      <c r="F10" s="253">
        <f t="shared" ref="F10:F36" si="0">(D10+E10)/(8.76*$C$63)</f>
        <v>42.464735403439889</v>
      </c>
      <c r="G10" s="253">
        <f>C58</f>
        <v>0.65</v>
      </c>
      <c r="H10" s="252">
        <f>C59</f>
        <v>-19.984206030717658</v>
      </c>
      <c r="I10" s="254">
        <f>F10+H10+G10</f>
        <v>23.130529372722229</v>
      </c>
      <c r="J10" s="254">
        <f>ROUND(I10*$C$63*8.76,2)</f>
        <v>83.48</v>
      </c>
      <c r="K10" s="252">
        <f>$C$57</f>
        <v>0.57299999999999995</v>
      </c>
      <c r="N10" s="297"/>
    </row>
    <row r="11" spans="2:17">
      <c r="B11" s="250">
        <f t="shared" ref="B11:B36" si="1">B10+1</f>
        <v>2017</v>
      </c>
      <c r="C11" s="256"/>
      <c r="D11" s="252">
        <f>ROUND(D10*(1+$D66),2)</f>
        <v>118.25</v>
      </c>
      <c r="E11" s="252">
        <f>ROUND(E10*(1+$D66),2)</f>
        <v>38.4</v>
      </c>
      <c r="F11" s="253">
        <f t="shared" si="0"/>
        <v>43.403932260495637</v>
      </c>
      <c r="G11" s="252">
        <f>ROUND(G10*(1+$D66),2)</f>
        <v>0.66</v>
      </c>
      <c r="H11" s="252">
        <f>ROUND(H10*(1+$D66),2)</f>
        <v>-20.43</v>
      </c>
      <c r="I11" s="254">
        <f>F11+H11+G11</f>
        <v>23.633932260495637</v>
      </c>
      <c r="J11" s="254">
        <f t="shared" ref="J11:J36" si="2">ROUND(I11*$C$63*8.76,2)</f>
        <v>85.3</v>
      </c>
      <c r="K11" s="252">
        <f>ROUND(K10*(1+$D66),2)</f>
        <v>0.59</v>
      </c>
      <c r="N11" s="297"/>
    </row>
    <row r="12" spans="2:17">
      <c r="B12" s="263">
        <f t="shared" si="1"/>
        <v>2018</v>
      </c>
      <c r="C12" s="264"/>
      <c r="D12" s="252">
        <f t="shared" ref="D12:G19" si="3">ROUND(D11*(1+$D67),2)</f>
        <v>120.81</v>
      </c>
      <c r="E12" s="252">
        <f t="shared" si="3"/>
        <v>39.229999999999997</v>
      </c>
      <c r="F12" s="254">
        <f t="shared" si="0"/>
        <v>44.343219399742871</v>
      </c>
      <c r="G12" s="252">
        <f t="shared" si="3"/>
        <v>0.67</v>
      </c>
      <c r="H12" s="265">
        <f t="shared" ref="H12" si="4">ROUND(H11*(1+$D67),2)</f>
        <v>-20.87</v>
      </c>
      <c r="I12" s="254">
        <f t="shared" ref="I12:I36" si="5">F12+H12+G12</f>
        <v>24.143219399742872</v>
      </c>
      <c r="J12" s="254">
        <f t="shared" si="2"/>
        <v>87.14</v>
      </c>
      <c r="K12" s="252">
        <f t="shared" ref="K12:K19" si="6">ROUND(K11*(1+$D67),2)</f>
        <v>0.6</v>
      </c>
      <c r="L12" s="243"/>
      <c r="N12" s="297"/>
    </row>
    <row r="13" spans="2:17">
      <c r="B13" s="263">
        <f t="shared" si="1"/>
        <v>2019</v>
      </c>
      <c r="C13" s="264"/>
      <c r="D13" s="252">
        <f t="shared" si="3"/>
        <v>123.23</v>
      </c>
      <c r="E13" s="252">
        <f t="shared" si="3"/>
        <v>40.020000000000003</v>
      </c>
      <c r="F13" s="254">
        <f t="shared" si="0"/>
        <v>45.232632885578759</v>
      </c>
      <c r="G13" s="252">
        <f t="shared" si="3"/>
        <v>0.68</v>
      </c>
      <c r="H13" s="265">
        <f t="shared" ref="H13" si="7">ROUND(H12*(1+$D68),2)</f>
        <v>-21.29</v>
      </c>
      <c r="I13" s="254">
        <f t="shared" si="5"/>
        <v>24.62263288557876</v>
      </c>
      <c r="J13" s="254">
        <f t="shared" si="2"/>
        <v>88.87</v>
      </c>
      <c r="K13" s="252">
        <f t="shared" si="6"/>
        <v>0.61</v>
      </c>
      <c r="L13" s="243"/>
      <c r="N13" s="297"/>
    </row>
    <row r="14" spans="2:17">
      <c r="B14" s="263">
        <f t="shared" si="1"/>
        <v>2020</v>
      </c>
      <c r="C14" s="264"/>
      <c r="D14" s="252">
        <f t="shared" si="3"/>
        <v>125.87</v>
      </c>
      <c r="E14" s="252">
        <f t="shared" si="3"/>
        <v>40.880000000000003</v>
      </c>
      <c r="F14" s="254">
        <f t="shared" si="0"/>
        <v>46.202398368577384</v>
      </c>
      <c r="G14" s="252">
        <f t="shared" si="3"/>
        <v>0.69</v>
      </c>
      <c r="H14" s="265">
        <f t="shared" ref="H14" si="8">ROUND(H13*(1+$D69),2)</f>
        <v>-21.75</v>
      </c>
      <c r="I14" s="254">
        <f t="shared" si="5"/>
        <v>25.142398368577386</v>
      </c>
      <c r="J14" s="254">
        <f t="shared" si="2"/>
        <v>90.74</v>
      </c>
      <c r="K14" s="252">
        <f t="shared" si="6"/>
        <v>0.62</v>
      </c>
      <c r="L14" s="243"/>
      <c r="N14" s="297"/>
      <c r="O14" s="260"/>
      <c r="P14" s="261"/>
      <c r="Q14" s="262"/>
    </row>
    <row r="15" spans="2:17">
      <c r="B15" s="263">
        <f t="shared" si="1"/>
        <v>2021</v>
      </c>
      <c r="C15" s="264"/>
      <c r="D15" s="252">
        <f t="shared" si="3"/>
        <v>128.69999999999999</v>
      </c>
      <c r="E15" s="252">
        <f t="shared" si="3"/>
        <v>41.8</v>
      </c>
      <c r="F15" s="254">
        <f t="shared" si="0"/>
        <v>47.241432814647339</v>
      </c>
      <c r="G15" s="252">
        <f t="shared" si="3"/>
        <v>0.71</v>
      </c>
      <c r="H15" s="265">
        <f t="shared" ref="H15" si="9">ROUND(H14*(1+$D70),2)</f>
        <v>-22.24</v>
      </c>
      <c r="I15" s="254">
        <f t="shared" si="5"/>
        <v>25.711432814647342</v>
      </c>
      <c r="J15" s="254">
        <f t="shared" si="2"/>
        <v>92.8</v>
      </c>
      <c r="K15" s="252">
        <f t="shared" si="6"/>
        <v>0.63</v>
      </c>
      <c r="L15" s="243"/>
      <c r="N15" s="297"/>
      <c r="O15" s="261"/>
      <c r="P15" s="261"/>
      <c r="Q15" s="262"/>
    </row>
    <row r="16" spans="2:17">
      <c r="B16" s="263">
        <f t="shared" si="1"/>
        <v>2022</v>
      </c>
      <c r="C16" s="264"/>
      <c r="D16" s="252">
        <f t="shared" si="3"/>
        <v>131.6</v>
      </c>
      <c r="E16" s="252">
        <f t="shared" si="3"/>
        <v>42.74</v>
      </c>
      <c r="F16" s="254">
        <f t="shared" si="0"/>
        <v>48.305404087422978</v>
      </c>
      <c r="G16" s="252">
        <f t="shared" si="3"/>
        <v>0.73</v>
      </c>
      <c r="H16" s="265">
        <f t="shared" ref="H16" si="10">ROUND(H15*(1+$D71),2)</f>
        <v>-22.74</v>
      </c>
      <c r="I16" s="254">
        <f t="shared" si="5"/>
        <v>26.29540408742298</v>
      </c>
      <c r="J16" s="254">
        <f t="shared" si="2"/>
        <v>94.9</v>
      </c>
      <c r="K16" s="252">
        <f t="shared" si="6"/>
        <v>0.64</v>
      </c>
      <c r="L16" s="243"/>
      <c r="N16" s="297"/>
    </row>
    <row r="17" spans="2:16">
      <c r="B17" s="263">
        <f t="shared" si="1"/>
        <v>2023</v>
      </c>
      <c r="C17" s="264"/>
      <c r="D17" s="252">
        <f t="shared" si="3"/>
        <v>134.63</v>
      </c>
      <c r="E17" s="252">
        <f t="shared" si="3"/>
        <v>43.72</v>
      </c>
      <c r="F17" s="254">
        <f t="shared" si="0"/>
        <v>49.416478255087114</v>
      </c>
      <c r="G17" s="252">
        <f t="shared" si="3"/>
        <v>0.75</v>
      </c>
      <c r="H17" s="265">
        <f t="shared" ref="H17" si="11">ROUND(H16*(1+$D72),2)</f>
        <v>-23.26</v>
      </c>
      <c r="I17" s="254">
        <f t="shared" si="5"/>
        <v>26.906478255087112</v>
      </c>
      <c r="J17" s="254">
        <f t="shared" si="2"/>
        <v>97.11</v>
      </c>
      <c r="K17" s="252">
        <f t="shared" si="6"/>
        <v>0.65</v>
      </c>
      <c r="L17" s="243"/>
      <c r="N17" s="297"/>
      <c r="O17" s="260"/>
    </row>
    <row r="18" spans="2:16">
      <c r="B18" s="263">
        <f t="shared" si="1"/>
        <v>2024</v>
      </c>
      <c r="C18" s="264"/>
      <c r="D18" s="252">
        <f t="shared" si="3"/>
        <v>137.74</v>
      </c>
      <c r="E18" s="252">
        <f t="shared" si="3"/>
        <v>44.73</v>
      </c>
      <c r="F18" s="254">
        <f t="shared" si="0"/>
        <v>50.55803076650264</v>
      </c>
      <c r="G18" s="252">
        <f t="shared" si="3"/>
        <v>0.77</v>
      </c>
      <c r="H18" s="265">
        <f t="shared" ref="H18" si="12">ROUND(H17*(1+$D73),2)</f>
        <v>-23.8</v>
      </c>
      <c r="I18" s="254">
        <f t="shared" si="5"/>
        <v>27.528030766502638</v>
      </c>
      <c r="J18" s="254">
        <f t="shared" si="2"/>
        <v>99.35</v>
      </c>
      <c r="K18" s="252">
        <f t="shared" si="6"/>
        <v>0.67</v>
      </c>
      <c r="L18" s="243"/>
      <c r="N18" s="297"/>
    </row>
    <row r="19" spans="2:16">
      <c r="B19" s="263">
        <f t="shared" si="1"/>
        <v>2025</v>
      </c>
      <c r="C19" s="264"/>
      <c r="D19" s="252">
        <f t="shared" si="3"/>
        <v>140.93</v>
      </c>
      <c r="E19" s="252">
        <f t="shared" si="3"/>
        <v>45.77</v>
      </c>
      <c r="F19" s="254">
        <f t="shared" si="0"/>
        <v>51.730061621669556</v>
      </c>
      <c r="G19" s="252">
        <f t="shared" si="3"/>
        <v>0.79</v>
      </c>
      <c r="H19" s="265">
        <f t="shared" ref="H19" si="13">ROUND(H18*(1+$D74),2)</f>
        <v>-24.35</v>
      </c>
      <c r="I19" s="254">
        <f t="shared" si="5"/>
        <v>28.170061621669554</v>
      </c>
      <c r="J19" s="254">
        <f t="shared" si="2"/>
        <v>101.67</v>
      </c>
      <c r="K19" s="252">
        <f t="shared" si="6"/>
        <v>0.69</v>
      </c>
      <c r="L19" s="243"/>
      <c r="N19" s="297"/>
    </row>
    <row r="20" spans="2:16">
      <c r="B20" s="263">
        <f t="shared" si="1"/>
        <v>2026</v>
      </c>
      <c r="C20" s="264"/>
      <c r="D20" s="252">
        <f>ROUND(D19*(1+$G66),2)</f>
        <v>144.16</v>
      </c>
      <c r="E20" s="252">
        <f>ROUND(E19*(1+$G66),2)</f>
        <v>46.82</v>
      </c>
      <c r="F20" s="254">
        <f t="shared" si="0"/>
        <v>52.915946269450721</v>
      </c>
      <c r="G20" s="252">
        <f>ROUND(G19*(1+$G66),2)</f>
        <v>0.81</v>
      </c>
      <c r="H20" s="265">
        <f>ROUND(H19*(1+$G66),2)</f>
        <v>-24.91</v>
      </c>
      <c r="I20" s="254">
        <f t="shared" si="5"/>
        <v>28.81594626945072</v>
      </c>
      <c r="J20" s="254">
        <f t="shared" si="2"/>
        <v>104</v>
      </c>
      <c r="K20" s="252">
        <f>ROUND(K19*(1+$G66),2)</f>
        <v>0.71</v>
      </c>
      <c r="L20" s="243"/>
      <c r="N20" s="297"/>
      <c r="P20" s="294"/>
    </row>
    <row r="21" spans="2:16">
      <c r="B21" s="263">
        <f t="shared" si="1"/>
        <v>2027</v>
      </c>
      <c r="C21" s="264"/>
      <c r="D21" s="252">
        <f t="shared" ref="D21:G28" si="14">ROUND(D20*(1+$G67),2)</f>
        <v>147.5</v>
      </c>
      <c r="E21" s="252">
        <f t="shared" si="14"/>
        <v>47.9</v>
      </c>
      <c r="F21" s="254">
        <f t="shared" si="0"/>
        <v>54.140621536551848</v>
      </c>
      <c r="G21" s="252">
        <f t="shared" si="14"/>
        <v>0.83</v>
      </c>
      <c r="H21" s="265">
        <f t="shared" ref="H21" si="15">ROUND(H20*(1+$G67),2)</f>
        <v>-25.49</v>
      </c>
      <c r="I21" s="254">
        <f t="shared" si="5"/>
        <v>29.480621536551848</v>
      </c>
      <c r="J21" s="254">
        <f t="shared" si="2"/>
        <v>106.4</v>
      </c>
      <c r="K21" s="252">
        <f t="shared" ref="K21:K28" si="16">ROUND(K20*(1+$G67),2)</f>
        <v>0.73</v>
      </c>
      <c r="L21" s="243"/>
      <c r="N21" s="297"/>
    </row>
    <row r="22" spans="2:16">
      <c r="B22" s="263">
        <f t="shared" si="1"/>
        <v>2028</v>
      </c>
      <c r="C22" s="264"/>
      <c r="D22" s="252">
        <f t="shared" si="14"/>
        <v>150.93</v>
      </c>
      <c r="E22" s="252">
        <f t="shared" si="14"/>
        <v>49.01</v>
      </c>
      <c r="F22" s="254">
        <f t="shared" si="0"/>
        <v>55.398545905927207</v>
      </c>
      <c r="G22" s="252">
        <f t="shared" si="14"/>
        <v>0.85</v>
      </c>
      <c r="H22" s="265">
        <f t="shared" ref="H22" si="17">ROUND(H21*(1+$G68),2)</f>
        <v>-26.08</v>
      </c>
      <c r="I22" s="254">
        <f t="shared" si="5"/>
        <v>30.168545905927211</v>
      </c>
      <c r="J22" s="254">
        <f t="shared" si="2"/>
        <v>108.88</v>
      </c>
      <c r="K22" s="252">
        <f t="shared" si="16"/>
        <v>0.75</v>
      </c>
      <c r="L22" s="243"/>
      <c r="N22" s="297"/>
    </row>
    <row r="23" spans="2:16">
      <c r="B23" s="263">
        <f t="shared" si="1"/>
        <v>2029</v>
      </c>
      <c r="C23" s="264"/>
      <c r="D23" s="252">
        <f t="shared" si="14"/>
        <v>154.5</v>
      </c>
      <c r="E23" s="252">
        <f t="shared" si="14"/>
        <v>50.17</v>
      </c>
      <c r="F23" s="254">
        <f t="shared" si="0"/>
        <v>56.709114687236784</v>
      </c>
      <c r="G23" s="252">
        <f t="shared" si="14"/>
        <v>0.87</v>
      </c>
      <c r="H23" s="265">
        <f t="shared" ref="H23" si="18">ROUND(H22*(1+$G69),2)</f>
        <v>-26.7</v>
      </c>
      <c r="I23" s="254">
        <f t="shared" si="5"/>
        <v>30.879114687236786</v>
      </c>
      <c r="J23" s="254">
        <f t="shared" si="2"/>
        <v>111.45</v>
      </c>
      <c r="K23" s="252">
        <f t="shared" si="16"/>
        <v>0.77</v>
      </c>
      <c r="L23" s="243"/>
      <c r="N23" s="297"/>
    </row>
    <row r="24" spans="2:16">
      <c r="B24" s="263">
        <f t="shared" si="1"/>
        <v>2030</v>
      </c>
      <c r="C24" s="257"/>
      <c r="D24" s="258">
        <f t="shared" si="14"/>
        <v>158.18</v>
      </c>
      <c r="E24" s="258">
        <f t="shared" si="14"/>
        <v>51.36</v>
      </c>
      <c r="F24" s="259">
        <f t="shared" si="0"/>
        <v>58.058474087866301</v>
      </c>
      <c r="G24" s="258">
        <f t="shared" si="14"/>
        <v>0.89</v>
      </c>
      <c r="H24" s="258">
        <f t="shared" ref="H24" si="19">ROUND(H23*(1+$G70),2)</f>
        <v>-27.34</v>
      </c>
      <c r="I24" s="259">
        <f t="shared" si="5"/>
        <v>31.608474087866302</v>
      </c>
      <c r="J24" s="259">
        <f t="shared" si="2"/>
        <v>114.08</v>
      </c>
      <c r="K24" s="258">
        <f t="shared" si="16"/>
        <v>0.79</v>
      </c>
      <c r="L24" s="243"/>
      <c r="N24" s="297"/>
    </row>
    <row r="25" spans="2:16">
      <c r="B25" s="263">
        <f t="shared" si="1"/>
        <v>2031</v>
      </c>
      <c r="C25" s="264"/>
      <c r="D25" s="252">
        <f t="shared" si="14"/>
        <v>161.97999999999999</v>
      </c>
      <c r="E25" s="252">
        <f t="shared" si="14"/>
        <v>52.59</v>
      </c>
      <c r="F25" s="254">
        <f t="shared" si="0"/>
        <v>59.452165624861465</v>
      </c>
      <c r="G25" s="252">
        <f t="shared" si="14"/>
        <v>0.91</v>
      </c>
      <c r="H25" s="265">
        <f t="shared" ref="H25" si="20">ROUND(H24*(1+$G71),2)</f>
        <v>-28</v>
      </c>
      <c r="I25" s="254">
        <f t="shared" si="5"/>
        <v>32.362165624861461</v>
      </c>
      <c r="J25" s="254">
        <f t="shared" si="2"/>
        <v>116.8</v>
      </c>
      <c r="K25" s="252">
        <f t="shared" si="16"/>
        <v>0.81</v>
      </c>
      <c r="L25" s="243"/>
      <c r="N25" s="297"/>
    </row>
    <row r="26" spans="2:16">
      <c r="B26" s="263">
        <f t="shared" si="1"/>
        <v>2032</v>
      </c>
      <c r="C26" s="264"/>
      <c r="D26" s="252">
        <f t="shared" si="14"/>
        <v>165.88</v>
      </c>
      <c r="E26" s="252">
        <f t="shared" si="14"/>
        <v>53.86</v>
      </c>
      <c r="F26" s="254">
        <f t="shared" si="0"/>
        <v>60.884647781176582</v>
      </c>
      <c r="G26" s="252">
        <f t="shared" si="14"/>
        <v>0.93</v>
      </c>
      <c r="H26" s="265">
        <f t="shared" ref="H26" si="21">ROUND(H25*(1+$G72),2)</f>
        <v>-28.67</v>
      </c>
      <c r="I26" s="254">
        <f t="shared" si="5"/>
        <v>33.14464778117658</v>
      </c>
      <c r="J26" s="254">
        <f t="shared" si="2"/>
        <v>119.62</v>
      </c>
      <c r="K26" s="252">
        <f t="shared" si="16"/>
        <v>0.83</v>
      </c>
      <c r="L26" s="243"/>
      <c r="N26" s="297"/>
    </row>
    <row r="27" spans="2:16">
      <c r="B27" s="263">
        <f t="shared" si="1"/>
        <v>2033</v>
      </c>
      <c r="C27" s="264"/>
      <c r="D27" s="252">
        <f t="shared" si="14"/>
        <v>169.89</v>
      </c>
      <c r="E27" s="252">
        <f t="shared" si="14"/>
        <v>55.16</v>
      </c>
      <c r="F27" s="254">
        <f t="shared" si="0"/>
        <v>62.355920556811633</v>
      </c>
      <c r="G27" s="252">
        <f t="shared" si="14"/>
        <v>0.95</v>
      </c>
      <c r="H27" s="265">
        <f t="shared" ref="H27" si="22">ROUND(H26*(1+$G73),2)</f>
        <v>-29.36</v>
      </c>
      <c r="I27" s="254">
        <f t="shared" si="5"/>
        <v>33.945920556811636</v>
      </c>
      <c r="J27" s="254">
        <f t="shared" si="2"/>
        <v>122.51</v>
      </c>
      <c r="K27" s="252">
        <f t="shared" si="16"/>
        <v>0.85</v>
      </c>
      <c r="L27" s="243"/>
      <c r="N27" s="297"/>
    </row>
    <row r="28" spans="2:16">
      <c r="B28" s="263">
        <f t="shared" si="1"/>
        <v>2034</v>
      </c>
      <c r="C28" s="264"/>
      <c r="D28" s="252">
        <f t="shared" si="14"/>
        <v>174</v>
      </c>
      <c r="E28" s="252">
        <f t="shared" si="14"/>
        <v>56.5</v>
      </c>
      <c r="F28" s="254">
        <f t="shared" si="0"/>
        <v>63.865983951766637</v>
      </c>
      <c r="G28" s="252">
        <f t="shared" si="14"/>
        <v>0.97</v>
      </c>
      <c r="H28" s="265">
        <f t="shared" ref="H28" si="23">ROUND(H27*(1+$G74),2)</f>
        <v>-30.07</v>
      </c>
      <c r="I28" s="254">
        <f t="shared" si="5"/>
        <v>34.765983951766636</v>
      </c>
      <c r="J28" s="254">
        <f t="shared" si="2"/>
        <v>125.47</v>
      </c>
      <c r="K28" s="252">
        <f t="shared" si="16"/>
        <v>0.87</v>
      </c>
      <c r="L28" s="243"/>
      <c r="N28" s="297"/>
    </row>
    <row r="29" spans="2:16">
      <c r="B29" s="263">
        <f t="shared" si="1"/>
        <v>2035</v>
      </c>
      <c r="C29" s="264"/>
      <c r="D29" s="252">
        <f>ROUND(D28*(1+$K66),2)</f>
        <v>178.21</v>
      </c>
      <c r="E29" s="252">
        <f>ROUND(E28*(1+$K66),2)</f>
        <v>57.87</v>
      </c>
      <c r="F29" s="254">
        <f t="shared" si="0"/>
        <v>65.412067207518731</v>
      </c>
      <c r="G29" s="252">
        <f>ROUND(G28*(1+$K66),2)</f>
        <v>0.99</v>
      </c>
      <c r="H29" s="265">
        <f>ROUND(H28*(1+$K66),2)</f>
        <v>-30.8</v>
      </c>
      <c r="I29" s="254">
        <f t="shared" si="5"/>
        <v>35.602067207518736</v>
      </c>
      <c r="J29" s="254">
        <f t="shared" si="2"/>
        <v>128.49</v>
      </c>
      <c r="K29" s="252">
        <f>ROUND(K28*(1+$K66),2)</f>
        <v>0.89</v>
      </c>
      <c r="L29" s="243"/>
      <c r="N29" s="297"/>
    </row>
    <row r="30" spans="2:16">
      <c r="B30" s="263">
        <f t="shared" si="1"/>
        <v>2036</v>
      </c>
      <c r="C30" s="264"/>
      <c r="D30" s="252">
        <f t="shared" ref="D30:G36" si="24">ROUND(D29*(1+$K67),2)</f>
        <v>182.54</v>
      </c>
      <c r="E30" s="252">
        <f t="shared" si="24"/>
        <v>59.28</v>
      </c>
      <c r="F30" s="254">
        <f t="shared" si="0"/>
        <v>67.00248259963648</v>
      </c>
      <c r="G30" s="252">
        <f t="shared" si="24"/>
        <v>1.01</v>
      </c>
      <c r="H30" s="265">
        <f t="shared" ref="H30" si="25">ROUND(H29*(1+$K67),2)</f>
        <v>-31.55</v>
      </c>
      <c r="I30" s="254">
        <f t="shared" si="5"/>
        <v>36.462482599636481</v>
      </c>
      <c r="J30" s="254">
        <f t="shared" si="2"/>
        <v>131.6</v>
      </c>
      <c r="K30" s="252">
        <f t="shared" ref="K30:K36" si="26">ROUND(K29*(1+$K67),2)</f>
        <v>0.91</v>
      </c>
      <c r="L30" s="243"/>
      <c r="N30" s="297"/>
    </row>
    <row r="31" spans="2:16">
      <c r="B31" s="263">
        <f t="shared" si="1"/>
        <v>2037</v>
      </c>
      <c r="C31" s="264"/>
      <c r="D31" s="252">
        <f t="shared" si="24"/>
        <v>186.97</v>
      </c>
      <c r="E31" s="252">
        <f t="shared" si="24"/>
        <v>60.72</v>
      </c>
      <c r="F31" s="254">
        <f t="shared" si="0"/>
        <v>68.628917852551311</v>
      </c>
      <c r="G31" s="252">
        <f t="shared" si="24"/>
        <v>1.03</v>
      </c>
      <c r="H31" s="265">
        <f t="shared" ref="H31" si="27">ROUND(H30*(1+$K68),2)</f>
        <v>-32.32</v>
      </c>
      <c r="I31" s="254">
        <f t="shared" si="5"/>
        <v>37.338917852551312</v>
      </c>
      <c r="J31" s="254">
        <f t="shared" si="2"/>
        <v>134.76</v>
      </c>
      <c r="K31" s="252">
        <f t="shared" si="26"/>
        <v>0.93</v>
      </c>
      <c r="L31" s="243"/>
      <c r="N31" s="297"/>
    </row>
    <row r="32" spans="2:16">
      <c r="B32" s="263">
        <f t="shared" si="1"/>
        <v>2038</v>
      </c>
      <c r="C32" s="264"/>
      <c r="D32" s="252">
        <f t="shared" si="24"/>
        <v>191.54</v>
      </c>
      <c r="E32" s="252">
        <f t="shared" si="24"/>
        <v>62.2</v>
      </c>
      <c r="F32" s="254">
        <f t="shared" si="0"/>
        <v>70.305226758877509</v>
      </c>
      <c r="G32" s="252">
        <f t="shared" si="24"/>
        <v>1.06</v>
      </c>
      <c r="H32" s="265">
        <f t="shared" ref="H32" si="28">ROUND(H31*(1+$K69),2)</f>
        <v>-33.11</v>
      </c>
      <c r="I32" s="254">
        <f t="shared" si="5"/>
        <v>38.255226758877512</v>
      </c>
      <c r="J32" s="254">
        <f t="shared" si="2"/>
        <v>138.07</v>
      </c>
      <c r="K32" s="252">
        <f t="shared" si="26"/>
        <v>0.95</v>
      </c>
      <c r="L32" s="243"/>
      <c r="N32" s="297"/>
    </row>
    <row r="33" spans="2:14">
      <c r="B33" s="263">
        <f t="shared" si="1"/>
        <v>2039</v>
      </c>
      <c r="C33" s="264"/>
      <c r="D33" s="252">
        <f t="shared" si="24"/>
        <v>196.23</v>
      </c>
      <c r="E33" s="252">
        <f t="shared" si="24"/>
        <v>63.72</v>
      </c>
      <c r="F33" s="254">
        <f t="shared" si="0"/>
        <v>72.025867801569362</v>
      </c>
      <c r="G33" s="252">
        <f t="shared" si="24"/>
        <v>1.0900000000000001</v>
      </c>
      <c r="H33" s="265">
        <f t="shared" ref="H33" si="29">ROUND(H32*(1+$K70),2)</f>
        <v>-33.92</v>
      </c>
      <c r="I33" s="254">
        <f t="shared" si="5"/>
        <v>39.195867801569364</v>
      </c>
      <c r="J33" s="254">
        <f t="shared" si="2"/>
        <v>141.46</v>
      </c>
      <c r="K33" s="252">
        <f t="shared" si="26"/>
        <v>0.97</v>
      </c>
      <c r="L33" s="243"/>
      <c r="N33" s="297"/>
    </row>
    <row r="34" spans="2:14">
      <c r="B34" s="263">
        <f t="shared" si="1"/>
        <v>2040</v>
      </c>
      <c r="C34" s="264"/>
      <c r="D34" s="252">
        <f t="shared" si="24"/>
        <v>201.02</v>
      </c>
      <c r="E34" s="252">
        <f t="shared" si="24"/>
        <v>65.28</v>
      </c>
      <c r="F34" s="254">
        <f t="shared" si="0"/>
        <v>73.785299463581154</v>
      </c>
      <c r="G34" s="252">
        <f t="shared" si="24"/>
        <v>1.1200000000000001</v>
      </c>
      <c r="H34" s="265">
        <f t="shared" ref="H34" si="30">ROUND(H33*(1+$K71),2)</f>
        <v>-34.75</v>
      </c>
      <c r="I34" s="254">
        <f t="shared" si="5"/>
        <v>40.155299463581152</v>
      </c>
      <c r="J34" s="254">
        <f t="shared" si="2"/>
        <v>144.93</v>
      </c>
      <c r="K34" s="252">
        <f t="shared" si="26"/>
        <v>0.99</v>
      </c>
      <c r="L34" s="243"/>
      <c r="N34" s="297"/>
    </row>
    <row r="35" spans="2:14">
      <c r="B35" s="263">
        <f t="shared" si="1"/>
        <v>2041</v>
      </c>
      <c r="C35" s="264"/>
      <c r="D35" s="252">
        <f t="shared" si="24"/>
        <v>205.95</v>
      </c>
      <c r="E35" s="252">
        <f t="shared" si="24"/>
        <v>66.88</v>
      </c>
      <c r="F35" s="254">
        <f t="shared" si="0"/>
        <v>75.5946047790043</v>
      </c>
      <c r="G35" s="252">
        <f t="shared" si="24"/>
        <v>1.1499999999999999</v>
      </c>
      <c r="H35" s="265">
        <f t="shared" ref="H35" si="31">ROUND(H34*(1+$K72),2)</f>
        <v>-35.6</v>
      </c>
      <c r="I35" s="254">
        <f t="shared" si="5"/>
        <v>41.144604779004297</v>
      </c>
      <c r="J35" s="254">
        <f t="shared" si="2"/>
        <v>148.5</v>
      </c>
      <c r="K35" s="252">
        <f t="shared" si="26"/>
        <v>1.01</v>
      </c>
      <c r="L35" s="243"/>
      <c r="N35" s="297"/>
    </row>
    <row r="36" spans="2:14">
      <c r="B36" s="263">
        <f t="shared" si="1"/>
        <v>2042</v>
      </c>
      <c r="C36" s="264"/>
      <c r="D36" s="252">
        <f t="shared" si="24"/>
        <v>211.02</v>
      </c>
      <c r="E36" s="252">
        <f t="shared" si="24"/>
        <v>68.53</v>
      </c>
      <c r="F36" s="254">
        <f t="shared" si="0"/>
        <v>77.45655450636167</v>
      </c>
      <c r="G36" s="252">
        <f t="shared" si="24"/>
        <v>1.18</v>
      </c>
      <c r="H36" s="265">
        <f t="shared" ref="H36" si="32">ROUND(H35*(1+$K73),2)</f>
        <v>-36.479999999999997</v>
      </c>
      <c r="I36" s="254">
        <f t="shared" si="5"/>
        <v>42.156554506361672</v>
      </c>
      <c r="J36" s="254">
        <f t="shared" si="2"/>
        <v>152.15</v>
      </c>
      <c r="K36" s="252">
        <f t="shared" si="26"/>
        <v>1.03</v>
      </c>
      <c r="L36" s="243"/>
      <c r="N36" s="297"/>
    </row>
    <row r="37" spans="2:14">
      <c r="B37" s="263"/>
      <c r="C37" s="256"/>
      <c r="D37" s="252"/>
      <c r="E37" s="252"/>
      <c r="F37" s="253"/>
      <c r="G37" s="252"/>
      <c r="H37" s="252"/>
      <c r="I37" s="254"/>
      <c r="J37" s="254"/>
      <c r="K37" s="266"/>
    </row>
    <row r="38" spans="2:14">
      <c r="B38" s="250"/>
      <c r="C38" s="256"/>
      <c r="D38" s="252"/>
      <c r="E38" s="252"/>
      <c r="F38" s="253"/>
      <c r="G38" s="252"/>
      <c r="H38" s="252"/>
      <c r="I38" s="254"/>
      <c r="J38" s="254"/>
      <c r="K38" s="266"/>
    </row>
    <row r="39" spans="2:14">
      <c r="B39" s="250"/>
      <c r="C39" s="256"/>
      <c r="D39" s="252"/>
      <c r="E39" s="252"/>
      <c r="F39" s="253"/>
      <c r="G39" s="252"/>
      <c r="H39" s="252"/>
      <c r="I39" s="254"/>
      <c r="J39" s="254"/>
      <c r="K39" s="266"/>
    </row>
    <row r="40" spans="2:14">
      <c r="B40" s="250"/>
      <c r="C40" s="256"/>
      <c r="D40" s="252"/>
      <c r="E40" s="252"/>
      <c r="F40" s="253"/>
      <c r="G40" s="252"/>
      <c r="H40" s="252"/>
      <c r="I40" s="254"/>
      <c r="J40" s="254"/>
      <c r="K40" s="266"/>
    </row>
    <row r="42" spans="2:14" ht="14.25">
      <c r="B42" s="267" t="s">
        <v>31</v>
      </c>
      <c r="C42" s="268"/>
      <c r="D42" s="268"/>
      <c r="E42" s="268"/>
      <c r="F42" s="268"/>
      <c r="G42" s="268"/>
      <c r="H42" s="268"/>
    </row>
    <row r="44" spans="2:14">
      <c r="B44" s="241" t="s">
        <v>199</v>
      </c>
      <c r="C44" s="269" t="s">
        <v>200</v>
      </c>
      <c r="D44" s="270" t="str">
        <f>'Table 3 200 MW (Wyo) 2033'!E68</f>
        <v xml:space="preserve">Plant Costs  - 2017 IRP - Table 6.1 &amp; 6.2 </v>
      </c>
    </row>
    <row r="45" spans="2:14">
      <c r="C45" s="269" t="str">
        <f>C7</f>
        <v>(a)</v>
      </c>
      <c r="D45" s="241" t="s">
        <v>201</v>
      </c>
    </row>
    <row r="46" spans="2:14">
      <c r="C46" s="269" t="str">
        <f>D7</f>
        <v>(b)</v>
      </c>
      <c r="D46" s="254" t="str">
        <f>"= "&amp;C7&amp;" x "&amp;C62</f>
        <v>= (a) x 0.0706748586244695</v>
      </c>
    </row>
    <row r="47" spans="2:14">
      <c r="C47" s="269" t="str">
        <f>F7</f>
        <v>(d)</v>
      </c>
      <c r="D47" s="254" t="str">
        <f>"= ("&amp;$D$7&amp;" + "&amp;$E$7&amp;") /  (8.76 x "&amp;TEXT(C63,"0.0%")&amp;")"</f>
        <v>= ((b) + (c)) /  (8.76 x 41.2%)</v>
      </c>
    </row>
    <row r="48" spans="2:14">
      <c r="C48" s="269" t="str">
        <f>I7</f>
        <v>(g)</v>
      </c>
      <c r="D48" s="254" t="str">
        <f>"= "&amp;$F$7&amp;" + "&amp;$H$7</f>
        <v>= (d) + (f)</v>
      </c>
    </row>
    <row r="49" spans="2:23">
      <c r="C49" s="269" t="str">
        <f>K7</f>
        <v>(h)</v>
      </c>
      <c r="D49" s="110" t="str">
        <f>D44</f>
        <v xml:space="preserve">Plant Costs  - 2017 IRP - Table 6.1 &amp; 6.2 </v>
      </c>
    </row>
    <row r="50" spans="2:23">
      <c r="C50" s="269"/>
      <c r="D50" s="254"/>
    </row>
    <row r="51" spans="2:23" ht="13.5" thickBot="1"/>
    <row r="52" spans="2:23" ht="13.5" thickBot="1">
      <c r="C52" s="58" t="str">
        <f>B2&amp;" - "&amp;B3</f>
        <v>2017 IRP Wyoming Wind Resource - 41% Capacity Factor</v>
      </c>
      <c r="D52" s="271"/>
      <c r="E52" s="271"/>
      <c r="F52" s="271"/>
      <c r="G52" s="271"/>
      <c r="H52" s="271"/>
      <c r="I52" s="272"/>
      <c r="J52" s="272"/>
      <c r="K52" s="273"/>
    </row>
    <row r="53" spans="2:23" ht="13.5" thickBot="1">
      <c r="C53" s="274" t="s">
        <v>202</v>
      </c>
      <c r="D53" s="275" t="s">
        <v>203</v>
      </c>
      <c r="E53" s="275"/>
      <c r="F53" s="275"/>
      <c r="G53" s="275"/>
      <c r="H53" s="276"/>
      <c r="I53" s="272"/>
      <c r="J53" s="272"/>
      <c r="K53" s="273"/>
    </row>
    <row r="55" spans="2:23">
      <c r="B55" s="110" t="s">
        <v>189</v>
      </c>
      <c r="C55" s="316">
        <v>1637</v>
      </c>
      <c r="D55" s="241" t="s">
        <v>201</v>
      </c>
      <c r="H55" s="241" t="s">
        <v>9</v>
      </c>
      <c r="J55" s="304" t="s">
        <v>237</v>
      </c>
    </row>
    <row r="56" spans="2:23">
      <c r="B56" s="110" t="s">
        <v>189</v>
      </c>
      <c r="C56" s="278">
        <v>37.565582271006477</v>
      </c>
      <c r="D56" s="241" t="s">
        <v>204</v>
      </c>
      <c r="H56" s="241" t="s">
        <v>9</v>
      </c>
    </row>
    <row r="57" spans="2:23">
      <c r="B57" s="110" t="s">
        <v>189</v>
      </c>
      <c r="C57" s="283">
        <v>0.57299999999999995</v>
      </c>
      <c r="D57" s="241" t="s">
        <v>209</v>
      </c>
      <c r="H57" s="241" t="s">
        <v>206</v>
      </c>
    </row>
    <row r="58" spans="2:23">
      <c r="B58" s="110" t="s">
        <v>189</v>
      </c>
      <c r="C58" s="278">
        <v>0.65</v>
      </c>
      <c r="D58" s="241" t="s">
        <v>205</v>
      </c>
      <c r="H58" s="241" t="s">
        <v>206</v>
      </c>
      <c r="K58" s="243"/>
      <c r="L58" s="279"/>
      <c r="M58" s="68"/>
      <c r="N58" s="298"/>
      <c r="O58" s="68"/>
      <c r="P58" s="68"/>
      <c r="Q58" s="243"/>
      <c r="R58" s="243"/>
      <c r="S58" s="243"/>
      <c r="T58" s="243"/>
      <c r="U58" s="243"/>
      <c r="V58" s="243"/>
      <c r="W58" s="243"/>
    </row>
    <row r="59" spans="2:23">
      <c r="B59" s="110" t="s">
        <v>189</v>
      </c>
      <c r="C59" s="291">
        <v>-19.984206030717658</v>
      </c>
      <c r="D59" s="241" t="s">
        <v>207</v>
      </c>
      <c r="H59" s="241" t="s">
        <v>206</v>
      </c>
      <c r="K59" s="281"/>
      <c r="L59" s="281"/>
      <c r="M59" s="282"/>
      <c r="O59" s="280"/>
      <c r="P59" s="243"/>
      <c r="Q59" s="243"/>
      <c r="R59" s="243"/>
      <c r="S59" s="243"/>
      <c r="T59" s="243"/>
      <c r="U59" s="243"/>
      <c r="V59" s="243"/>
      <c r="W59" s="243"/>
    </row>
    <row r="60" spans="2:23">
      <c r="K60" s="281"/>
      <c r="L60" s="281"/>
      <c r="M60" s="281"/>
      <c r="N60" s="299"/>
      <c r="O60" s="280"/>
      <c r="P60" s="243"/>
      <c r="Q60" s="243"/>
      <c r="R60" s="243"/>
      <c r="S60" s="243"/>
      <c r="T60" s="243"/>
      <c r="U60" s="243"/>
      <c r="V60" s="243"/>
      <c r="W60" s="243"/>
    </row>
    <row r="61" spans="2:23">
      <c r="C61" s="285"/>
      <c r="K61" s="281"/>
      <c r="L61" s="281"/>
      <c r="M61" s="281"/>
      <c r="N61" s="299"/>
      <c r="O61" s="281"/>
      <c r="R61" s="243"/>
      <c r="S61" s="243"/>
      <c r="T61" s="243"/>
      <c r="U61" s="243"/>
      <c r="V61" s="243"/>
      <c r="W61" s="243"/>
    </row>
    <row r="62" spans="2:23">
      <c r="C62" s="286">
        <v>7.0674858624469455E-2</v>
      </c>
      <c r="D62" s="241" t="s">
        <v>54</v>
      </c>
      <c r="K62" s="287"/>
      <c r="L62" s="288"/>
      <c r="M62" s="288"/>
      <c r="O62" s="289"/>
    </row>
    <row r="63" spans="2:23">
      <c r="C63" s="317">
        <v>0.41199999999999998</v>
      </c>
      <c r="D63" s="241" t="s">
        <v>55</v>
      </c>
      <c r="J63" s="304" t="s">
        <v>237</v>
      </c>
    </row>
    <row r="64" spans="2:23" ht="13.5" thickBot="1">
      <c r="D64" s="284"/>
    </row>
    <row r="65" spans="3:14" ht="13.5" thickBot="1">
      <c r="C65" s="54" t="str">
        <f>"Company Official Inflation Forecast Dated "&amp;TEXT('Table 4'!$G$5,"mmmm dd, yyyy")</f>
        <v>Company Official Inflation Forecast Dated March 31, 2017</v>
      </c>
      <c r="D65" s="271"/>
      <c r="E65" s="271"/>
      <c r="F65" s="271"/>
      <c r="G65" s="271"/>
      <c r="H65" s="271"/>
      <c r="I65" s="271"/>
      <c r="J65" s="271"/>
      <c r="K65" s="273"/>
    </row>
    <row r="66" spans="3:14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4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135"/>
      <c r="K67" s="57">
        <v>2.4311492116604327E-2</v>
      </c>
    </row>
    <row r="68" spans="3:14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135"/>
      <c r="K68" s="57">
        <v>2.4277391473133791E-2</v>
      </c>
    </row>
    <row r="69" spans="3:14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135"/>
      <c r="K69" s="57">
        <v>2.4418737348747444E-2</v>
      </c>
    </row>
    <row r="70" spans="3:14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135"/>
      <c r="K70" s="57">
        <v>2.4490791911648602E-2</v>
      </c>
    </row>
    <row r="71" spans="3:14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135"/>
      <c r="K71" s="57">
        <v>2.442458536688985E-2</v>
      </c>
    </row>
    <row r="72" spans="3:14" s="243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135"/>
      <c r="K72" s="57">
        <v>2.4530694634797623E-2</v>
      </c>
      <c r="N72" s="299"/>
    </row>
    <row r="73" spans="3:14" s="243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135"/>
      <c r="K73" s="57">
        <v>2.4630996146588036E-2</v>
      </c>
      <c r="N73" s="299"/>
    </row>
    <row r="74" spans="3:14" s="243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135"/>
      <c r="K74" s="57">
        <v>2.4704209858992465E-2</v>
      </c>
      <c r="N74" s="299"/>
    </row>
    <row r="75" spans="3:14" s="243" customFormat="1">
      <c r="N75" s="299"/>
    </row>
    <row r="76" spans="3:14" s="243" customFormat="1">
      <c r="N76" s="299"/>
    </row>
    <row r="93" spans="3:4">
      <c r="C93" s="280"/>
      <c r="D93" s="284"/>
    </row>
    <row r="94" spans="3:4">
      <c r="C94" s="280"/>
      <c r="D94" s="284"/>
    </row>
    <row r="95" spans="3:4">
      <c r="C95" s="280"/>
      <c r="D95" s="284"/>
    </row>
    <row r="96" spans="3:4">
      <c r="C96" s="280"/>
      <c r="D96" s="284"/>
    </row>
    <row r="97" spans="3:4">
      <c r="C97" s="280"/>
      <c r="D97" s="284"/>
    </row>
    <row r="98" spans="3:4">
      <c r="C98" s="280"/>
      <c r="D98" s="284"/>
    </row>
    <row r="99" spans="3:4">
      <c r="C99" s="280"/>
      <c r="D99" s="284"/>
    </row>
    <row r="100" spans="3:4">
      <c r="C100" s="280"/>
      <c r="D100" s="284"/>
    </row>
    <row r="101" spans="3:4">
      <c r="C101" s="280"/>
      <c r="D101" s="284"/>
    </row>
    <row r="102" spans="3:4">
      <c r="C102" s="280"/>
      <c r="D102" s="284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2" sqref="B2"/>
    </sheetView>
  </sheetViews>
  <sheetFormatPr defaultColWidth="9.33203125" defaultRowHeight="12.75"/>
  <cols>
    <col min="1" max="1" width="1.5" style="241" customWidth="1"/>
    <col min="2" max="2" width="10.83203125" style="241" customWidth="1"/>
    <col min="3" max="3" width="14.1640625" style="241" customWidth="1"/>
    <col min="4" max="4" width="12.33203125" style="241" customWidth="1"/>
    <col min="5" max="5" width="9.1640625" style="241" customWidth="1"/>
    <col min="6" max="6" width="9.83203125" style="241" bestFit="1" customWidth="1"/>
    <col min="7" max="7" width="9.83203125" style="241" customWidth="1"/>
    <col min="8" max="8" width="10.5" style="241" customWidth="1"/>
    <col min="9" max="10" width="12.5" style="241" customWidth="1"/>
    <col min="11" max="11" width="11.6640625" style="241" customWidth="1"/>
    <col min="12" max="15" width="9.33203125" style="241"/>
    <col min="16" max="16" width="0" style="241" hidden="1" customWidth="1"/>
    <col min="17" max="16384" width="9.33203125" style="241"/>
  </cols>
  <sheetData>
    <row r="1" spans="2:18" ht="15.75">
      <c r="B1" s="239" t="s">
        <v>195</v>
      </c>
      <c r="C1" s="240"/>
      <c r="D1" s="240"/>
      <c r="E1" s="240"/>
      <c r="F1" s="240"/>
      <c r="G1" s="240"/>
      <c r="H1" s="240"/>
      <c r="I1" s="240"/>
      <c r="J1" s="240"/>
    </row>
    <row r="2" spans="2:18" ht="15.75">
      <c r="B2" s="239" t="s">
        <v>264</v>
      </c>
      <c r="C2" s="240"/>
      <c r="D2" s="240"/>
      <c r="E2" s="240"/>
      <c r="F2" s="240"/>
      <c r="G2" s="240"/>
      <c r="H2" s="240"/>
      <c r="I2" s="240"/>
      <c r="J2" s="240"/>
    </row>
    <row r="3" spans="2:18" ht="15.75">
      <c r="B3" s="239" t="str">
        <f>TEXT($C$63,"0%")&amp;" Capacity Factor"</f>
        <v>43% Capacity Factor</v>
      </c>
      <c r="C3" s="240"/>
      <c r="D3" s="240"/>
      <c r="E3" s="240"/>
      <c r="F3" s="240"/>
      <c r="G3" s="240"/>
      <c r="H3" s="240"/>
      <c r="I3" s="240"/>
      <c r="J3" s="240"/>
    </row>
    <row r="4" spans="2:18">
      <c r="B4" s="242"/>
      <c r="C4" s="242"/>
      <c r="D4" s="242"/>
      <c r="E4" s="242"/>
      <c r="F4" s="242"/>
      <c r="G4" s="242"/>
      <c r="H4" s="242"/>
      <c r="I4" s="243"/>
      <c r="J4" s="243"/>
      <c r="K4" s="243"/>
    </row>
    <row r="5" spans="2:18" ht="51.75" customHeight="1">
      <c r="B5" s="244" t="s">
        <v>0</v>
      </c>
      <c r="C5" s="245" t="s">
        <v>10</v>
      </c>
      <c r="D5" s="245" t="s">
        <v>11</v>
      </c>
      <c r="E5" s="245" t="s">
        <v>12</v>
      </c>
      <c r="F5" s="245" t="s">
        <v>196</v>
      </c>
      <c r="G5" s="19" t="s">
        <v>13</v>
      </c>
      <c r="H5" s="245" t="s">
        <v>197</v>
      </c>
      <c r="I5" s="245" t="s">
        <v>221</v>
      </c>
      <c r="J5" s="19" t="s">
        <v>73</v>
      </c>
      <c r="K5" s="245" t="s">
        <v>198</v>
      </c>
      <c r="P5" s="245" t="s">
        <v>197</v>
      </c>
    </row>
    <row r="6" spans="2:18" ht="24" customHeight="1">
      <c r="B6" s="246"/>
      <c r="C6" s="247" t="s">
        <v>8</v>
      </c>
      <c r="D6" s="248" t="s">
        <v>9</v>
      </c>
      <c r="E6" s="248" t="s">
        <v>9</v>
      </c>
      <c r="F6" s="247" t="s">
        <v>39</v>
      </c>
      <c r="G6" s="22" t="s">
        <v>39</v>
      </c>
      <c r="H6" s="247" t="s">
        <v>39</v>
      </c>
      <c r="I6" s="247" t="s">
        <v>39</v>
      </c>
      <c r="J6" s="23" t="s">
        <v>9</v>
      </c>
      <c r="K6" s="247" t="s">
        <v>39</v>
      </c>
    </row>
    <row r="7" spans="2:18">
      <c r="C7" s="249" t="s">
        <v>1</v>
      </c>
      <c r="D7" s="249" t="s">
        <v>2</v>
      </c>
      <c r="E7" s="249" t="s">
        <v>3</v>
      </c>
      <c r="F7" s="249" t="s">
        <v>4</v>
      </c>
      <c r="G7" s="249" t="s">
        <v>5</v>
      </c>
      <c r="H7" s="249" t="s">
        <v>7</v>
      </c>
      <c r="I7" s="249" t="s">
        <v>28</v>
      </c>
      <c r="J7" s="249" t="s">
        <v>29</v>
      </c>
      <c r="K7" s="249" t="s">
        <v>30</v>
      </c>
    </row>
    <row r="8" spans="2:18" ht="6" customHeight="1">
      <c r="K8" s="243"/>
    </row>
    <row r="9" spans="2:18" ht="15.75">
      <c r="B9" s="60" t="str">
        <f>C52</f>
        <v>2017 IRP Wyoming DJ Wind Resource - 43% Capacity Factor</v>
      </c>
      <c r="C9" s="243"/>
      <c r="E9" s="243"/>
      <c r="F9" s="243"/>
      <c r="G9" s="243"/>
      <c r="H9" s="243"/>
      <c r="I9" s="243"/>
      <c r="J9" s="243"/>
      <c r="K9" s="243"/>
    </row>
    <row r="10" spans="2:18">
      <c r="B10" s="250">
        <v>2016</v>
      </c>
      <c r="C10" s="251">
        <f>C55</f>
        <v>1737.2476650701883</v>
      </c>
      <c r="D10" s="252">
        <f>C10*$C$62</f>
        <v>122.77973312452522</v>
      </c>
      <c r="E10" s="252">
        <f>C56</f>
        <v>37.565582271006477</v>
      </c>
      <c r="F10" s="253">
        <f t="shared" ref="F10:F36" si="0">(D10+E10)/(8.76*$C$63)</f>
        <v>42.568045926391555</v>
      </c>
      <c r="G10" s="253">
        <f>C58</f>
        <v>0.65</v>
      </c>
      <c r="H10" s="300">
        <f>C59</f>
        <v>0</v>
      </c>
      <c r="I10" s="254">
        <f t="shared" ref="I10:I36" si="1">F10+H10+G10</f>
        <v>43.218045926391554</v>
      </c>
      <c r="J10" s="254">
        <f>ROUND(I10*$C$63*8.76,2)</f>
        <v>162.79</v>
      </c>
      <c r="K10" s="252">
        <f>$C$57</f>
        <v>0.57299999999999995</v>
      </c>
      <c r="N10" s="255"/>
      <c r="P10" s="293">
        <f>$C$59</f>
        <v>0</v>
      </c>
    </row>
    <row r="11" spans="2:18">
      <c r="B11" s="250">
        <f t="shared" ref="B11:B36" si="2">B10+1</f>
        <v>2017</v>
      </c>
      <c r="C11" s="256"/>
      <c r="D11" s="252">
        <f>ROUND(D10*(1+$D66),2)</f>
        <v>125.49</v>
      </c>
      <c r="E11" s="252">
        <f>ROUND(E10*(1+$D66),2)</f>
        <v>38.4</v>
      </c>
      <c r="F11" s="253">
        <f t="shared" si="0"/>
        <v>43.509079324625674</v>
      </c>
      <c r="G11" s="252">
        <f>ROUND(G10*(1+$D66),2)</f>
        <v>0.66</v>
      </c>
      <c r="H11" s="252">
        <f>ROUND(H10*(1+$D66),2)</f>
        <v>0</v>
      </c>
      <c r="I11" s="254">
        <f t="shared" si="1"/>
        <v>44.16907932462567</v>
      </c>
      <c r="J11" s="254">
        <f t="shared" ref="J11:J36" si="3">ROUND(I11*$C$63*8.76,2)</f>
        <v>166.38</v>
      </c>
      <c r="K11" s="252">
        <f>ROUND(K10*(1+$D66),2)</f>
        <v>0.59</v>
      </c>
      <c r="N11" s="255"/>
      <c r="P11" s="293">
        <f>ROUND(P10*(1+$D66),2)</f>
        <v>0</v>
      </c>
    </row>
    <row r="12" spans="2:18">
      <c r="B12" s="263">
        <f t="shared" si="2"/>
        <v>2018</v>
      </c>
      <c r="C12" s="264"/>
      <c r="D12" s="252">
        <f t="shared" ref="D12:E19" si="4">ROUND(D11*(1+$D67),2)</f>
        <v>128.21</v>
      </c>
      <c r="E12" s="252">
        <f t="shared" si="4"/>
        <v>39.229999999999997</v>
      </c>
      <c r="F12" s="254">
        <f t="shared" si="0"/>
        <v>44.451523839864073</v>
      </c>
      <c r="G12" s="252">
        <f t="shared" ref="G12:G19" si="5">ROUND(G11*(1+$D67),2)</f>
        <v>0.67</v>
      </c>
      <c r="H12" s="265">
        <f t="shared" ref="H12" si="6">ROUND(H11*(1+$D67),2)</f>
        <v>0</v>
      </c>
      <c r="I12" s="254">
        <f t="shared" si="1"/>
        <v>45.121523839864075</v>
      </c>
      <c r="J12" s="254">
        <f t="shared" si="3"/>
        <v>169.96</v>
      </c>
      <c r="K12" s="252">
        <f t="shared" ref="K12:K19" si="7">ROUND(K11*(1+$D67),2)</f>
        <v>0.6</v>
      </c>
      <c r="L12" s="243"/>
      <c r="N12" s="255"/>
      <c r="P12" s="293">
        <f t="shared" ref="P12:P19" si="8">ROUND(P11*(1+$D67),2)</f>
        <v>0</v>
      </c>
    </row>
    <row r="13" spans="2:18">
      <c r="B13" s="263">
        <f t="shared" si="2"/>
        <v>2019</v>
      </c>
      <c r="C13" s="264"/>
      <c r="D13" s="252">
        <f t="shared" si="4"/>
        <v>130.78</v>
      </c>
      <c r="E13" s="252">
        <f t="shared" si="4"/>
        <v>40.020000000000003</v>
      </c>
      <c r="F13" s="254">
        <f t="shared" si="0"/>
        <v>45.343527662737607</v>
      </c>
      <c r="G13" s="252">
        <f t="shared" si="5"/>
        <v>0.68</v>
      </c>
      <c r="H13" s="265">
        <f t="shared" ref="H13" si="9">ROUND(H12*(1+$D68),2)</f>
        <v>0</v>
      </c>
      <c r="I13" s="254">
        <f t="shared" si="1"/>
        <v>46.023527662737607</v>
      </c>
      <c r="J13" s="254">
        <f t="shared" si="3"/>
        <v>173.36</v>
      </c>
      <c r="K13" s="252">
        <f t="shared" si="7"/>
        <v>0.61</v>
      </c>
      <c r="L13" s="243"/>
      <c r="N13" s="255"/>
      <c r="P13" s="293">
        <f t="shared" si="8"/>
        <v>0</v>
      </c>
    </row>
    <row r="14" spans="2:18">
      <c r="B14" s="263">
        <f t="shared" si="2"/>
        <v>2020</v>
      </c>
      <c r="C14" s="264"/>
      <c r="D14" s="252">
        <f t="shared" si="4"/>
        <v>133.58000000000001</v>
      </c>
      <c r="E14" s="252">
        <f t="shared" si="4"/>
        <v>40.880000000000003</v>
      </c>
      <c r="F14" s="254">
        <f t="shared" si="0"/>
        <v>46.315174684081981</v>
      </c>
      <c r="G14" s="252">
        <f t="shared" si="5"/>
        <v>0.69</v>
      </c>
      <c r="H14" s="265">
        <f t="shared" ref="H14" si="10">ROUND(H13*(1+$D69),2)</f>
        <v>0</v>
      </c>
      <c r="I14" s="254">
        <f t="shared" si="1"/>
        <v>47.005174684081979</v>
      </c>
      <c r="J14" s="254">
        <f t="shared" si="3"/>
        <v>177.06</v>
      </c>
      <c r="K14" s="252">
        <f t="shared" si="7"/>
        <v>0.62</v>
      </c>
      <c r="L14" s="243"/>
      <c r="N14" s="255"/>
      <c r="O14" s="260"/>
      <c r="P14" s="293">
        <f t="shared" si="8"/>
        <v>0</v>
      </c>
      <c r="Q14" s="261"/>
      <c r="R14" s="262"/>
    </row>
    <row r="15" spans="2:18">
      <c r="B15" s="263">
        <f t="shared" si="2"/>
        <v>2021</v>
      </c>
      <c r="C15" s="264"/>
      <c r="D15" s="252">
        <f t="shared" si="4"/>
        <v>136.58000000000001</v>
      </c>
      <c r="E15" s="252">
        <f t="shared" si="4"/>
        <v>41.8</v>
      </c>
      <c r="F15" s="254">
        <f t="shared" si="0"/>
        <v>47.355845810767761</v>
      </c>
      <c r="G15" s="252">
        <f t="shared" si="5"/>
        <v>0.71</v>
      </c>
      <c r="H15" s="265">
        <f t="shared" ref="H15" si="11">ROUND(H14*(1+$D70),2)</f>
        <v>0</v>
      </c>
      <c r="I15" s="254">
        <f t="shared" si="1"/>
        <v>48.065845810767762</v>
      </c>
      <c r="J15" s="254">
        <f t="shared" si="3"/>
        <v>181.05</v>
      </c>
      <c r="K15" s="252">
        <f t="shared" si="7"/>
        <v>0.63</v>
      </c>
      <c r="L15" s="243"/>
      <c r="N15" s="261"/>
      <c r="O15" s="261"/>
      <c r="P15" s="293">
        <f t="shared" si="8"/>
        <v>0</v>
      </c>
      <c r="Q15" s="261"/>
      <c r="R15" s="262"/>
    </row>
    <row r="16" spans="2:18">
      <c r="B16" s="263">
        <f t="shared" si="2"/>
        <v>2022</v>
      </c>
      <c r="C16" s="264"/>
      <c r="D16" s="252">
        <f t="shared" si="4"/>
        <v>139.66</v>
      </c>
      <c r="E16" s="252">
        <f t="shared" si="4"/>
        <v>42.74</v>
      </c>
      <c r="F16" s="254">
        <f t="shared" si="0"/>
        <v>48.423064670277164</v>
      </c>
      <c r="G16" s="252">
        <f t="shared" si="5"/>
        <v>0.73</v>
      </c>
      <c r="H16" s="265">
        <f t="shared" ref="H16" si="12">ROUND(H15*(1+$D71),2)</f>
        <v>0</v>
      </c>
      <c r="I16" s="254">
        <f t="shared" si="1"/>
        <v>49.153064670277161</v>
      </c>
      <c r="J16" s="254">
        <f t="shared" si="3"/>
        <v>185.15</v>
      </c>
      <c r="K16" s="252">
        <f t="shared" si="7"/>
        <v>0.64</v>
      </c>
      <c r="L16" s="243"/>
      <c r="N16" s="255"/>
      <c r="P16" s="293">
        <f t="shared" si="8"/>
        <v>0</v>
      </c>
    </row>
    <row r="17" spans="2:17">
      <c r="B17" s="263">
        <f t="shared" si="2"/>
        <v>2023</v>
      </c>
      <c r="C17" s="264"/>
      <c r="D17" s="252">
        <f t="shared" si="4"/>
        <v>142.88</v>
      </c>
      <c r="E17" s="252">
        <f t="shared" si="4"/>
        <v>43.72</v>
      </c>
      <c r="F17" s="254">
        <f t="shared" si="0"/>
        <v>49.538069448869066</v>
      </c>
      <c r="G17" s="252">
        <f t="shared" si="5"/>
        <v>0.75</v>
      </c>
      <c r="H17" s="265">
        <f t="shared" ref="H17" si="13">ROUND(H16*(1+$D72),2)</f>
        <v>0</v>
      </c>
      <c r="I17" s="254">
        <f t="shared" si="1"/>
        <v>50.288069448869066</v>
      </c>
      <c r="J17" s="254">
        <f t="shared" si="3"/>
        <v>189.43</v>
      </c>
      <c r="K17" s="252">
        <f t="shared" si="7"/>
        <v>0.65</v>
      </c>
      <c r="L17" s="243"/>
      <c r="N17" s="255"/>
      <c r="O17" s="260"/>
      <c r="P17" s="293">
        <f t="shared" si="8"/>
        <v>0</v>
      </c>
    </row>
    <row r="18" spans="2:17">
      <c r="B18" s="263">
        <f t="shared" si="2"/>
        <v>2024</v>
      </c>
      <c r="C18" s="264"/>
      <c r="D18" s="252">
        <f t="shared" si="4"/>
        <v>146.19</v>
      </c>
      <c r="E18" s="252">
        <f t="shared" si="4"/>
        <v>44.73</v>
      </c>
      <c r="F18" s="254">
        <f t="shared" si="0"/>
        <v>50.68493150684931</v>
      </c>
      <c r="G18" s="252">
        <f t="shared" si="5"/>
        <v>0.77</v>
      </c>
      <c r="H18" s="265">
        <f t="shared" ref="H18" si="14">ROUND(H17*(1+$D73),2)</f>
        <v>0</v>
      </c>
      <c r="I18" s="254">
        <f t="shared" si="1"/>
        <v>51.454931506849313</v>
      </c>
      <c r="J18" s="254">
        <f t="shared" si="3"/>
        <v>193.82</v>
      </c>
      <c r="K18" s="252">
        <f t="shared" si="7"/>
        <v>0.67</v>
      </c>
      <c r="L18" s="243"/>
      <c r="P18" s="293">
        <f t="shared" si="8"/>
        <v>0</v>
      </c>
    </row>
    <row r="19" spans="2:17">
      <c r="B19" s="263">
        <f t="shared" si="2"/>
        <v>2025</v>
      </c>
      <c r="C19" s="264"/>
      <c r="D19" s="252">
        <f t="shared" si="4"/>
        <v>149.58000000000001</v>
      </c>
      <c r="E19" s="252">
        <f t="shared" si="4"/>
        <v>45.77</v>
      </c>
      <c r="F19" s="254">
        <f t="shared" si="0"/>
        <v>51.860996070935549</v>
      </c>
      <c r="G19" s="252">
        <f t="shared" si="5"/>
        <v>0.79</v>
      </c>
      <c r="H19" s="265">
        <f t="shared" ref="H19" si="15">ROUND(H18*(1+$D74),2)</f>
        <v>0</v>
      </c>
      <c r="I19" s="254">
        <f t="shared" si="1"/>
        <v>52.650996070935548</v>
      </c>
      <c r="J19" s="254">
        <f t="shared" si="3"/>
        <v>198.33</v>
      </c>
      <c r="K19" s="252">
        <f t="shared" si="7"/>
        <v>0.69</v>
      </c>
      <c r="L19" s="243"/>
      <c r="P19" s="293">
        <f t="shared" si="8"/>
        <v>0</v>
      </c>
    </row>
    <row r="20" spans="2:17">
      <c r="B20" s="263">
        <f t="shared" si="2"/>
        <v>2026</v>
      </c>
      <c r="C20" s="264"/>
      <c r="D20" s="252">
        <f t="shared" ref="D20:D28" si="16">ROUND(D19*(1+$G66),2)</f>
        <v>153.01</v>
      </c>
      <c r="E20" s="252">
        <f t="shared" ref="E20:E28" si="17">ROUND(E19*(1+$G66),2)</f>
        <v>46.82</v>
      </c>
      <c r="F20" s="254">
        <f t="shared" si="0"/>
        <v>53.050334501433575</v>
      </c>
      <c r="G20" s="252">
        <f t="shared" ref="G20:G28" si="18">ROUND(G19*(1+$G66),2)</f>
        <v>0.81</v>
      </c>
      <c r="H20" s="265">
        <f t="shared" ref="H20:H28" si="19">ROUND(H19*(1+$G66),2)</f>
        <v>0</v>
      </c>
      <c r="I20" s="254">
        <f t="shared" si="1"/>
        <v>53.860334501433577</v>
      </c>
      <c r="J20" s="254">
        <f t="shared" si="3"/>
        <v>202.88</v>
      </c>
      <c r="K20" s="252">
        <f t="shared" ref="K20:K28" si="20">ROUND(K19*(1+$G66),2)</f>
        <v>0.71</v>
      </c>
      <c r="L20" s="243"/>
      <c r="P20" s="293">
        <f t="shared" ref="P20:P28" si="21">ROUND(P19*(1+$G66),2)</f>
        <v>0</v>
      </c>
      <c r="Q20" s="294"/>
    </row>
    <row r="21" spans="2:17">
      <c r="B21" s="263">
        <f t="shared" si="2"/>
        <v>2027</v>
      </c>
      <c r="C21" s="264"/>
      <c r="D21" s="252">
        <f t="shared" si="16"/>
        <v>156.55000000000001</v>
      </c>
      <c r="E21" s="252">
        <f t="shared" si="17"/>
        <v>47.9</v>
      </c>
      <c r="F21" s="254">
        <f t="shared" si="0"/>
        <v>54.27683975788468</v>
      </c>
      <c r="G21" s="252">
        <f t="shared" si="18"/>
        <v>0.83</v>
      </c>
      <c r="H21" s="265">
        <f t="shared" si="19"/>
        <v>0</v>
      </c>
      <c r="I21" s="254">
        <f t="shared" si="1"/>
        <v>55.106839757884678</v>
      </c>
      <c r="J21" s="254">
        <f t="shared" si="3"/>
        <v>207.58</v>
      </c>
      <c r="K21" s="252">
        <f t="shared" si="20"/>
        <v>0.73</v>
      </c>
      <c r="L21" s="243"/>
      <c r="P21" s="293">
        <f t="shared" si="21"/>
        <v>0</v>
      </c>
    </row>
    <row r="22" spans="2:17">
      <c r="B22" s="263">
        <f t="shared" si="2"/>
        <v>2028</v>
      </c>
      <c r="C22" s="264"/>
      <c r="D22" s="252">
        <f t="shared" si="16"/>
        <v>160.19</v>
      </c>
      <c r="E22" s="252">
        <f t="shared" si="17"/>
        <v>49.01</v>
      </c>
      <c r="F22" s="254">
        <f t="shared" si="0"/>
        <v>55.537857067006478</v>
      </c>
      <c r="G22" s="252">
        <f t="shared" si="18"/>
        <v>0.85</v>
      </c>
      <c r="H22" s="265">
        <f t="shared" si="19"/>
        <v>0</v>
      </c>
      <c r="I22" s="254">
        <f t="shared" si="1"/>
        <v>56.387857067006479</v>
      </c>
      <c r="J22" s="254">
        <f t="shared" si="3"/>
        <v>212.4</v>
      </c>
      <c r="K22" s="252">
        <f t="shared" si="20"/>
        <v>0.75</v>
      </c>
      <c r="L22" s="243"/>
      <c r="P22" s="293">
        <f t="shared" si="21"/>
        <v>0</v>
      </c>
    </row>
    <row r="23" spans="2:17">
      <c r="B23" s="263">
        <f t="shared" si="2"/>
        <v>2029</v>
      </c>
      <c r="C23" s="264"/>
      <c r="D23" s="252">
        <f t="shared" si="16"/>
        <v>163.98</v>
      </c>
      <c r="E23" s="252">
        <f t="shared" si="17"/>
        <v>50.17</v>
      </c>
      <c r="F23" s="254">
        <f t="shared" si="0"/>
        <v>56.851969841775507</v>
      </c>
      <c r="G23" s="252">
        <f t="shared" si="18"/>
        <v>0.87</v>
      </c>
      <c r="H23" s="265">
        <f t="shared" si="19"/>
        <v>0</v>
      </c>
      <c r="I23" s="254">
        <f t="shared" si="1"/>
        <v>57.721969841775504</v>
      </c>
      <c r="J23" s="254">
        <f t="shared" si="3"/>
        <v>217.43</v>
      </c>
      <c r="K23" s="252">
        <f t="shared" si="20"/>
        <v>0.77</v>
      </c>
      <c r="L23" s="243"/>
      <c r="P23" s="293">
        <f t="shared" si="21"/>
        <v>0</v>
      </c>
    </row>
    <row r="24" spans="2:17">
      <c r="B24" s="263">
        <f t="shared" si="2"/>
        <v>2030</v>
      </c>
      <c r="C24" s="257"/>
      <c r="D24" s="258">
        <f t="shared" si="16"/>
        <v>167.88</v>
      </c>
      <c r="E24" s="258">
        <f t="shared" si="17"/>
        <v>51.36</v>
      </c>
      <c r="F24" s="259">
        <f t="shared" si="0"/>
        <v>58.203249442497615</v>
      </c>
      <c r="G24" s="258">
        <f t="shared" si="18"/>
        <v>0.89</v>
      </c>
      <c r="H24" s="258">
        <f t="shared" si="19"/>
        <v>0</v>
      </c>
      <c r="I24" s="259">
        <f t="shared" si="1"/>
        <v>59.093249442497616</v>
      </c>
      <c r="J24" s="259">
        <f t="shared" si="3"/>
        <v>222.59</v>
      </c>
      <c r="K24" s="258">
        <f t="shared" si="20"/>
        <v>0.79</v>
      </c>
      <c r="L24" s="243"/>
      <c r="P24" s="293">
        <f t="shared" si="21"/>
        <v>0</v>
      </c>
    </row>
    <row r="25" spans="2:17">
      <c r="B25" s="263">
        <f t="shared" si="2"/>
        <v>2031</v>
      </c>
      <c r="C25" s="264"/>
      <c r="D25" s="252">
        <f t="shared" si="16"/>
        <v>171.91</v>
      </c>
      <c r="E25" s="252">
        <f t="shared" si="17"/>
        <v>52.59</v>
      </c>
      <c r="F25" s="254">
        <f t="shared" si="0"/>
        <v>59.599660189019858</v>
      </c>
      <c r="G25" s="252">
        <f t="shared" si="18"/>
        <v>0.91</v>
      </c>
      <c r="H25" s="265">
        <f t="shared" si="19"/>
        <v>0</v>
      </c>
      <c r="I25" s="254">
        <f t="shared" si="1"/>
        <v>60.509660189019854</v>
      </c>
      <c r="J25" s="254">
        <f t="shared" si="3"/>
        <v>227.93</v>
      </c>
      <c r="K25" s="252">
        <f t="shared" si="20"/>
        <v>0.81</v>
      </c>
      <c r="L25" s="243"/>
      <c r="P25" s="293">
        <f t="shared" si="21"/>
        <v>0</v>
      </c>
    </row>
    <row r="26" spans="2:17">
      <c r="B26" s="263">
        <f t="shared" si="2"/>
        <v>2032</v>
      </c>
      <c r="C26" s="264"/>
      <c r="D26" s="252">
        <f t="shared" si="16"/>
        <v>176.05</v>
      </c>
      <c r="E26" s="252">
        <f t="shared" si="17"/>
        <v>53.86</v>
      </c>
      <c r="F26" s="254">
        <f t="shared" si="0"/>
        <v>61.035892534777538</v>
      </c>
      <c r="G26" s="252">
        <f t="shared" si="18"/>
        <v>0.93</v>
      </c>
      <c r="H26" s="265">
        <f t="shared" si="19"/>
        <v>0</v>
      </c>
      <c r="I26" s="254">
        <f t="shared" si="1"/>
        <v>61.965892534777538</v>
      </c>
      <c r="J26" s="254">
        <f t="shared" si="3"/>
        <v>233.41</v>
      </c>
      <c r="K26" s="252">
        <f t="shared" si="20"/>
        <v>0.83</v>
      </c>
      <c r="L26" s="243"/>
      <c r="P26" s="293">
        <f t="shared" si="21"/>
        <v>0</v>
      </c>
    </row>
    <row r="27" spans="2:17">
      <c r="B27" s="263">
        <f t="shared" si="2"/>
        <v>2033</v>
      </c>
      <c r="C27" s="264"/>
      <c r="D27" s="252">
        <f t="shared" si="16"/>
        <v>180.31</v>
      </c>
      <c r="E27" s="252">
        <f t="shared" si="17"/>
        <v>55.16</v>
      </c>
      <c r="F27" s="254">
        <f t="shared" si="0"/>
        <v>62.511946479770629</v>
      </c>
      <c r="G27" s="252">
        <f t="shared" si="18"/>
        <v>0.95</v>
      </c>
      <c r="H27" s="265">
        <f t="shared" si="19"/>
        <v>0</v>
      </c>
      <c r="I27" s="254">
        <f t="shared" si="1"/>
        <v>63.461946479770631</v>
      </c>
      <c r="J27" s="254">
        <f t="shared" si="3"/>
        <v>239.05</v>
      </c>
      <c r="K27" s="252">
        <f t="shared" si="20"/>
        <v>0.85</v>
      </c>
      <c r="L27" s="243"/>
      <c r="P27" s="293">
        <f t="shared" si="21"/>
        <v>0</v>
      </c>
    </row>
    <row r="28" spans="2:17">
      <c r="B28" s="263">
        <f t="shared" si="2"/>
        <v>2034</v>
      </c>
      <c r="C28" s="264"/>
      <c r="D28" s="252">
        <f t="shared" si="16"/>
        <v>184.68</v>
      </c>
      <c r="E28" s="252">
        <f t="shared" si="17"/>
        <v>56.5</v>
      </c>
      <c r="F28" s="254">
        <f t="shared" si="0"/>
        <v>64.02782202399915</v>
      </c>
      <c r="G28" s="252">
        <f t="shared" si="18"/>
        <v>0.97</v>
      </c>
      <c r="H28" s="265">
        <f t="shared" si="19"/>
        <v>0</v>
      </c>
      <c r="I28" s="254">
        <f t="shared" si="1"/>
        <v>64.997822023999149</v>
      </c>
      <c r="J28" s="254">
        <f t="shared" si="3"/>
        <v>244.83</v>
      </c>
      <c r="K28" s="252">
        <f t="shared" si="20"/>
        <v>0.87</v>
      </c>
      <c r="L28" s="243"/>
      <c r="P28" s="293">
        <f t="shared" si="21"/>
        <v>0</v>
      </c>
    </row>
    <row r="29" spans="2:17">
      <c r="B29" s="263">
        <f t="shared" si="2"/>
        <v>2035</v>
      </c>
      <c r="C29" s="264"/>
      <c r="D29" s="252">
        <f t="shared" ref="D29:E36" si="22">ROUND(D28*(1+$K66),2)</f>
        <v>189.14</v>
      </c>
      <c r="E29" s="252">
        <f t="shared" si="22"/>
        <v>57.87</v>
      </c>
      <c r="F29" s="254">
        <f t="shared" si="0"/>
        <v>65.575554847616019</v>
      </c>
      <c r="G29" s="252">
        <f>ROUND(G28*(1+$K66),2)</f>
        <v>0.99</v>
      </c>
      <c r="H29" s="265">
        <f>ROUND(H28*(1+$K66),2)</f>
        <v>0</v>
      </c>
      <c r="I29" s="254">
        <f t="shared" si="1"/>
        <v>66.565554847616013</v>
      </c>
      <c r="J29" s="254">
        <f t="shared" si="3"/>
        <v>250.74</v>
      </c>
      <c r="K29" s="252">
        <f>ROUND(K28*(1+$K66),2)</f>
        <v>0.89</v>
      </c>
      <c r="L29" s="243"/>
      <c r="P29" s="293">
        <f>ROUND(P28*(1+$K66),2)</f>
        <v>0</v>
      </c>
    </row>
    <row r="30" spans="2:17">
      <c r="B30" s="263">
        <f t="shared" si="2"/>
        <v>2036</v>
      </c>
      <c r="C30" s="264"/>
      <c r="D30" s="252">
        <f t="shared" si="22"/>
        <v>193.74</v>
      </c>
      <c r="E30" s="252">
        <f t="shared" si="22"/>
        <v>59.28</v>
      </c>
      <c r="F30" s="254">
        <f t="shared" si="0"/>
        <v>67.171073590315387</v>
      </c>
      <c r="G30" s="252">
        <f t="shared" ref="G30:G36" si="23">ROUND(G29*(1+$K67),2)</f>
        <v>1.01</v>
      </c>
      <c r="H30" s="265">
        <f t="shared" ref="H30" si="24">ROUND(H29*(1+$K67),2)</f>
        <v>0</v>
      </c>
      <c r="I30" s="254">
        <f t="shared" si="1"/>
        <v>68.181073590315393</v>
      </c>
      <c r="J30" s="254">
        <f t="shared" si="3"/>
        <v>256.82</v>
      </c>
      <c r="K30" s="252">
        <f t="shared" ref="K30:K36" si="25">ROUND(K29*(1+$K67),2)</f>
        <v>0.91</v>
      </c>
      <c r="L30" s="243"/>
      <c r="P30" s="293">
        <f t="shared" ref="P30:P36" si="26">ROUND(P29*(1+$K67),2)</f>
        <v>0</v>
      </c>
    </row>
    <row r="31" spans="2:17">
      <c r="B31" s="263">
        <f t="shared" si="2"/>
        <v>2037</v>
      </c>
      <c r="C31" s="264"/>
      <c r="D31" s="252">
        <f t="shared" si="22"/>
        <v>198.44</v>
      </c>
      <c r="E31" s="252">
        <f t="shared" si="22"/>
        <v>60.72</v>
      </c>
      <c r="F31" s="254">
        <f t="shared" si="0"/>
        <v>68.801104385685449</v>
      </c>
      <c r="G31" s="252">
        <f t="shared" si="23"/>
        <v>1.03</v>
      </c>
      <c r="H31" s="265">
        <f t="shared" ref="H31" si="27">ROUND(H30*(1+$K68),2)</f>
        <v>0</v>
      </c>
      <c r="I31" s="254">
        <f t="shared" si="1"/>
        <v>69.83110438568545</v>
      </c>
      <c r="J31" s="254">
        <f t="shared" si="3"/>
        <v>263.04000000000002</v>
      </c>
      <c r="K31" s="252">
        <f t="shared" si="25"/>
        <v>0.93</v>
      </c>
      <c r="L31" s="243"/>
      <c r="P31" s="293">
        <f t="shared" si="26"/>
        <v>0</v>
      </c>
    </row>
    <row r="32" spans="2:17">
      <c r="B32" s="263">
        <f t="shared" si="2"/>
        <v>2038</v>
      </c>
      <c r="C32" s="264"/>
      <c r="D32" s="252">
        <f t="shared" si="22"/>
        <v>203.29</v>
      </c>
      <c r="E32" s="252">
        <f t="shared" si="22"/>
        <v>62.2</v>
      </c>
      <c r="F32" s="254">
        <f t="shared" si="0"/>
        <v>70.481575873420411</v>
      </c>
      <c r="G32" s="252">
        <f t="shared" si="23"/>
        <v>1.06</v>
      </c>
      <c r="H32" s="265">
        <f t="shared" ref="H32" si="28">ROUND(H31*(1+$K69),2)</f>
        <v>0</v>
      </c>
      <c r="I32" s="254">
        <f t="shared" si="1"/>
        <v>71.541575873420413</v>
      </c>
      <c r="J32" s="254">
        <f t="shared" si="3"/>
        <v>269.48</v>
      </c>
      <c r="K32" s="252">
        <f t="shared" si="25"/>
        <v>0.95</v>
      </c>
      <c r="L32" s="243"/>
      <c r="P32" s="293">
        <f t="shared" si="26"/>
        <v>0</v>
      </c>
    </row>
    <row r="33" spans="2:16">
      <c r="B33" s="263">
        <f t="shared" si="2"/>
        <v>2039</v>
      </c>
      <c r="C33" s="264"/>
      <c r="D33" s="252">
        <f t="shared" si="22"/>
        <v>208.27</v>
      </c>
      <c r="E33" s="252">
        <f t="shared" si="22"/>
        <v>63.72</v>
      </c>
      <c r="F33" s="254">
        <f t="shared" si="0"/>
        <v>72.207178506955515</v>
      </c>
      <c r="G33" s="252">
        <f t="shared" si="23"/>
        <v>1.0900000000000001</v>
      </c>
      <c r="H33" s="265">
        <f t="shared" ref="H33" si="29">ROUND(H32*(1+$K70),2)</f>
        <v>0</v>
      </c>
      <c r="I33" s="254">
        <f t="shared" si="1"/>
        <v>73.297178506955518</v>
      </c>
      <c r="J33" s="254">
        <f t="shared" si="3"/>
        <v>276.10000000000002</v>
      </c>
      <c r="K33" s="252">
        <f t="shared" si="25"/>
        <v>0.97</v>
      </c>
      <c r="L33" s="243"/>
      <c r="P33" s="293">
        <f t="shared" si="26"/>
        <v>0</v>
      </c>
    </row>
    <row r="34" spans="2:16">
      <c r="B34" s="263">
        <f t="shared" si="2"/>
        <v>2040</v>
      </c>
      <c r="C34" s="264"/>
      <c r="D34" s="252">
        <f t="shared" si="22"/>
        <v>213.36</v>
      </c>
      <c r="E34" s="252">
        <f t="shared" si="22"/>
        <v>65.28</v>
      </c>
      <c r="F34" s="254">
        <f t="shared" si="0"/>
        <v>73.972602739726028</v>
      </c>
      <c r="G34" s="252">
        <f t="shared" si="23"/>
        <v>1.1200000000000001</v>
      </c>
      <c r="H34" s="265">
        <f t="shared" ref="H34" si="30">ROUND(H33*(1+$K71),2)</f>
        <v>0</v>
      </c>
      <c r="I34" s="254">
        <f t="shared" si="1"/>
        <v>75.092602739726033</v>
      </c>
      <c r="J34" s="254">
        <f t="shared" si="3"/>
        <v>282.86</v>
      </c>
      <c r="K34" s="252">
        <f t="shared" si="25"/>
        <v>0.99</v>
      </c>
      <c r="L34" s="243"/>
      <c r="P34" s="293">
        <f t="shared" si="26"/>
        <v>0</v>
      </c>
    </row>
    <row r="35" spans="2:16">
      <c r="B35" s="263">
        <f t="shared" si="2"/>
        <v>2041</v>
      </c>
      <c r="C35" s="264"/>
      <c r="D35" s="252">
        <f t="shared" si="22"/>
        <v>218.59</v>
      </c>
      <c r="E35" s="252">
        <f t="shared" si="22"/>
        <v>66.88</v>
      </c>
      <c r="F35" s="254">
        <f t="shared" si="0"/>
        <v>75.78581289157907</v>
      </c>
      <c r="G35" s="252">
        <f t="shared" si="23"/>
        <v>1.1499999999999999</v>
      </c>
      <c r="H35" s="265">
        <f t="shared" ref="H35" si="31">ROUND(H34*(1+$K72),2)</f>
        <v>0</v>
      </c>
      <c r="I35" s="254">
        <f t="shared" si="1"/>
        <v>76.935812891579076</v>
      </c>
      <c r="J35" s="254">
        <f t="shared" si="3"/>
        <v>289.8</v>
      </c>
      <c r="K35" s="252">
        <f t="shared" si="25"/>
        <v>1.01</v>
      </c>
      <c r="L35" s="243"/>
      <c r="P35" s="293">
        <f t="shared" si="26"/>
        <v>0</v>
      </c>
    </row>
    <row r="36" spans="2:16">
      <c r="B36" s="263">
        <f t="shared" si="2"/>
        <v>2042</v>
      </c>
      <c r="C36" s="264"/>
      <c r="D36" s="252">
        <f t="shared" si="22"/>
        <v>223.97</v>
      </c>
      <c r="E36" s="252">
        <f t="shared" si="22"/>
        <v>68.53</v>
      </c>
      <c r="F36" s="254">
        <f t="shared" si="0"/>
        <v>77.65211850907933</v>
      </c>
      <c r="G36" s="252">
        <f t="shared" si="23"/>
        <v>1.18</v>
      </c>
      <c r="H36" s="265">
        <f t="shared" ref="H36" si="32">ROUND(H35*(1+$K73),2)</f>
        <v>0</v>
      </c>
      <c r="I36" s="254">
        <f t="shared" si="1"/>
        <v>78.832118509079336</v>
      </c>
      <c r="J36" s="254">
        <f t="shared" si="3"/>
        <v>296.94</v>
      </c>
      <c r="K36" s="252">
        <f t="shared" si="25"/>
        <v>1.03</v>
      </c>
      <c r="L36" s="243"/>
      <c r="P36" s="293">
        <f t="shared" si="26"/>
        <v>0</v>
      </c>
    </row>
    <row r="37" spans="2:16">
      <c r="B37" s="263"/>
      <c r="C37" s="256"/>
      <c r="D37" s="252"/>
      <c r="E37" s="252"/>
      <c r="F37" s="253"/>
      <c r="G37" s="252"/>
      <c r="H37" s="252"/>
      <c r="I37" s="254"/>
      <c r="J37" s="254"/>
      <c r="K37" s="266"/>
    </row>
    <row r="38" spans="2:16">
      <c r="B38" s="250"/>
      <c r="C38" s="256"/>
      <c r="D38" s="252"/>
      <c r="E38" s="252"/>
      <c r="F38" s="253"/>
      <c r="G38" s="252"/>
      <c r="H38" s="252"/>
      <c r="I38" s="254"/>
      <c r="J38" s="254"/>
      <c r="K38" s="266"/>
    </row>
    <row r="39" spans="2:16">
      <c r="B39" s="250"/>
      <c r="C39" s="256"/>
      <c r="D39" s="252"/>
      <c r="E39" s="252"/>
      <c r="F39" s="253"/>
      <c r="G39" s="252"/>
      <c r="H39" s="252"/>
      <c r="I39" s="254"/>
      <c r="J39" s="254"/>
      <c r="K39" s="266"/>
    </row>
    <row r="40" spans="2:16">
      <c r="B40" s="250"/>
      <c r="C40" s="256"/>
      <c r="D40" s="252"/>
      <c r="E40" s="252"/>
      <c r="F40" s="253"/>
      <c r="G40" s="252"/>
      <c r="H40" s="252"/>
      <c r="I40" s="254"/>
      <c r="J40" s="254"/>
      <c r="K40" s="266"/>
    </row>
    <row r="42" spans="2:16" ht="14.25">
      <c r="B42" s="267" t="s">
        <v>31</v>
      </c>
      <c r="C42" s="268"/>
      <c r="D42" s="268"/>
      <c r="E42" s="268"/>
      <c r="F42" s="268"/>
      <c r="G42" s="268"/>
      <c r="H42" s="268"/>
    </row>
    <row r="44" spans="2:16">
      <c r="B44" s="241" t="s">
        <v>199</v>
      </c>
      <c r="C44" s="269" t="s">
        <v>200</v>
      </c>
      <c r="D44" s="270" t="str">
        <f>'Table 3 200 MW (Wyo) 2033'!E68</f>
        <v xml:space="preserve">Plant Costs  - 2017 IRP - Table 6.1 &amp; 6.2 </v>
      </c>
    </row>
    <row r="45" spans="2:16">
      <c r="C45" s="269" t="str">
        <f>C7</f>
        <v>(a)</v>
      </c>
      <c r="D45" s="241" t="s">
        <v>201</v>
      </c>
    </row>
    <row r="46" spans="2:16">
      <c r="C46" s="269" t="str">
        <f>D7</f>
        <v>(b)</v>
      </c>
      <c r="D46" s="254" t="str">
        <f>"= "&amp;C7&amp;" x "&amp;C62</f>
        <v>= (a) x 0.0706748586244695</v>
      </c>
    </row>
    <row r="47" spans="2:16">
      <c r="C47" s="269" t="str">
        <f>F7</f>
        <v>(d)</v>
      </c>
      <c r="D47" s="254" t="str">
        <f>"= ("&amp;$D$7&amp;" + "&amp;$E$7&amp;") /  (8.76 x "&amp;TEXT(C63,"0.0%")&amp;")"</f>
        <v>= ((b) + (c)) /  (8.76 x 43.0%)</v>
      </c>
    </row>
    <row r="48" spans="2:16">
      <c r="C48" s="269" t="str">
        <f>I7</f>
        <v>(g)</v>
      </c>
      <c r="D48" s="254" t="str">
        <f>"= "&amp;$F$7&amp;" + "&amp;$H$7</f>
        <v>= (d) + (f)</v>
      </c>
    </row>
    <row r="49" spans="2:24">
      <c r="C49" s="269" t="str">
        <f>K7</f>
        <v>(i)</v>
      </c>
      <c r="D49" s="110" t="str">
        <f>D44</f>
        <v xml:space="preserve">Plant Costs  - 2017 IRP - Table 6.1 &amp; 6.2 </v>
      </c>
    </row>
    <row r="50" spans="2:24">
      <c r="C50" s="269"/>
      <c r="D50" s="254"/>
    </row>
    <row r="51" spans="2:24" ht="13.5" thickBot="1"/>
    <row r="52" spans="2:24" ht="13.5" thickBot="1">
      <c r="C52" s="58" t="str">
        <f>B2&amp;" - "&amp;B3</f>
        <v>2017 IRP Wyoming DJ Wind Resource - 43% Capacity Factor</v>
      </c>
      <c r="D52" s="271"/>
      <c r="E52" s="271"/>
      <c r="F52" s="271"/>
      <c r="G52" s="271"/>
      <c r="H52" s="271"/>
      <c r="I52" s="272"/>
      <c r="J52" s="272"/>
      <c r="K52" s="273"/>
    </row>
    <row r="53" spans="2:24" ht="13.5" thickBot="1">
      <c r="C53" s="274" t="s">
        <v>202</v>
      </c>
      <c r="D53" s="275" t="s">
        <v>203</v>
      </c>
      <c r="E53" s="275"/>
      <c r="F53" s="275"/>
      <c r="G53" s="275"/>
      <c r="H53" s="276"/>
      <c r="I53" s="272"/>
      <c r="J53" s="272"/>
      <c r="K53" s="273"/>
    </row>
    <row r="55" spans="2:24">
      <c r="B55" s="110" t="s">
        <v>189</v>
      </c>
      <c r="C55" s="277">
        <v>1737.2476650701883</v>
      </c>
      <c r="D55" s="241" t="s">
        <v>201</v>
      </c>
      <c r="H55" s="241" t="s">
        <v>9</v>
      </c>
    </row>
    <row r="56" spans="2:24">
      <c r="B56" s="110" t="s">
        <v>189</v>
      </c>
      <c r="C56" s="278">
        <v>37.565582271006477</v>
      </c>
      <c r="D56" s="241" t="s">
        <v>204</v>
      </c>
      <c r="H56" s="241" t="s">
        <v>9</v>
      </c>
    </row>
    <row r="57" spans="2:24">
      <c r="B57" s="110" t="s">
        <v>189</v>
      </c>
      <c r="C57" s="283">
        <v>0.57299999999999995</v>
      </c>
      <c r="D57" s="241" t="s">
        <v>209</v>
      </c>
      <c r="H57" s="241" t="s">
        <v>206</v>
      </c>
    </row>
    <row r="58" spans="2:24">
      <c r="B58" s="110" t="s">
        <v>189</v>
      </c>
      <c r="C58" s="278">
        <v>0.65</v>
      </c>
      <c r="D58" s="241" t="s">
        <v>205</v>
      </c>
      <c r="H58" s="241" t="s">
        <v>206</v>
      </c>
      <c r="K58" s="243"/>
      <c r="L58" s="279"/>
      <c r="M58" s="68"/>
      <c r="N58" s="280"/>
      <c r="O58" s="68"/>
      <c r="P58" s="280"/>
      <c r="Q58" s="68"/>
      <c r="R58" s="243"/>
      <c r="S58" s="243"/>
      <c r="T58" s="243"/>
      <c r="U58" s="243"/>
      <c r="V58" s="243"/>
      <c r="W58" s="243"/>
      <c r="X58" s="243"/>
    </row>
    <row r="59" spans="2:24">
      <c r="B59" s="110" t="s">
        <v>189</v>
      </c>
      <c r="C59" s="291"/>
      <c r="D59" s="241" t="s">
        <v>207</v>
      </c>
      <c r="H59" s="241" t="s">
        <v>206</v>
      </c>
      <c r="K59" s="281"/>
      <c r="L59" s="281"/>
      <c r="M59" s="282"/>
      <c r="N59" s="283"/>
      <c r="O59" s="280"/>
      <c r="P59" s="284"/>
      <c r="Q59" s="243"/>
      <c r="R59" s="243"/>
      <c r="S59" s="243"/>
      <c r="T59" s="243"/>
      <c r="U59" s="243"/>
      <c r="V59" s="243"/>
      <c r="W59" s="243"/>
      <c r="X59" s="243"/>
    </row>
    <row r="60" spans="2:24">
      <c r="K60" s="281"/>
      <c r="L60" s="281"/>
      <c r="M60" s="281"/>
      <c r="N60" s="243"/>
      <c r="O60" s="280"/>
      <c r="P60" s="284"/>
      <c r="Q60" s="243"/>
      <c r="R60" s="243"/>
      <c r="S60" s="243"/>
      <c r="T60" s="243"/>
      <c r="U60" s="243"/>
      <c r="V60" s="243"/>
      <c r="W60" s="243"/>
      <c r="X60" s="243"/>
    </row>
    <row r="61" spans="2:24">
      <c r="C61" s="285"/>
      <c r="K61" s="281"/>
      <c r="L61" s="281"/>
      <c r="M61" s="281"/>
      <c r="N61" s="243"/>
      <c r="O61" s="281"/>
      <c r="P61" s="284"/>
      <c r="S61" s="243"/>
      <c r="T61" s="243"/>
      <c r="U61" s="243"/>
      <c r="V61" s="243"/>
      <c r="W61" s="243"/>
      <c r="X61" s="243"/>
    </row>
    <row r="62" spans="2:24">
      <c r="C62" s="286">
        <v>7.0674858624469455E-2</v>
      </c>
      <c r="D62" s="241" t="s">
        <v>54</v>
      </c>
      <c r="K62" s="287"/>
      <c r="L62" s="288"/>
      <c r="M62" s="288"/>
      <c r="O62" s="289"/>
    </row>
    <row r="63" spans="2:24">
      <c r="C63" s="290">
        <v>0.43</v>
      </c>
      <c r="D63" s="241" t="s">
        <v>55</v>
      </c>
    </row>
    <row r="64" spans="2:24" ht="13.5" thickBot="1">
      <c r="D64" s="284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71"/>
      <c r="E65" s="271"/>
      <c r="F65" s="271"/>
      <c r="G65" s="271"/>
      <c r="H65" s="271"/>
      <c r="I65" s="271"/>
      <c r="J65" s="271"/>
      <c r="K65" s="273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33">C66+1</f>
        <v>2018</v>
      </c>
      <c r="D67" s="57">
        <v>2.1684070430924685E-2</v>
      </c>
      <c r="E67" s="110"/>
      <c r="F67" s="135">
        <f t="shared" ref="F67:F74" si="34">F66+1</f>
        <v>2027</v>
      </c>
      <c r="G67" s="57">
        <v>2.3164081218836952E-2</v>
      </c>
      <c r="H67" s="110"/>
      <c r="I67" s="135">
        <f t="shared" ref="I67:I74" si="35">I66+1</f>
        <v>2036</v>
      </c>
      <c r="J67" s="135"/>
      <c r="K67" s="57">
        <v>2.4311492116604327E-2</v>
      </c>
    </row>
    <row r="68" spans="3:11">
      <c r="C68" s="135">
        <f t="shared" si="33"/>
        <v>2019</v>
      </c>
      <c r="D68" s="57">
        <v>2.0023445288848141E-2</v>
      </c>
      <c r="E68" s="110"/>
      <c r="F68" s="135">
        <f t="shared" si="34"/>
        <v>2028</v>
      </c>
      <c r="G68" s="57">
        <v>2.3269517424980624E-2</v>
      </c>
      <c r="H68" s="110"/>
      <c r="I68" s="135">
        <f t="shared" si="35"/>
        <v>2037</v>
      </c>
      <c r="J68" s="135"/>
      <c r="K68" s="57">
        <v>2.4277391473133791E-2</v>
      </c>
    </row>
    <row r="69" spans="3:11">
      <c r="C69" s="135">
        <f t="shared" si="33"/>
        <v>2020</v>
      </c>
      <c r="D69" s="57">
        <v>2.1423649370385656E-2</v>
      </c>
      <c r="E69" s="110"/>
      <c r="F69" s="135">
        <f t="shared" si="34"/>
        <v>2029</v>
      </c>
      <c r="G69" s="57">
        <v>2.3660062349176059E-2</v>
      </c>
      <c r="H69" s="110"/>
      <c r="I69" s="135">
        <f t="shared" si="35"/>
        <v>2038</v>
      </c>
      <c r="J69" s="135"/>
      <c r="K69" s="57">
        <v>2.4418737348747444E-2</v>
      </c>
    </row>
    <row r="70" spans="3:11">
      <c r="C70" s="135">
        <f t="shared" si="33"/>
        <v>2021</v>
      </c>
      <c r="D70" s="57">
        <v>2.2444603435442634E-2</v>
      </c>
      <c r="E70" s="110"/>
      <c r="F70" s="135">
        <f t="shared" si="34"/>
        <v>2030</v>
      </c>
      <c r="G70" s="57">
        <v>2.3797996946838929E-2</v>
      </c>
      <c r="H70" s="110"/>
      <c r="I70" s="135">
        <f t="shared" si="35"/>
        <v>2039</v>
      </c>
      <c r="J70" s="135"/>
      <c r="K70" s="57">
        <v>2.4490791911648602E-2</v>
      </c>
    </row>
    <row r="71" spans="3:11">
      <c r="C71" s="135">
        <f t="shared" si="33"/>
        <v>2022</v>
      </c>
      <c r="D71" s="57">
        <v>2.2559296067847567E-2</v>
      </c>
      <c r="E71" s="110"/>
      <c r="F71" s="135">
        <f t="shared" si="34"/>
        <v>2031</v>
      </c>
      <c r="G71" s="57">
        <v>2.4014000123530499E-2</v>
      </c>
      <c r="H71" s="110"/>
      <c r="I71" s="135">
        <f t="shared" si="35"/>
        <v>2040</v>
      </c>
      <c r="J71" s="135"/>
      <c r="K71" s="57">
        <v>2.442458536688985E-2</v>
      </c>
    </row>
    <row r="72" spans="3:11" s="243" customFormat="1">
      <c r="C72" s="135">
        <f t="shared" si="33"/>
        <v>2023</v>
      </c>
      <c r="D72" s="57">
        <v>2.3031082544693549E-2</v>
      </c>
      <c r="E72" s="112"/>
      <c r="F72" s="135">
        <f t="shared" si="34"/>
        <v>2032</v>
      </c>
      <c r="G72" s="57">
        <v>2.4075090077113837E-2</v>
      </c>
      <c r="H72" s="112"/>
      <c r="I72" s="135">
        <f t="shared" si="35"/>
        <v>2041</v>
      </c>
      <c r="J72" s="135"/>
      <c r="K72" s="57">
        <v>2.4530694634797623E-2</v>
      </c>
    </row>
    <row r="73" spans="3:11" s="243" customFormat="1">
      <c r="C73" s="135">
        <f t="shared" si="33"/>
        <v>2024</v>
      </c>
      <c r="D73" s="57">
        <v>2.3134274986934988E-2</v>
      </c>
      <c r="E73" s="112"/>
      <c r="F73" s="135">
        <f t="shared" si="34"/>
        <v>2033</v>
      </c>
      <c r="G73" s="57">
        <v>2.4191075903759129E-2</v>
      </c>
      <c r="H73" s="112"/>
      <c r="I73" s="135">
        <f t="shared" si="35"/>
        <v>2042</v>
      </c>
      <c r="J73" s="135"/>
      <c r="K73" s="57">
        <v>2.4630996146588036E-2</v>
      </c>
    </row>
    <row r="74" spans="3:11" s="243" customFormat="1">
      <c r="C74" s="135">
        <f t="shared" si="33"/>
        <v>2025</v>
      </c>
      <c r="D74" s="57">
        <v>2.3159080336675242E-2</v>
      </c>
      <c r="E74" s="112"/>
      <c r="F74" s="135">
        <f t="shared" si="34"/>
        <v>2034</v>
      </c>
      <c r="G74" s="57">
        <v>2.4219456505286896E-2</v>
      </c>
      <c r="H74" s="112"/>
      <c r="I74" s="135">
        <f t="shared" si="35"/>
        <v>2043</v>
      </c>
      <c r="J74" s="135"/>
      <c r="K74" s="57">
        <v>2.4704209858992465E-2</v>
      </c>
    </row>
    <row r="75" spans="3:11" s="243" customFormat="1"/>
    <row r="76" spans="3:11" s="243" customFormat="1"/>
    <row r="93" spans="3:4">
      <c r="C93" s="280"/>
      <c r="D93" s="284"/>
    </row>
    <row r="94" spans="3:4">
      <c r="C94" s="280"/>
      <c r="D94" s="284"/>
    </row>
    <row r="95" spans="3:4">
      <c r="C95" s="280"/>
      <c r="D95" s="284"/>
    </row>
    <row r="96" spans="3:4">
      <c r="C96" s="280"/>
      <c r="D96" s="284"/>
    </row>
    <row r="97" spans="3:4">
      <c r="C97" s="280"/>
      <c r="D97" s="284"/>
    </row>
    <row r="98" spans="3:4">
      <c r="C98" s="280"/>
      <c r="D98" s="284"/>
    </row>
    <row r="99" spans="3:4">
      <c r="C99" s="280"/>
      <c r="D99" s="284"/>
    </row>
    <row r="100" spans="3:4">
      <c r="C100" s="280"/>
      <c r="D100" s="284"/>
    </row>
    <row r="101" spans="3:4">
      <c r="C101" s="280"/>
      <c r="D101" s="284"/>
    </row>
    <row r="102" spans="3:4">
      <c r="C102" s="280"/>
      <c r="D102" s="284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1" sqref="B1"/>
    </sheetView>
  </sheetViews>
  <sheetFormatPr defaultColWidth="9.33203125" defaultRowHeight="12.75"/>
  <cols>
    <col min="1" max="1" width="1.5" style="241" customWidth="1"/>
    <col min="2" max="2" width="10.83203125" style="241" customWidth="1"/>
    <col min="3" max="3" width="14.1640625" style="241" customWidth="1"/>
    <col min="4" max="4" width="12.33203125" style="241" customWidth="1"/>
    <col min="5" max="5" width="9.1640625" style="241" customWidth="1"/>
    <col min="6" max="6" width="9.83203125" style="241" bestFit="1" customWidth="1"/>
    <col min="7" max="7" width="9.83203125" style="241" customWidth="1"/>
    <col min="8" max="8" width="10.5" style="241" customWidth="1"/>
    <col min="9" max="10" width="12.5" style="241" customWidth="1"/>
    <col min="11" max="11" width="11.6640625" style="241" customWidth="1"/>
    <col min="12" max="15" width="9.33203125" style="241"/>
    <col min="16" max="16" width="9.33203125" style="241" customWidth="1"/>
    <col min="17" max="16384" width="9.33203125" style="241"/>
  </cols>
  <sheetData>
    <row r="1" spans="2:18" ht="15.75">
      <c r="B1" s="239" t="s">
        <v>195</v>
      </c>
      <c r="C1" s="240"/>
      <c r="D1" s="240"/>
      <c r="E1" s="240"/>
      <c r="F1" s="240"/>
      <c r="G1" s="240"/>
      <c r="H1" s="240"/>
      <c r="I1" s="240"/>
      <c r="J1" s="240"/>
    </row>
    <row r="2" spans="2:18" ht="15.75">
      <c r="B2" s="239" t="s">
        <v>265</v>
      </c>
      <c r="C2" s="240"/>
      <c r="D2" s="240"/>
      <c r="E2" s="240"/>
      <c r="F2" s="240"/>
      <c r="G2" s="240"/>
      <c r="H2" s="240"/>
      <c r="I2" s="240"/>
      <c r="J2" s="240"/>
    </row>
    <row r="3" spans="2:18" ht="15.75">
      <c r="B3" s="239" t="str">
        <f>TEXT($C$63,"0%")&amp;" Capacity Factor"</f>
        <v>31% Capacity Factor</v>
      </c>
      <c r="C3" s="240"/>
      <c r="D3" s="240"/>
      <c r="E3" s="240"/>
      <c r="F3" s="240"/>
      <c r="G3" s="240"/>
      <c r="H3" s="240"/>
      <c r="I3" s="240"/>
      <c r="J3" s="240"/>
    </row>
    <row r="4" spans="2:18">
      <c r="B4" s="242"/>
      <c r="C4" s="242"/>
      <c r="D4" s="242"/>
      <c r="E4" s="242"/>
      <c r="F4" s="242"/>
      <c r="G4" s="242"/>
      <c r="H4" s="242"/>
      <c r="I4" s="243"/>
      <c r="J4" s="243"/>
      <c r="K4" s="243"/>
      <c r="P4" s="243"/>
    </row>
    <row r="5" spans="2:18" ht="51.75" customHeight="1">
      <c r="B5" s="244" t="s">
        <v>0</v>
      </c>
      <c r="C5" s="245" t="s">
        <v>10</v>
      </c>
      <c r="D5" s="245" t="s">
        <v>11</v>
      </c>
      <c r="E5" s="245" t="s">
        <v>12</v>
      </c>
      <c r="F5" s="245" t="s">
        <v>196</v>
      </c>
      <c r="G5" s="19" t="s">
        <v>13</v>
      </c>
      <c r="H5" s="245" t="s">
        <v>197</v>
      </c>
      <c r="I5" s="19" t="s">
        <v>73</v>
      </c>
      <c r="J5" s="19" t="s">
        <v>73</v>
      </c>
      <c r="K5" s="245" t="s">
        <v>198</v>
      </c>
      <c r="P5" s="305"/>
    </row>
    <row r="6" spans="2:18" ht="24" customHeight="1">
      <c r="B6" s="246"/>
      <c r="C6" s="247" t="s">
        <v>8</v>
      </c>
      <c r="D6" s="248" t="s">
        <v>9</v>
      </c>
      <c r="E6" s="248" t="s">
        <v>9</v>
      </c>
      <c r="F6" s="247" t="s">
        <v>39</v>
      </c>
      <c r="G6" s="22" t="s">
        <v>39</v>
      </c>
      <c r="H6" s="247" t="s">
        <v>39</v>
      </c>
      <c r="I6" s="247" t="s">
        <v>39</v>
      </c>
      <c r="J6" s="23" t="s">
        <v>9</v>
      </c>
      <c r="K6" s="247" t="s">
        <v>39</v>
      </c>
    </row>
    <row r="7" spans="2:18">
      <c r="C7" s="249" t="s">
        <v>1</v>
      </c>
      <c r="D7" s="249" t="s">
        <v>2</v>
      </c>
      <c r="E7" s="249" t="s">
        <v>3</v>
      </c>
      <c r="F7" s="249" t="s">
        <v>4</v>
      </c>
      <c r="G7" s="249" t="s">
        <v>5</v>
      </c>
      <c r="H7" s="249" t="s">
        <v>7</v>
      </c>
      <c r="I7" s="249" t="s">
        <v>28</v>
      </c>
      <c r="J7" s="249" t="s">
        <v>29</v>
      </c>
      <c r="K7" s="249" t="s">
        <v>29</v>
      </c>
    </row>
    <row r="8" spans="2:18" ht="6" customHeight="1">
      <c r="K8" s="243"/>
    </row>
    <row r="9" spans="2:18" ht="15.75">
      <c r="B9" s="60" t="str">
        <f>C52</f>
        <v>2017 IRP Utah Solar Resource - 31% Capacity Factor</v>
      </c>
      <c r="C9" s="243"/>
      <c r="E9" s="243"/>
      <c r="F9" s="243"/>
      <c r="G9" s="243"/>
      <c r="H9" s="243"/>
      <c r="I9" s="243"/>
      <c r="J9" s="243"/>
      <c r="K9" s="243"/>
    </row>
    <row r="10" spans="2:18">
      <c r="B10" s="250">
        <v>2016</v>
      </c>
      <c r="C10" s="251">
        <f>C55</f>
        <v>1822.4072122157659</v>
      </c>
      <c r="D10" s="252">
        <f>C10*$C$62</f>
        <v>140.61107266637151</v>
      </c>
      <c r="E10" s="252">
        <f>C56</f>
        <v>19.693557659779859</v>
      </c>
      <c r="F10" s="253">
        <f t="shared" ref="F10:F33" si="0">(D10+E10)/(8.76*$C$63)</f>
        <v>58.84120686185063</v>
      </c>
      <c r="G10" s="253">
        <f>C58</f>
        <v>0</v>
      </c>
      <c r="H10" s="252">
        <f>C59</f>
        <v>-2.446131410134015</v>
      </c>
      <c r="I10" s="254">
        <f t="shared" ref="I10:I36" si="1">F10+H10+G10</f>
        <v>56.395075451716615</v>
      </c>
      <c r="J10" s="254">
        <f>ROUND(I10*$C$63*8.76,2)</f>
        <v>153.63999999999999</v>
      </c>
      <c r="K10" s="252">
        <f>$C$57</f>
        <v>0.60299999999999998</v>
      </c>
      <c r="N10" s="255"/>
      <c r="P10" s="293"/>
    </row>
    <row r="11" spans="2:18">
      <c r="B11" s="250">
        <f t="shared" ref="B11:B36" si="2">B10+1</f>
        <v>2017</v>
      </c>
      <c r="C11" s="256"/>
      <c r="D11" s="252">
        <f>ROUND(D10*(1+$D66),2)</f>
        <v>143.72</v>
      </c>
      <c r="E11" s="252">
        <f>ROUND(E10*(1+$D66),2)</f>
        <v>20.13</v>
      </c>
      <c r="F11" s="253">
        <f t="shared" si="0"/>
        <v>60.142565593387069</v>
      </c>
      <c r="G11" s="252">
        <f>ROUND(G10*(1+$D66),2)</f>
        <v>0</v>
      </c>
      <c r="H11" s="252">
        <f>ROUND(H10*(1+$D66),2)</f>
        <v>-2.5</v>
      </c>
      <c r="I11" s="254">
        <f t="shared" si="1"/>
        <v>57.642565593387069</v>
      </c>
      <c r="J11" s="254">
        <f t="shared" ref="J11:J36" si="3">ROUND(I11*$C$63*8.76,2)</f>
        <v>157.04</v>
      </c>
      <c r="K11" s="252">
        <f t="shared" ref="K11:K19" si="4">ROUND(K10*(1+$D66),2)</f>
        <v>0.62</v>
      </c>
      <c r="N11" s="255"/>
      <c r="P11" s="293"/>
    </row>
    <row r="12" spans="2:18">
      <c r="B12" s="263">
        <f t="shared" si="2"/>
        <v>2018</v>
      </c>
      <c r="C12" s="264"/>
      <c r="D12" s="252">
        <f t="shared" ref="D12:G19" si="5">ROUND(D11*(1+$D67),2)</f>
        <v>146.84</v>
      </c>
      <c r="E12" s="252">
        <f t="shared" si="5"/>
        <v>20.57</v>
      </c>
      <c r="F12" s="254">
        <f t="shared" si="0"/>
        <v>61.449294513206773</v>
      </c>
      <c r="G12" s="252">
        <f t="shared" si="5"/>
        <v>0</v>
      </c>
      <c r="H12" s="265">
        <f t="shared" ref="H12" si="6">ROUND(H11*(1+$D67),2)</f>
        <v>-2.5499999999999998</v>
      </c>
      <c r="I12" s="254">
        <f t="shared" si="1"/>
        <v>58.899294513206776</v>
      </c>
      <c r="J12" s="254">
        <f t="shared" si="3"/>
        <v>160.46</v>
      </c>
      <c r="K12" s="252">
        <f t="shared" si="4"/>
        <v>0.63</v>
      </c>
      <c r="L12" s="243"/>
      <c r="N12" s="255"/>
      <c r="P12" s="293"/>
    </row>
    <row r="13" spans="2:18">
      <c r="B13" s="263">
        <f t="shared" si="2"/>
        <v>2019</v>
      </c>
      <c r="C13" s="264"/>
      <c r="D13" s="252">
        <f t="shared" si="5"/>
        <v>149.78</v>
      </c>
      <c r="E13" s="252">
        <f t="shared" si="5"/>
        <v>20.98</v>
      </c>
      <c r="F13" s="254">
        <f t="shared" si="0"/>
        <v>62.678941109104521</v>
      </c>
      <c r="G13" s="252">
        <f t="shared" si="5"/>
        <v>0</v>
      </c>
      <c r="H13" s="265">
        <f t="shared" ref="H13" si="7">ROUND(H12*(1+$D68),2)</f>
        <v>-2.6</v>
      </c>
      <c r="I13" s="254">
        <f t="shared" si="1"/>
        <v>60.07894110910452</v>
      </c>
      <c r="J13" s="254">
        <f t="shared" si="3"/>
        <v>163.68</v>
      </c>
      <c r="K13" s="252">
        <f t="shared" si="4"/>
        <v>0.64</v>
      </c>
      <c r="L13" s="243"/>
      <c r="N13" s="255"/>
      <c r="P13" s="293"/>
    </row>
    <row r="14" spans="2:18">
      <c r="B14" s="263">
        <f t="shared" si="2"/>
        <v>2020</v>
      </c>
      <c r="C14" s="264"/>
      <c r="D14" s="252">
        <f t="shared" si="5"/>
        <v>152.99</v>
      </c>
      <c r="E14" s="252">
        <f t="shared" si="5"/>
        <v>21.43</v>
      </c>
      <c r="F14" s="254">
        <f t="shared" si="0"/>
        <v>64.022375897458488</v>
      </c>
      <c r="G14" s="252">
        <f t="shared" si="5"/>
        <v>0</v>
      </c>
      <c r="H14" s="265">
        <f t="shared" ref="H14" si="8">ROUND(H13*(1+$D69),2)</f>
        <v>-2.66</v>
      </c>
      <c r="I14" s="254">
        <f t="shared" si="1"/>
        <v>61.362375897458492</v>
      </c>
      <c r="J14" s="254">
        <f t="shared" si="3"/>
        <v>167.17</v>
      </c>
      <c r="K14" s="252">
        <f t="shared" si="4"/>
        <v>0.65</v>
      </c>
      <c r="L14" s="243"/>
      <c r="N14" s="255"/>
      <c r="O14" s="260"/>
      <c r="P14" s="293"/>
      <c r="Q14" s="261"/>
      <c r="R14" s="262"/>
    </row>
    <row r="15" spans="2:18">
      <c r="B15" s="263">
        <f t="shared" si="2"/>
        <v>2021</v>
      </c>
      <c r="C15" s="264"/>
      <c r="D15" s="252">
        <f t="shared" si="5"/>
        <v>156.41999999999999</v>
      </c>
      <c r="E15" s="252">
        <f t="shared" si="5"/>
        <v>21.91</v>
      </c>
      <c r="F15" s="254">
        <f t="shared" si="0"/>
        <v>65.457575357148102</v>
      </c>
      <c r="G15" s="252">
        <f t="shared" si="5"/>
        <v>0</v>
      </c>
      <c r="H15" s="265">
        <f t="shared" ref="H15" si="9">ROUND(H14*(1+$D70),2)</f>
        <v>-2.72</v>
      </c>
      <c r="I15" s="254">
        <f t="shared" si="1"/>
        <v>62.737575357148103</v>
      </c>
      <c r="J15" s="254">
        <f t="shared" si="3"/>
        <v>170.92</v>
      </c>
      <c r="K15" s="252">
        <f t="shared" si="4"/>
        <v>0.66</v>
      </c>
      <c r="L15" s="243"/>
      <c r="N15" s="261"/>
      <c r="O15" s="261"/>
      <c r="P15" s="293"/>
      <c r="Q15" s="261"/>
      <c r="R15" s="262"/>
    </row>
    <row r="16" spans="2:18">
      <c r="B16" s="263">
        <f t="shared" si="2"/>
        <v>2022</v>
      </c>
      <c r="C16" s="264"/>
      <c r="D16" s="252">
        <f t="shared" si="5"/>
        <v>159.94999999999999</v>
      </c>
      <c r="E16" s="252">
        <f t="shared" si="5"/>
        <v>22.4</v>
      </c>
      <c r="F16" s="254">
        <f t="shared" si="0"/>
        <v>66.933151272225402</v>
      </c>
      <c r="G16" s="252">
        <f t="shared" si="5"/>
        <v>0</v>
      </c>
      <c r="H16" s="265">
        <f t="shared" ref="H16" si="10">ROUND(H15*(1+$D71),2)</f>
        <v>-2.78</v>
      </c>
      <c r="I16" s="254">
        <f t="shared" si="1"/>
        <v>64.153151272225401</v>
      </c>
      <c r="J16" s="254">
        <f t="shared" si="3"/>
        <v>174.78</v>
      </c>
      <c r="K16" s="252">
        <f t="shared" si="4"/>
        <v>0.67</v>
      </c>
      <c r="L16" s="243"/>
      <c r="N16" s="255"/>
      <c r="P16" s="293"/>
    </row>
    <row r="17" spans="2:17">
      <c r="B17" s="263">
        <f t="shared" si="2"/>
        <v>2023</v>
      </c>
      <c r="C17" s="264"/>
      <c r="D17" s="252">
        <f t="shared" si="5"/>
        <v>163.63</v>
      </c>
      <c r="E17" s="252">
        <f t="shared" si="5"/>
        <v>22.92</v>
      </c>
      <c r="F17" s="254">
        <f t="shared" si="0"/>
        <v>68.474797750664379</v>
      </c>
      <c r="G17" s="252">
        <f t="shared" si="5"/>
        <v>0</v>
      </c>
      <c r="H17" s="265">
        <f t="shared" ref="H17" si="11">ROUND(H16*(1+$D72),2)</f>
        <v>-2.84</v>
      </c>
      <c r="I17" s="254">
        <f t="shared" si="1"/>
        <v>65.634797750664376</v>
      </c>
      <c r="J17" s="254">
        <f t="shared" si="3"/>
        <v>178.81</v>
      </c>
      <c r="K17" s="252">
        <f t="shared" si="4"/>
        <v>0.69</v>
      </c>
      <c r="L17" s="243"/>
      <c r="N17" s="255"/>
      <c r="O17" s="260"/>
      <c r="P17" s="293"/>
    </row>
    <row r="18" spans="2:17">
      <c r="B18" s="263">
        <f t="shared" si="2"/>
        <v>2024</v>
      </c>
      <c r="C18" s="264"/>
      <c r="D18" s="252">
        <f t="shared" si="5"/>
        <v>167.42</v>
      </c>
      <c r="E18" s="252">
        <f t="shared" si="5"/>
        <v>23.45</v>
      </c>
      <c r="F18" s="254">
        <f t="shared" si="0"/>
        <v>70.060491271344461</v>
      </c>
      <c r="G18" s="252">
        <f t="shared" si="5"/>
        <v>0</v>
      </c>
      <c r="H18" s="265">
        <f t="shared" ref="H18" si="12">ROUND(H17*(1+$D73),2)</f>
        <v>-2.91</v>
      </c>
      <c r="I18" s="254">
        <f t="shared" si="1"/>
        <v>67.150491271344464</v>
      </c>
      <c r="J18" s="254">
        <f t="shared" si="3"/>
        <v>182.94</v>
      </c>
      <c r="K18" s="252">
        <f t="shared" si="4"/>
        <v>0.71</v>
      </c>
      <c r="L18" s="243"/>
      <c r="P18" s="293"/>
    </row>
    <row r="19" spans="2:17">
      <c r="B19" s="263">
        <f t="shared" si="2"/>
        <v>2025</v>
      </c>
      <c r="C19" s="264"/>
      <c r="D19" s="252">
        <f t="shared" si="5"/>
        <v>171.3</v>
      </c>
      <c r="E19" s="252">
        <f t="shared" si="5"/>
        <v>23.99</v>
      </c>
      <c r="F19" s="254">
        <f t="shared" si="0"/>
        <v>71.682890660558826</v>
      </c>
      <c r="G19" s="252">
        <f t="shared" si="5"/>
        <v>0</v>
      </c>
      <c r="H19" s="265">
        <f t="shared" ref="H19" si="13">ROUND(H18*(1+$D74),2)</f>
        <v>-2.98</v>
      </c>
      <c r="I19" s="254">
        <f t="shared" si="1"/>
        <v>68.702890660558822</v>
      </c>
      <c r="J19" s="254">
        <f t="shared" si="3"/>
        <v>187.17</v>
      </c>
      <c r="K19" s="252">
        <f t="shared" si="4"/>
        <v>0.73</v>
      </c>
      <c r="L19" s="243"/>
      <c r="P19" s="293"/>
    </row>
    <row r="20" spans="2:17">
      <c r="B20" s="263">
        <f t="shared" si="2"/>
        <v>2026</v>
      </c>
      <c r="C20" s="264"/>
      <c r="D20" s="252">
        <f>ROUND(D19*(1+$G66),2)</f>
        <v>175.23</v>
      </c>
      <c r="E20" s="252">
        <f>ROUND(E19*(1+$G66),2)</f>
        <v>24.54</v>
      </c>
      <c r="F20" s="254">
        <f t="shared" si="0"/>
        <v>73.327313570893708</v>
      </c>
      <c r="G20" s="252">
        <f>ROUND(G19*(1+$G66),2)</f>
        <v>0</v>
      </c>
      <c r="H20" s="265">
        <f>ROUND(H19*(1+$G66),2)</f>
        <v>-3.05</v>
      </c>
      <c r="I20" s="254">
        <f t="shared" si="1"/>
        <v>70.27731357089371</v>
      </c>
      <c r="J20" s="254">
        <f t="shared" si="3"/>
        <v>191.46</v>
      </c>
      <c r="K20" s="252">
        <f t="shared" ref="K20:K28" si="14">ROUND(K19*(1+$G66),2)</f>
        <v>0.75</v>
      </c>
      <c r="L20" s="243"/>
      <c r="P20" s="293"/>
      <c r="Q20" s="294"/>
    </row>
    <row r="21" spans="2:17">
      <c r="B21" s="263">
        <f t="shared" si="2"/>
        <v>2027</v>
      </c>
      <c r="C21" s="264"/>
      <c r="D21" s="252">
        <f t="shared" ref="D21:G28" si="15">ROUND(D20*(1+$G67),2)</f>
        <v>179.29</v>
      </c>
      <c r="E21" s="252">
        <f t="shared" si="15"/>
        <v>25.11</v>
      </c>
      <c r="F21" s="254">
        <f t="shared" si="0"/>
        <v>75.026795284030001</v>
      </c>
      <c r="G21" s="252">
        <f t="shared" si="15"/>
        <v>0</v>
      </c>
      <c r="H21" s="265">
        <f t="shared" ref="H21" si="16">ROUND(H20*(1+$G67),2)</f>
        <v>-3.12</v>
      </c>
      <c r="I21" s="254">
        <f t="shared" si="1"/>
        <v>71.906795284029997</v>
      </c>
      <c r="J21" s="254">
        <f t="shared" si="3"/>
        <v>195.9</v>
      </c>
      <c r="K21" s="252">
        <f t="shared" si="14"/>
        <v>0.77</v>
      </c>
      <c r="L21" s="243"/>
      <c r="P21" s="293"/>
    </row>
    <row r="22" spans="2:17">
      <c r="B22" s="263">
        <f t="shared" si="2"/>
        <v>2028</v>
      </c>
      <c r="C22" s="264"/>
      <c r="D22" s="252">
        <f t="shared" si="15"/>
        <v>183.46</v>
      </c>
      <c r="E22" s="252">
        <f t="shared" si="15"/>
        <v>25.69</v>
      </c>
      <c r="F22" s="254">
        <f t="shared" si="0"/>
        <v>76.770324039407427</v>
      </c>
      <c r="G22" s="252">
        <f t="shared" si="15"/>
        <v>0</v>
      </c>
      <c r="H22" s="265">
        <f t="shared" ref="H22" si="17">ROUND(H21*(1+$G68),2)</f>
        <v>-3.19</v>
      </c>
      <c r="I22" s="254">
        <f t="shared" si="1"/>
        <v>73.580324039407429</v>
      </c>
      <c r="J22" s="254">
        <f t="shared" si="3"/>
        <v>200.46</v>
      </c>
      <c r="K22" s="252">
        <f t="shared" si="14"/>
        <v>0.79</v>
      </c>
      <c r="L22" s="243"/>
      <c r="P22" s="293"/>
    </row>
    <row r="23" spans="2:17">
      <c r="B23" s="263">
        <f t="shared" si="2"/>
        <v>2029</v>
      </c>
      <c r="C23" s="264"/>
      <c r="D23" s="252">
        <f t="shared" si="15"/>
        <v>187.8</v>
      </c>
      <c r="E23" s="252">
        <f t="shared" si="15"/>
        <v>26.3</v>
      </c>
      <c r="F23" s="254">
        <f t="shared" si="0"/>
        <v>78.587264531853364</v>
      </c>
      <c r="G23" s="252">
        <f t="shared" si="15"/>
        <v>0</v>
      </c>
      <c r="H23" s="265">
        <f t="shared" ref="H23" si="18">ROUND(H22*(1+$G69),2)</f>
        <v>-3.27</v>
      </c>
      <c r="I23" s="254">
        <f t="shared" si="1"/>
        <v>75.317264531853368</v>
      </c>
      <c r="J23" s="254">
        <f t="shared" si="3"/>
        <v>205.19</v>
      </c>
      <c r="K23" s="252">
        <f t="shared" si="14"/>
        <v>0.81</v>
      </c>
      <c r="L23" s="243"/>
      <c r="P23" s="293"/>
    </row>
    <row r="24" spans="2:17">
      <c r="B24" s="263">
        <f t="shared" si="2"/>
        <v>2030</v>
      </c>
      <c r="C24" s="257"/>
      <c r="D24" s="258">
        <f t="shared" si="15"/>
        <v>192.27</v>
      </c>
      <c r="E24" s="258">
        <f t="shared" si="15"/>
        <v>26.93</v>
      </c>
      <c r="F24" s="259">
        <f t="shared" si="0"/>
        <v>80.459263827100685</v>
      </c>
      <c r="G24" s="258">
        <f t="shared" si="15"/>
        <v>0</v>
      </c>
      <c r="H24" s="258">
        <f t="shared" ref="H24" si="19">ROUND(H23*(1+$G70),2)</f>
        <v>-3.35</v>
      </c>
      <c r="I24" s="259">
        <f t="shared" si="1"/>
        <v>77.10926382710069</v>
      </c>
      <c r="J24" s="259">
        <f t="shared" si="3"/>
        <v>210.07</v>
      </c>
      <c r="K24" s="258">
        <f t="shared" si="14"/>
        <v>0.83</v>
      </c>
      <c r="L24" s="243"/>
      <c r="P24" s="293"/>
    </row>
    <row r="25" spans="2:17">
      <c r="B25" s="263">
        <f t="shared" si="2"/>
        <v>2031</v>
      </c>
      <c r="C25" s="264"/>
      <c r="D25" s="252">
        <f t="shared" si="15"/>
        <v>196.89</v>
      </c>
      <c r="E25" s="252">
        <f t="shared" si="15"/>
        <v>27.58</v>
      </c>
      <c r="F25" s="254">
        <f t="shared" si="0"/>
        <v>82.393663098856237</v>
      </c>
      <c r="G25" s="252">
        <f t="shared" si="15"/>
        <v>0</v>
      </c>
      <c r="H25" s="265">
        <f t="shared" ref="H25" si="20">ROUND(H24*(1+$G71),2)</f>
        <v>-3.43</v>
      </c>
      <c r="I25" s="254">
        <f t="shared" si="1"/>
        <v>78.96366309885623</v>
      </c>
      <c r="J25" s="254">
        <f t="shared" si="3"/>
        <v>215.13</v>
      </c>
      <c r="K25" s="252">
        <f t="shared" si="14"/>
        <v>0.85</v>
      </c>
      <c r="L25" s="243"/>
      <c r="P25" s="293"/>
    </row>
    <row r="26" spans="2:17">
      <c r="B26" s="263">
        <f t="shared" si="2"/>
        <v>2032</v>
      </c>
      <c r="C26" s="264"/>
      <c r="D26" s="252">
        <f t="shared" si="15"/>
        <v>201.63</v>
      </c>
      <c r="E26" s="252">
        <f t="shared" si="15"/>
        <v>28.24</v>
      </c>
      <c r="F26" s="254">
        <f t="shared" si="0"/>
        <v>84.375779999706353</v>
      </c>
      <c r="G26" s="252">
        <f t="shared" si="15"/>
        <v>0</v>
      </c>
      <c r="H26" s="265">
        <f t="shared" ref="H26" si="21">ROUND(H25*(1+$G72),2)</f>
        <v>-3.51</v>
      </c>
      <c r="I26" s="254">
        <f t="shared" si="1"/>
        <v>80.865779999706348</v>
      </c>
      <c r="J26" s="254">
        <f t="shared" si="3"/>
        <v>220.31</v>
      </c>
      <c r="K26" s="252">
        <f t="shared" si="14"/>
        <v>0.87</v>
      </c>
      <c r="L26" s="243"/>
      <c r="P26" s="293"/>
    </row>
    <row r="27" spans="2:17">
      <c r="B27" s="263">
        <f t="shared" si="2"/>
        <v>2033</v>
      </c>
      <c r="C27" s="264"/>
      <c r="D27" s="252">
        <f t="shared" si="15"/>
        <v>206.51</v>
      </c>
      <c r="E27" s="252">
        <f t="shared" si="15"/>
        <v>28.92</v>
      </c>
      <c r="F27" s="254">
        <f t="shared" si="0"/>
        <v>86.416626290211283</v>
      </c>
      <c r="G27" s="252">
        <f t="shared" si="15"/>
        <v>0</v>
      </c>
      <c r="H27" s="265">
        <f t="shared" ref="H27" si="22">ROUND(H26*(1+$G73),2)</f>
        <v>-3.59</v>
      </c>
      <c r="I27" s="254">
        <f t="shared" si="1"/>
        <v>82.82662629021128</v>
      </c>
      <c r="J27" s="254">
        <f t="shared" si="3"/>
        <v>225.65</v>
      </c>
      <c r="K27" s="252">
        <f t="shared" si="14"/>
        <v>0.89</v>
      </c>
      <c r="L27" s="243"/>
      <c r="P27" s="293"/>
    </row>
    <row r="28" spans="2:17">
      <c r="B28" s="263">
        <f t="shared" si="2"/>
        <v>2034</v>
      </c>
      <c r="C28" s="264"/>
      <c r="D28" s="252">
        <f t="shared" si="15"/>
        <v>211.51</v>
      </c>
      <c r="E28" s="252">
        <f t="shared" si="15"/>
        <v>29.62</v>
      </c>
      <c r="F28" s="254">
        <f t="shared" si="0"/>
        <v>88.508860796664166</v>
      </c>
      <c r="G28" s="252">
        <f t="shared" si="15"/>
        <v>0</v>
      </c>
      <c r="H28" s="265">
        <f t="shared" ref="H28" si="23">ROUND(H27*(1+$G74),2)</f>
        <v>-3.68</v>
      </c>
      <c r="I28" s="254">
        <f t="shared" si="1"/>
        <v>84.828860796664159</v>
      </c>
      <c r="J28" s="254">
        <f t="shared" si="3"/>
        <v>231.1</v>
      </c>
      <c r="K28" s="252">
        <f t="shared" si="14"/>
        <v>0.91</v>
      </c>
      <c r="L28" s="243"/>
      <c r="P28" s="293"/>
    </row>
    <row r="29" spans="2:17">
      <c r="B29" s="263">
        <f t="shared" si="2"/>
        <v>2035</v>
      </c>
      <c r="C29" s="264"/>
      <c r="D29" s="252">
        <f t="shared" ref="D29:E36" si="24">ROUND(D28*(1+$K66),2)</f>
        <v>216.62</v>
      </c>
      <c r="E29" s="252">
        <f t="shared" si="24"/>
        <v>30.34</v>
      </c>
      <c r="F29" s="254">
        <f t="shared" si="0"/>
        <v>90.648812932211612</v>
      </c>
      <c r="G29" s="252">
        <f t="shared" ref="G29:H36" si="25">ROUND(G28*(1+$K66),2)</f>
        <v>0</v>
      </c>
      <c r="H29" s="265">
        <f t="shared" si="25"/>
        <v>-3.77</v>
      </c>
      <c r="I29" s="254">
        <f t="shared" si="1"/>
        <v>86.878812932211616</v>
      </c>
      <c r="J29" s="254">
        <f t="shared" si="3"/>
        <v>236.69</v>
      </c>
      <c r="K29" s="252">
        <f t="shared" ref="K29:K36" si="26">ROUND(K28*(1+$K66),2)</f>
        <v>0.93</v>
      </c>
      <c r="L29" s="243"/>
      <c r="P29" s="293"/>
    </row>
    <row r="30" spans="2:17">
      <c r="B30" s="263">
        <f t="shared" si="2"/>
        <v>2036</v>
      </c>
      <c r="C30" s="264"/>
      <c r="D30" s="252">
        <f t="shared" si="24"/>
        <v>221.89</v>
      </c>
      <c r="E30" s="252">
        <f t="shared" si="24"/>
        <v>31.08</v>
      </c>
      <c r="F30" s="254">
        <f t="shared" si="0"/>
        <v>92.854835631120693</v>
      </c>
      <c r="G30" s="252">
        <f t="shared" si="25"/>
        <v>0</v>
      </c>
      <c r="H30" s="265">
        <f t="shared" si="25"/>
        <v>-3.86</v>
      </c>
      <c r="I30" s="254">
        <f t="shared" si="1"/>
        <v>88.994835631120694</v>
      </c>
      <c r="J30" s="254">
        <f t="shared" si="3"/>
        <v>242.45</v>
      </c>
      <c r="K30" s="252">
        <f t="shared" si="26"/>
        <v>0.95</v>
      </c>
      <c r="L30" s="243"/>
      <c r="P30" s="293"/>
    </row>
    <row r="31" spans="2:17">
      <c r="B31" s="263">
        <f t="shared" si="2"/>
        <v>2037</v>
      </c>
      <c r="C31" s="264"/>
      <c r="D31" s="252">
        <f t="shared" si="24"/>
        <v>227.28</v>
      </c>
      <c r="E31" s="252">
        <f t="shared" si="24"/>
        <v>31.83</v>
      </c>
      <c r="F31" s="254">
        <f t="shared" si="0"/>
        <v>95.108575959124352</v>
      </c>
      <c r="G31" s="252">
        <f t="shared" si="25"/>
        <v>0</v>
      </c>
      <c r="H31" s="265">
        <f t="shared" si="25"/>
        <v>-3.95</v>
      </c>
      <c r="I31" s="254">
        <f t="shared" si="1"/>
        <v>91.158575959124349</v>
      </c>
      <c r="J31" s="254">
        <f t="shared" si="3"/>
        <v>248.35</v>
      </c>
      <c r="K31" s="252">
        <f t="shared" si="26"/>
        <v>0.97</v>
      </c>
      <c r="L31" s="243"/>
      <c r="P31" s="293"/>
    </row>
    <row r="32" spans="2:17">
      <c r="B32" s="263">
        <f t="shared" si="2"/>
        <v>2038</v>
      </c>
      <c r="C32" s="264"/>
      <c r="D32" s="252">
        <f t="shared" si="24"/>
        <v>232.83</v>
      </c>
      <c r="E32" s="252">
        <f t="shared" si="24"/>
        <v>32.61</v>
      </c>
      <c r="F32" s="254">
        <f t="shared" si="0"/>
        <v>97.43205743734309</v>
      </c>
      <c r="G32" s="252">
        <f t="shared" si="25"/>
        <v>0</v>
      </c>
      <c r="H32" s="265">
        <f t="shared" si="25"/>
        <v>-4.05</v>
      </c>
      <c r="I32" s="254">
        <f t="shared" si="1"/>
        <v>93.382057437343093</v>
      </c>
      <c r="J32" s="254">
        <f t="shared" si="3"/>
        <v>254.41</v>
      </c>
      <c r="K32" s="252">
        <f t="shared" si="26"/>
        <v>0.99</v>
      </c>
      <c r="L32" s="243"/>
      <c r="P32" s="293"/>
    </row>
    <row r="33" spans="2:16">
      <c r="B33" s="263">
        <f t="shared" si="2"/>
        <v>2039</v>
      </c>
      <c r="C33" s="264"/>
      <c r="D33" s="252">
        <f t="shared" si="24"/>
        <v>238.53</v>
      </c>
      <c r="E33" s="252">
        <f t="shared" si="24"/>
        <v>33.409999999999997</v>
      </c>
      <c r="F33" s="254">
        <f t="shared" si="0"/>
        <v>99.81793889207006</v>
      </c>
      <c r="G33" s="252">
        <f t="shared" si="25"/>
        <v>0</v>
      </c>
      <c r="H33" s="265">
        <f t="shared" si="25"/>
        <v>-4.1500000000000004</v>
      </c>
      <c r="I33" s="254">
        <f t="shared" si="1"/>
        <v>95.667938892070055</v>
      </c>
      <c r="J33" s="254">
        <f t="shared" si="3"/>
        <v>260.63</v>
      </c>
      <c r="K33" s="252">
        <f t="shared" si="26"/>
        <v>1.01</v>
      </c>
      <c r="L33" s="243"/>
      <c r="P33" s="293"/>
    </row>
    <row r="34" spans="2:16">
      <c r="B34" s="263">
        <f t="shared" si="2"/>
        <v>2040</v>
      </c>
      <c r="C34" s="264"/>
      <c r="D34" s="252">
        <f t="shared" si="24"/>
        <v>244.36</v>
      </c>
      <c r="E34" s="252">
        <f t="shared" si="24"/>
        <v>34.229999999999997</v>
      </c>
      <c r="F34" s="254">
        <f t="shared" ref="F34:F36" si="27">(D34+E34)/(8.76*$C$63)</f>
        <v>102.25887914959846</v>
      </c>
      <c r="G34" s="252">
        <f t="shared" si="25"/>
        <v>0</v>
      </c>
      <c r="H34" s="265">
        <f t="shared" si="25"/>
        <v>-4.25</v>
      </c>
      <c r="I34" s="254">
        <f t="shared" si="1"/>
        <v>98.008879149598457</v>
      </c>
      <c r="J34" s="254">
        <f t="shared" si="3"/>
        <v>267.01</v>
      </c>
      <c r="K34" s="252">
        <f t="shared" si="26"/>
        <v>1.03</v>
      </c>
      <c r="L34" s="243"/>
      <c r="P34" s="293"/>
    </row>
    <row r="35" spans="2:16">
      <c r="B35" s="263">
        <f t="shared" si="2"/>
        <v>2041</v>
      </c>
      <c r="C35" s="264"/>
      <c r="D35" s="252">
        <f t="shared" si="24"/>
        <v>250.35</v>
      </c>
      <c r="E35" s="252">
        <f t="shared" si="24"/>
        <v>35.07</v>
      </c>
      <c r="F35" s="254">
        <f t="shared" si="27"/>
        <v>104.76588997048849</v>
      </c>
      <c r="G35" s="252">
        <f t="shared" si="25"/>
        <v>0</v>
      </c>
      <c r="H35" s="265">
        <f t="shared" si="25"/>
        <v>-4.3499999999999996</v>
      </c>
      <c r="I35" s="254">
        <f t="shared" si="1"/>
        <v>100.41588997048849</v>
      </c>
      <c r="J35" s="254">
        <f t="shared" si="3"/>
        <v>273.57</v>
      </c>
      <c r="K35" s="252">
        <f t="shared" si="26"/>
        <v>1.06</v>
      </c>
      <c r="L35" s="243"/>
      <c r="P35" s="293"/>
    </row>
    <row r="36" spans="2:16">
      <c r="B36" s="263">
        <f t="shared" si="2"/>
        <v>2042</v>
      </c>
      <c r="C36" s="264"/>
      <c r="D36" s="252">
        <f t="shared" si="24"/>
        <v>256.52</v>
      </c>
      <c r="E36" s="252">
        <f t="shared" si="24"/>
        <v>35.93</v>
      </c>
      <c r="F36" s="254">
        <f t="shared" si="27"/>
        <v>107.34631252844704</v>
      </c>
      <c r="G36" s="252">
        <f t="shared" si="25"/>
        <v>0</v>
      </c>
      <c r="H36" s="265">
        <f t="shared" si="25"/>
        <v>-4.46</v>
      </c>
      <c r="I36" s="254">
        <f t="shared" si="1"/>
        <v>102.88631252844705</v>
      </c>
      <c r="J36" s="254">
        <f t="shared" si="3"/>
        <v>280.3</v>
      </c>
      <c r="K36" s="252">
        <f t="shared" si="26"/>
        <v>1.0900000000000001</v>
      </c>
      <c r="L36" s="243"/>
      <c r="P36" s="293"/>
    </row>
    <row r="37" spans="2:16">
      <c r="B37" s="263"/>
      <c r="C37" s="256"/>
      <c r="D37" s="252"/>
      <c r="E37" s="252"/>
      <c r="F37" s="253"/>
      <c r="G37" s="252"/>
      <c r="H37" s="252"/>
      <c r="I37" s="254"/>
      <c r="J37" s="254"/>
      <c r="K37" s="266"/>
    </row>
    <row r="38" spans="2:16">
      <c r="B38" s="250"/>
      <c r="C38" s="256"/>
      <c r="D38" s="252"/>
      <c r="E38" s="252"/>
      <c r="F38" s="253"/>
      <c r="G38" s="252"/>
      <c r="H38" s="252"/>
      <c r="I38" s="254"/>
      <c r="J38" s="254"/>
      <c r="K38" s="266"/>
    </row>
    <row r="39" spans="2:16">
      <c r="B39" s="250"/>
      <c r="C39" s="256"/>
      <c r="D39" s="252"/>
      <c r="E39" s="252"/>
      <c r="F39" s="253"/>
      <c r="G39" s="252"/>
      <c r="H39" s="252"/>
      <c r="I39" s="254"/>
      <c r="J39" s="254"/>
      <c r="K39" s="266"/>
    </row>
    <row r="40" spans="2:16">
      <c r="B40" s="250"/>
      <c r="C40" s="256"/>
      <c r="D40" s="252"/>
      <c r="E40" s="252"/>
      <c r="F40" s="253"/>
      <c r="G40" s="252"/>
      <c r="H40" s="252"/>
      <c r="I40" s="254"/>
      <c r="J40" s="254"/>
      <c r="K40" s="266"/>
    </row>
    <row r="42" spans="2:16" ht="14.25">
      <c r="B42" s="267" t="s">
        <v>31</v>
      </c>
      <c r="C42" s="268"/>
      <c r="D42" s="268"/>
      <c r="E42" s="268"/>
      <c r="F42" s="268"/>
      <c r="G42" s="268"/>
      <c r="H42" s="268"/>
    </row>
    <row r="44" spans="2:16">
      <c r="B44" s="241" t="s">
        <v>199</v>
      </c>
      <c r="C44" s="269" t="s">
        <v>200</v>
      </c>
      <c r="D44" s="270" t="str">
        <f>'Table 3 200 MW (Wyo) 2033'!E68</f>
        <v xml:space="preserve">Plant Costs  - 2017 IRP - Table 6.1 &amp; 6.2 </v>
      </c>
    </row>
    <row r="45" spans="2:16">
      <c r="C45" s="269" t="str">
        <f>C7</f>
        <v>(a)</v>
      </c>
      <c r="D45" s="241" t="s">
        <v>201</v>
      </c>
    </row>
    <row r="46" spans="2:16">
      <c r="C46" s="269" t="str">
        <f>D7</f>
        <v>(b)</v>
      </c>
      <c r="D46" s="254" t="str">
        <f>"= "&amp;C7&amp;" x "&amp;C62</f>
        <v>= (a) x 0.0771567801772526</v>
      </c>
    </row>
    <row r="47" spans="2:16">
      <c r="C47" s="269" t="str">
        <f>F7</f>
        <v>(d)</v>
      </c>
      <c r="D47" s="254" t="str">
        <f>"= ("&amp;$D$7&amp;" + "&amp;$E$7&amp;") /  (8.76 x "&amp;TEXT(C63,"0.0%")&amp;")"</f>
        <v>= ((b) + (c)) /  (8.76 x 31.1%)</v>
      </c>
    </row>
    <row r="48" spans="2:16">
      <c r="C48" s="269" t="str">
        <f>I7</f>
        <v>(g)</v>
      </c>
      <c r="D48" s="254" t="str">
        <f>"= "&amp;$F$7&amp;" + "&amp;$H$7</f>
        <v>= (d) + (f)</v>
      </c>
    </row>
    <row r="49" spans="2:24">
      <c r="C49" s="269" t="str">
        <f>K7</f>
        <v>(h)</v>
      </c>
      <c r="D49" s="110" t="str">
        <f>D44</f>
        <v xml:space="preserve">Plant Costs  - 2017 IRP - Table 6.1 &amp; 6.2 </v>
      </c>
    </row>
    <row r="50" spans="2:24">
      <c r="C50" s="269"/>
      <c r="D50" s="254"/>
    </row>
    <row r="51" spans="2:24" ht="13.5" thickBot="1"/>
    <row r="52" spans="2:24" ht="13.5" thickBot="1">
      <c r="C52" s="58" t="str">
        <f>B2&amp;" - "&amp;B3</f>
        <v>2017 IRP Utah Solar Resource - 31% Capacity Factor</v>
      </c>
      <c r="D52" s="271"/>
      <c r="E52" s="271"/>
      <c r="F52" s="271"/>
      <c r="G52" s="271"/>
      <c r="H52" s="271"/>
      <c r="I52" s="272"/>
      <c r="J52" s="272"/>
      <c r="K52" s="273"/>
    </row>
    <row r="53" spans="2:24" ht="13.5" thickBot="1">
      <c r="C53" s="274" t="s">
        <v>202</v>
      </c>
      <c r="D53" s="275" t="s">
        <v>203</v>
      </c>
      <c r="E53" s="275"/>
      <c r="F53" s="275"/>
      <c r="G53" s="275"/>
      <c r="H53" s="276"/>
      <c r="I53" s="272"/>
      <c r="J53" s="272"/>
      <c r="K53" s="273"/>
    </row>
    <row r="55" spans="2:24">
      <c r="B55" s="110" t="s">
        <v>189</v>
      </c>
      <c r="C55" s="277">
        <v>1822.4072122157659</v>
      </c>
      <c r="D55" s="241" t="s">
        <v>201</v>
      </c>
      <c r="H55" s="241" t="s">
        <v>9</v>
      </c>
    </row>
    <row r="56" spans="2:24">
      <c r="B56" s="110" t="s">
        <v>189</v>
      </c>
      <c r="C56" s="278">
        <v>19.693557659779859</v>
      </c>
      <c r="D56" s="241" t="s">
        <v>204</v>
      </c>
      <c r="H56" s="241" t="s">
        <v>9</v>
      </c>
    </row>
    <row r="57" spans="2:24">
      <c r="B57" s="110" t="s">
        <v>189</v>
      </c>
      <c r="C57" s="283">
        <v>0.60299999999999998</v>
      </c>
      <c r="D57" s="241" t="s">
        <v>209</v>
      </c>
      <c r="H57" s="241" t="s">
        <v>206</v>
      </c>
    </row>
    <row r="58" spans="2:24">
      <c r="B58" s="110" t="s">
        <v>189</v>
      </c>
      <c r="C58" s="278">
        <v>0</v>
      </c>
      <c r="D58" s="241" t="s">
        <v>205</v>
      </c>
      <c r="H58" s="241" t="s">
        <v>206</v>
      </c>
      <c r="K58" s="243"/>
      <c r="L58" s="279"/>
      <c r="M58" s="68"/>
      <c r="N58" s="280" t="s">
        <v>212</v>
      </c>
      <c r="O58" s="68" t="s">
        <v>211</v>
      </c>
      <c r="P58" s="282" t="s">
        <v>213</v>
      </c>
      <c r="Q58" s="68"/>
      <c r="S58" s="243"/>
      <c r="T58" s="243"/>
      <c r="U58" s="243"/>
      <c r="V58" s="243"/>
      <c r="W58" s="243"/>
      <c r="X58" s="243"/>
    </row>
    <row r="59" spans="2:24">
      <c r="B59" s="110" t="s">
        <v>189</v>
      </c>
      <c r="C59" s="291">
        <f>P63</f>
        <v>-2.446131410134015</v>
      </c>
      <c r="D59" s="241" t="s">
        <v>207</v>
      </c>
      <c r="H59" s="241" t="s">
        <v>206</v>
      </c>
      <c r="K59" s="281"/>
      <c r="L59" s="281"/>
      <c r="M59" s="282"/>
      <c r="N59" s="281">
        <f>C55</f>
        <v>1822.4072122157659</v>
      </c>
      <c r="O59" s="301">
        <v>6.910504691716815E-2</v>
      </c>
      <c r="P59" s="295">
        <f>O59*N59/8760/$C$63*1000-O60*N60/8760/$C$63*1000</f>
        <v>-5.386049113925985</v>
      </c>
      <c r="Q59" s="302"/>
      <c r="R59" s="283"/>
      <c r="S59" s="243"/>
      <c r="T59" s="243"/>
      <c r="U59" s="243"/>
      <c r="V59" s="243"/>
      <c r="W59" s="243"/>
      <c r="X59" s="243"/>
    </row>
    <row r="60" spans="2:24">
      <c r="K60" s="281"/>
      <c r="L60" s="281"/>
      <c r="M60" s="281"/>
      <c r="N60" s="281">
        <f>N59</f>
        <v>1822.4072122157659</v>
      </c>
      <c r="O60" s="301">
        <v>7.7156780177252568E-2</v>
      </c>
      <c r="P60" s="243"/>
      <c r="Q60" s="302"/>
      <c r="R60" s="243"/>
      <c r="S60" s="243"/>
      <c r="T60" s="243"/>
      <c r="U60" s="243"/>
      <c r="V60" s="243"/>
      <c r="W60" s="243"/>
      <c r="X60" s="243"/>
    </row>
    <row r="61" spans="2:24">
      <c r="C61" s="285"/>
      <c r="K61" s="281"/>
      <c r="L61" s="281"/>
      <c r="M61" s="281"/>
      <c r="N61" s="288"/>
      <c r="O61" s="288"/>
      <c r="S61" s="243"/>
      <c r="T61" s="243"/>
      <c r="U61" s="243"/>
      <c r="V61" s="243"/>
      <c r="W61" s="243"/>
      <c r="X61" s="243"/>
    </row>
    <row r="62" spans="2:24">
      <c r="C62" s="286">
        <v>7.7156780177252568E-2</v>
      </c>
      <c r="D62" s="241" t="s">
        <v>54</v>
      </c>
      <c r="K62" s="287"/>
      <c r="L62" s="288"/>
      <c r="M62" s="288"/>
      <c r="N62" s="280" t="s">
        <v>212</v>
      </c>
      <c r="O62" s="68" t="s">
        <v>211</v>
      </c>
      <c r="P62" s="282" t="s">
        <v>214</v>
      </c>
    </row>
    <row r="63" spans="2:24">
      <c r="C63" s="292">
        <v>0.311</v>
      </c>
      <c r="D63" s="241" t="s">
        <v>55</v>
      </c>
      <c r="N63" s="281">
        <f>N59</f>
        <v>1822.4072122157659</v>
      </c>
      <c r="O63" s="303">
        <v>7.3499999999999996E-2</v>
      </c>
      <c r="P63" s="295">
        <f>O63*N63/8760/$C$63*1000-O64*N64/8760/$C$63*1000</f>
        <v>-2.446131410134015</v>
      </c>
      <c r="R63" s="304" t="s">
        <v>266</v>
      </c>
    </row>
    <row r="64" spans="2:24" ht="13.5" thickBot="1">
      <c r="D64" s="284"/>
      <c r="N64" s="281">
        <f>N59</f>
        <v>1822.4072122157659</v>
      </c>
      <c r="O64" s="301">
        <v>7.7156780177252568E-2</v>
      </c>
      <c r="P64" s="243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71"/>
      <c r="E65" s="271"/>
      <c r="F65" s="271"/>
      <c r="G65" s="271"/>
      <c r="H65" s="271"/>
      <c r="I65" s="271"/>
      <c r="J65" s="271"/>
      <c r="K65" s="273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28">C66+1</f>
        <v>2018</v>
      </c>
      <c r="D67" s="57">
        <v>2.1684070430924685E-2</v>
      </c>
      <c r="E67" s="110"/>
      <c r="F67" s="135">
        <f t="shared" ref="F67:F74" si="29">F66+1</f>
        <v>2027</v>
      </c>
      <c r="G67" s="57">
        <v>2.3164081218836952E-2</v>
      </c>
      <c r="H67" s="110"/>
      <c r="I67" s="135">
        <f t="shared" ref="I67:I74" si="30">I66+1</f>
        <v>2036</v>
      </c>
      <c r="J67" s="135"/>
      <c r="K67" s="57">
        <v>2.4311492116604327E-2</v>
      </c>
    </row>
    <row r="68" spans="3:11">
      <c r="C68" s="135">
        <f t="shared" si="28"/>
        <v>2019</v>
      </c>
      <c r="D68" s="57">
        <v>2.0023445288848141E-2</v>
      </c>
      <c r="E68" s="110"/>
      <c r="F68" s="135">
        <f t="shared" si="29"/>
        <v>2028</v>
      </c>
      <c r="G68" s="57">
        <v>2.3269517424980624E-2</v>
      </c>
      <c r="H68" s="110"/>
      <c r="I68" s="135">
        <f t="shared" si="30"/>
        <v>2037</v>
      </c>
      <c r="J68" s="135"/>
      <c r="K68" s="57">
        <v>2.4277391473133791E-2</v>
      </c>
    </row>
    <row r="69" spans="3:11">
      <c r="C69" s="135">
        <f t="shared" si="28"/>
        <v>2020</v>
      </c>
      <c r="D69" s="57">
        <v>2.1423649370385656E-2</v>
      </c>
      <c r="E69" s="110"/>
      <c r="F69" s="135">
        <f t="shared" si="29"/>
        <v>2029</v>
      </c>
      <c r="G69" s="57">
        <v>2.3660062349176059E-2</v>
      </c>
      <c r="H69" s="110"/>
      <c r="I69" s="135">
        <f t="shared" si="30"/>
        <v>2038</v>
      </c>
      <c r="J69" s="135"/>
      <c r="K69" s="57">
        <v>2.4418737348747444E-2</v>
      </c>
    </row>
    <row r="70" spans="3:11">
      <c r="C70" s="135">
        <f t="shared" si="28"/>
        <v>2021</v>
      </c>
      <c r="D70" s="57">
        <v>2.2444603435442634E-2</v>
      </c>
      <c r="E70" s="110"/>
      <c r="F70" s="135">
        <f t="shared" si="29"/>
        <v>2030</v>
      </c>
      <c r="G70" s="57">
        <v>2.3797996946838929E-2</v>
      </c>
      <c r="H70" s="110"/>
      <c r="I70" s="135">
        <f t="shared" si="30"/>
        <v>2039</v>
      </c>
      <c r="J70" s="135"/>
      <c r="K70" s="57">
        <v>2.4490791911648602E-2</v>
      </c>
    </row>
    <row r="71" spans="3:11">
      <c r="C71" s="135">
        <f t="shared" si="28"/>
        <v>2022</v>
      </c>
      <c r="D71" s="57">
        <v>2.2559296067847567E-2</v>
      </c>
      <c r="E71" s="110"/>
      <c r="F71" s="135">
        <f t="shared" si="29"/>
        <v>2031</v>
      </c>
      <c r="G71" s="57">
        <v>2.4014000123530499E-2</v>
      </c>
      <c r="H71" s="110"/>
      <c r="I71" s="135">
        <f t="shared" si="30"/>
        <v>2040</v>
      </c>
      <c r="J71" s="135"/>
      <c r="K71" s="57">
        <v>2.442458536688985E-2</v>
      </c>
    </row>
    <row r="72" spans="3:11" s="243" customFormat="1">
      <c r="C72" s="135">
        <f t="shared" si="28"/>
        <v>2023</v>
      </c>
      <c r="D72" s="57">
        <v>2.3031082544693549E-2</v>
      </c>
      <c r="E72" s="112"/>
      <c r="F72" s="135">
        <f t="shared" si="29"/>
        <v>2032</v>
      </c>
      <c r="G72" s="57">
        <v>2.4075090077113837E-2</v>
      </c>
      <c r="H72" s="112"/>
      <c r="I72" s="135">
        <f t="shared" si="30"/>
        <v>2041</v>
      </c>
      <c r="J72" s="135"/>
      <c r="K72" s="57">
        <v>2.4530694634797623E-2</v>
      </c>
    </row>
    <row r="73" spans="3:11" s="243" customFormat="1">
      <c r="C73" s="135">
        <f t="shared" si="28"/>
        <v>2024</v>
      </c>
      <c r="D73" s="57">
        <v>2.3134274986934988E-2</v>
      </c>
      <c r="E73" s="112"/>
      <c r="F73" s="135">
        <f t="shared" si="29"/>
        <v>2033</v>
      </c>
      <c r="G73" s="57">
        <v>2.4191075903759129E-2</v>
      </c>
      <c r="H73" s="112"/>
      <c r="I73" s="135">
        <f t="shared" si="30"/>
        <v>2042</v>
      </c>
      <c r="J73" s="135"/>
      <c r="K73" s="57">
        <v>2.4630996146588036E-2</v>
      </c>
    </row>
    <row r="74" spans="3:11" s="243" customFormat="1">
      <c r="C74" s="135">
        <f t="shared" si="28"/>
        <v>2025</v>
      </c>
      <c r="D74" s="57">
        <v>2.3159080336675242E-2</v>
      </c>
      <c r="E74" s="112"/>
      <c r="F74" s="135">
        <f t="shared" si="29"/>
        <v>2034</v>
      </c>
      <c r="G74" s="57">
        <v>2.4219456505286896E-2</v>
      </c>
      <c r="H74" s="112"/>
      <c r="I74" s="135">
        <f t="shared" si="30"/>
        <v>2043</v>
      </c>
      <c r="J74" s="135"/>
      <c r="K74" s="57">
        <v>2.4704209858992465E-2</v>
      </c>
    </row>
    <row r="75" spans="3:11" s="243" customFormat="1"/>
    <row r="76" spans="3:11" s="243" customFormat="1"/>
    <row r="93" spans="3:4">
      <c r="C93" s="280"/>
      <c r="D93" s="284"/>
    </row>
    <row r="94" spans="3:4">
      <c r="C94" s="280"/>
      <c r="D94" s="284"/>
    </row>
    <row r="95" spans="3:4">
      <c r="C95" s="280"/>
      <c r="D95" s="284"/>
    </row>
    <row r="96" spans="3:4">
      <c r="C96" s="280"/>
      <c r="D96" s="284"/>
    </row>
    <row r="97" spans="3:4">
      <c r="C97" s="280"/>
      <c r="D97" s="284"/>
    </row>
    <row r="98" spans="3:4">
      <c r="C98" s="280"/>
      <c r="D98" s="284"/>
    </row>
    <row r="99" spans="3:4">
      <c r="C99" s="280"/>
      <c r="D99" s="284"/>
    </row>
    <row r="100" spans="3:4">
      <c r="C100" s="280"/>
      <c r="D100" s="284"/>
    </row>
    <row r="101" spans="3:4">
      <c r="C101" s="280"/>
      <c r="D101" s="284"/>
    </row>
    <row r="102" spans="3:4">
      <c r="C102" s="280"/>
      <c r="D102" s="284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>
      <selection activeCell="B1" sqref="B1"/>
    </sheetView>
  </sheetViews>
  <sheetFormatPr defaultColWidth="9.33203125" defaultRowHeight="12.75"/>
  <cols>
    <col min="1" max="1" width="1.5" style="241" customWidth="1"/>
    <col min="2" max="2" width="10.83203125" style="241" customWidth="1"/>
    <col min="3" max="3" width="14.1640625" style="241" customWidth="1"/>
    <col min="4" max="4" width="12.33203125" style="241" customWidth="1"/>
    <col min="5" max="5" width="9.1640625" style="241" customWidth="1"/>
    <col min="6" max="6" width="9.83203125" style="241" bestFit="1" customWidth="1"/>
    <col min="7" max="7" width="9.83203125" style="241" customWidth="1"/>
    <col min="8" max="8" width="10.5" style="241" customWidth="1"/>
    <col min="9" max="10" width="12.5" style="241" customWidth="1"/>
    <col min="11" max="11" width="11.6640625" style="241" customWidth="1"/>
    <col min="12" max="12" width="9.33203125" style="241"/>
    <col min="13" max="13" width="9.6640625" style="241" bestFit="1" customWidth="1"/>
    <col min="14" max="15" width="17" style="241" customWidth="1"/>
    <col min="16" max="16" width="9.33203125" style="241" customWidth="1"/>
    <col min="17" max="16384" width="9.33203125" style="241"/>
  </cols>
  <sheetData>
    <row r="1" spans="2:18" ht="15.75">
      <c r="B1" s="239" t="s">
        <v>195</v>
      </c>
      <c r="C1" s="240"/>
      <c r="D1" s="240"/>
      <c r="E1" s="240"/>
      <c r="F1" s="240"/>
      <c r="G1" s="240"/>
      <c r="H1" s="240"/>
      <c r="I1" s="240"/>
      <c r="J1" s="240"/>
    </row>
    <row r="2" spans="2:18" ht="15.75">
      <c r="B2" s="239" t="s">
        <v>267</v>
      </c>
      <c r="C2" s="240"/>
      <c r="D2" s="240"/>
      <c r="E2" s="240"/>
      <c r="F2" s="240"/>
      <c r="G2" s="240"/>
      <c r="H2" s="240"/>
      <c r="I2" s="240"/>
      <c r="J2" s="240"/>
    </row>
    <row r="3" spans="2:18" ht="15.75">
      <c r="B3" s="239" t="str">
        <f>TEXT($C$63,"0%")&amp;" Capacity Factor"</f>
        <v>25% Capacity Factor</v>
      </c>
      <c r="C3" s="240"/>
      <c r="D3" s="240"/>
      <c r="E3" s="240"/>
      <c r="F3" s="240"/>
      <c r="G3" s="240"/>
      <c r="H3" s="240"/>
      <c r="I3" s="240"/>
      <c r="J3" s="240"/>
    </row>
    <row r="4" spans="2:18">
      <c r="B4" s="242"/>
      <c r="C4" s="242"/>
      <c r="D4" s="242"/>
      <c r="E4" s="242"/>
      <c r="F4" s="242"/>
      <c r="G4" s="242"/>
      <c r="H4" s="242"/>
      <c r="I4" s="243"/>
      <c r="J4" s="243"/>
      <c r="K4" s="243"/>
    </row>
    <row r="5" spans="2:18" ht="51.75" customHeight="1">
      <c r="B5" s="244" t="s">
        <v>0</v>
      </c>
      <c r="C5" s="245" t="s">
        <v>10</v>
      </c>
      <c r="D5" s="245" t="s">
        <v>11</v>
      </c>
      <c r="E5" s="245" t="s">
        <v>12</v>
      </c>
      <c r="F5" s="245" t="s">
        <v>196</v>
      </c>
      <c r="G5" s="19" t="s">
        <v>13</v>
      </c>
      <c r="H5" s="245" t="s">
        <v>197</v>
      </c>
      <c r="I5" s="245" t="s">
        <v>210</v>
      </c>
      <c r="J5" s="19" t="s">
        <v>73</v>
      </c>
      <c r="K5" s="245" t="s">
        <v>198</v>
      </c>
      <c r="P5" s="245"/>
    </row>
    <row r="6" spans="2:18" ht="24" customHeight="1">
      <c r="B6" s="246"/>
      <c r="C6" s="247" t="s">
        <v>8</v>
      </c>
      <c r="D6" s="248" t="s">
        <v>9</v>
      </c>
      <c r="E6" s="248" t="s">
        <v>9</v>
      </c>
      <c r="F6" s="247" t="s">
        <v>39</v>
      </c>
      <c r="G6" s="22" t="s">
        <v>39</v>
      </c>
      <c r="H6" s="247" t="s">
        <v>39</v>
      </c>
      <c r="I6" s="247" t="s">
        <v>39</v>
      </c>
      <c r="J6" s="23" t="s">
        <v>9</v>
      </c>
      <c r="K6" s="247" t="s">
        <v>39</v>
      </c>
    </row>
    <row r="7" spans="2:18">
      <c r="C7" s="249" t="s">
        <v>1</v>
      </c>
      <c r="D7" s="249" t="s">
        <v>2</v>
      </c>
      <c r="E7" s="249" t="s">
        <v>3</v>
      </c>
      <c r="F7" s="249" t="s">
        <v>4</v>
      </c>
      <c r="G7" s="249" t="s">
        <v>5</v>
      </c>
      <c r="H7" s="249" t="s">
        <v>7</v>
      </c>
      <c r="I7" s="249" t="s">
        <v>28</v>
      </c>
      <c r="J7" s="249" t="s">
        <v>29</v>
      </c>
      <c r="K7" s="249" t="s">
        <v>29</v>
      </c>
    </row>
    <row r="8" spans="2:18" ht="6" customHeight="1">
      <c r="K8" s="243"/>
    </row>
    <row r="9" spans="2:18" ht="15.75">
      <c r="B9" s="60" t="str">
        <f>C52</f>
        <v>2017 IRP Yakima Solar Resource - 25% Capacity Factor</v>
      </c>
      <c r="C9" s="243"/>
      <c r="E9" s="243"/>
      <c r="F9" s="243"/>
      <c r="G9" s="243"/>
      <c r="H9" s="243"/>
      <c r="I9" s="243"/>
      <c r="J9" s="243"/>
      <c r="K9" s="243"/>
    </row>
    <row r="10" spans="2:18">
      <c r="B10" s="250">
        <v>2016</v>
      </c>
      <c r="C10" s="251">
        <f>C55</f>
        <v>1761.8947998896474</v>
      </c>
      <c r="D10" s="252">
        <f>C10*$C$62</f>
        <v>135.94212977052993</v>
      </c>
      <c r="E10" s="252">
        <f>C56</f>
        <v>18.739825346529312</v>
      </c>
      <c r="F10" s="253">
        <f t="shared" ref="F10:F36" si="0">(D10+E10)/(8.76*$C$63)</f>
        <v>70.914688487768075</v>
      </c>
      <c r="G10" s="253">
        <f>C58</f>
        <v>0</v>
      </c>
      <c r="H10" s="252">
        <f>C59</f>
        <v>-2.9537611535827537</v>
      </c>
      <c r="I10" s="254">
        <f t="shared" ref="I10:I36" si="1">F10+H10+G10</f>
        <v>67.960927334185328</v>
      </c>
      <c r="J10" s="254">
        <f>ROUND(I10*$C$63*8.76,2)</f>
        <v>148.24</v>
      </c>
      <c r="K10" s="252">
        <f>$C$57</f>
        <v>0.60299999999999998</v>
      </c>
      <c r="N10" s="255"/>
      <c r="P10" s="293"/>
    </row>
    <row r="11" spans="2:18">
      <c r="B11" s="250">
        <f t="shared" ref="B11:B36" si="2">B10+1</f>
        <v>2017</v>
      </c>
      <c r="C11" s="256"/>
      <c r="D11" s="252">
        <f t="shared" ref="D11:D19" si="3">ROUND(D10*(1+$D66),2)</f>
        <v>138.94999999999999</v>
      </c>
      <c r="E11" s="252">
        <f t="shared" ref="E11:E19" si="4">ROUND(E10*(1+$D66),2)</f>
        <v>19.149999999999999</v>
      </c>
      <c r="F11" s="253">
        <f t="shared" si="0"/>
        <v>72.481707652527916</v>
      </c>
      <c r="G11" s="252">
        <f t="shared" ref="G11:G19" si="5">ROUND(G10*(1+$D66),2)</f>
        <v>0</v>
      </c>
      <c r="H11" s="252">
        <f t="shared" ref="H11:H19" si="6">ROUND(H10*(1+$D66),2)</f>
        <v>-3.02</v>
      </c>
      <c r="I11" s="254">
        <f t="shared" si="1"/>
        <v>69.46170765252792</v>
      </c>
      <c r="J11" s="254">
        <f t="shared" ref="J11:J36" si="7">ROUND(I11*$C$63*8.76,2)</f>
        <v>151.51</v>
      </c>
      <c r="K11" s="252">
        <f t="shared" ref="K11:K19" si="8">ROUND(K10*(1+$D66),2)</f>
        <v>0.62</v>
      </c>
      <c r="N11" s="255"/>
      <c r="P11" s="293"/>
    </row>
    <row r="12" spans="2:18">
      <c r="B12" s="263">
        <f t="shared" si="2"/>
        <v>2018</v>
      </c>
      <c r="C12" s="264"/>
      <c r="D12" s="252">
        <f t="shared" si="3"/>
        <v>141.96</v>
      </c>
      <c r="E12" s="252">
        <f t="shared" si="4"/>
        <v>19.57</v>
      </c>
      <c r="F12" s="254">
        <f t="shared" si="0"/>
        <v>74.054207698373403</v>
      </c>
      <c r="G12" s="252">
        <f t="shared" si="5"/>
        <v>0</v>
      </c>
      <c r="H12" s="265">
        <f t="shared" si="6"/>
        <v>-3.09</v>
      </c>
      <c r="I12" s="254">
        <f t="shared" si="1"/>
        <v>70.9642076983734</v>
      </c>
      <c r="J12" s="254">
        <f t="shared" si="7"/>
        <v>154.79</v>
      </c>
      <c r="K12" s="252">
        <f t="shared" si="8"/>
        <v>0.63</v>
      </c>
      <c r="L12" s="243"/>
      <c r="N12" s="255"/>
      <c r="P12" s="293"/>
    </row>
    <row r="13" spans="2:18">
      <c r="B13" s="263">
        <f t="shared" si="2"/>
        <v>2019</v>
      </c>
      <c r="C13" s="264"/>
      <c r="D13" s="252">
        <f t="shared" si="3"/>
        <v>144.80000000000001</v>
      </c>
      <c r="E13" s="252">
        <f t="shared" si="4"/>
        <v>19.96</v>
      </c>
      <c r="F13" s="254">
        <f t="shared" si="0"/>
        <v>75.535016779446565</v>
      </c>
      <c r="G13" s="252">
        <f t="shared" si="5"/>
        <v>0</v>
      </c>
      <c r="H13" s="265">
        <f t="shared" si="6"/>
        <v>-3.15</v>
      </c>
      <c r="I13" s="254">
        <f t="shared" si="1"/>
        <v>72.385016779446559</v>
      </c>
      <c r="J13" s="254">
        <f t="shared" si="7"/>
        <v>157.88999999999999</v>
      </c>
      <c r="K13" s="252">
        <f t="shared" si="8"/>
        <v>0.64</v>
      </c>
      <c r="L13" s="243"/>
      <c r="N13" s="255"/>
      <c r="P13" s="293"/>
    </row>
    <row r="14" spans="2:18">
      <c r="B14" s="263">
        <f t="shared" si="2"/>
        <v>2020</v>
      </c>
      <c r="C14" s="264"/>
      <c r="D14" s="252">
        <f t="shared" si="3"/>
        <v>147.9</v>
      </c>
      <c r="E14" s="252">
        <f t="shared" si="4"/>
        <v>20.39</v>
      </c>
      <c r="F14" s="254">
        <f t="shared" si="0"/>
        <v>77.153362307678222</v>
      </c>
      <c r="G14" s="252">
        <f t="shared" si="5"/>
        <v>0</v>
      </c>
      <c r="H14" s="265">
        <f t="shared" si="6"/>
        <v>-3.22</v>
      </c>
      <c r="I14" s="254">
        <f t="shared" si="1"/>
        <v>73.933362307678223</v>
      </c>
      <c r="J14" s="254">
        <f t="shared" si="7"/>
        <v>161.27000000000001</v>
      </c>
      <c r="K14" s="252">
        <f t="shared" si="8"/>
        <v>0.65</v>
      </c>
      <c r="L14" s="243"/>
      <c r="N14" s="255"/>
      <c r="O14" s="260"/>
      <c r="P14" s="293"/>
      <c r="Q14" s="261"/>
      <c r="R14" s="262"/>
    </row>
    <row r="15" spans="2:18">
      <c r="B15" s="263">
        <f t="shared" si="2"/>
        <v>2021</v>
      </c>
      <c r="C15" s="264"/>
      <c r="D15" s="252">
        <f t="shared" si="3"/>
        <v>151.22</v>
      </c>
      <c r="E15" s="252">
        <f t="shared" si="4"/>
        <v>20.85</v>
      </c>
      <c r="F15" s="254">
        <f t="shared" si="0"/>
        <v>78.886321541875262</v>
      </c>
      <c r="G15" s="252">
        <f t="shared" si="5"/>
        <v>0</v>
      </c>
      <c r="H15" s="265">
        <f t="shared" si="6"/>
        <v>-3.29</v>
      </c>
      <c r="I15" s="254">
        <f t="shared" si="1"/>
        <v>75.596321541875255</v>
      </c>
      <c r="J15" s="254">
        <f t="shared" si="7"/>
        <v>164.89</v>
      </c>
      <c r="K15" s="252">
        <f t="shared" si="8"/>
        <v>0.66</v>
      </c>
      <c r="L15" s="243"/>
      <c r="N15" s="261"/>
      <c r="O15" s="261"/>
      <c r="P15" s="293"/>
      <c r="Q15" s="261"/>
      <c r="R15" s="262"/>
    </row>
    <row r="16" spans="2:18">
      <c r="B16" s="263">
        <f t="shared" si="2"/>
        <v>2022</v>
      </c>
      <c r="C16" s="264"/>
      <c r="D16" s="252">
        <f t="shared" si="3"/>
        <v>154.63</v>
      </c>
      <c r="E16" s="252">
        <f t="shared" si="4"/>
        <v>21.32</v>
      </c>
      <c r="F16" s="254">
        <f t="shared" si="0"/>
        <v>80.665126258458486</v>
      </c>
      <c r="G16" s="252">
        <f t="shared" si="5"/>
        <v>0</v>
      </c>
      <c r="H16" s="265">
        <f t="shared" si="6"/>
        <v>-3.36</v>
      </c>
      <c r="I16" s="254">
        <f t="shared" si="1"/>
        <v>77.305126258458486</v>
      </c>
      <c r="J16" s="254">
        <f t="shared" si="7"/>
        <v>168.62</v>
      </c>
      <c r="K16" s="252">
        <f t="shared" si="8"/>
        <v>0.67</v>
      </c>
      <c r="L16" s="243"/>
      <c r="N16" s="255"/>
      <c r="P16" s="293"/>
    </row>
    <row r="17" spans="2:17">
      <c r="B17" s="263">
        <f t="shared" si="2"/>
        <v>2023</v>
      </c>
      <c r="C17" s="264"/>
      <c r="D17" s="252">
        <f t="shared" si="3"/>
        <v>158.19</v>
      </c>
      <c r="E17" s="252">
        <f t="shared" si="4"/>
        <v>21.81</v>
      </c>
      <c r="F17" s="254">
        <f t="shared" si="0"/>
        <v>82.521868295098201</v>
      </c>
      <c r="G17" s="252">
        <f t="shared" si="5"/>
        <v>0</v>
      </c>
      <c r="H17" s="265">
        <f t="shared" si="6"/>
        <v>-3.44</v>
      </c>
      <c r="I17" s="254">
        <f t="shared" si="1"/>
        <v>79.081868295098204</v>
      </c>
      <c r="J17" s="254">
        <f t="shared" si="7"/>
        <v>172.5</v>
      </c>
      <c r="K17" s="252">
        <f t="shared" si="8"/>
        <v>0.69</v>
      </c>
      <c r="L17" s="243"/>
      <c r="N17" s="255"/>
      <c r="O17" s="260"/>
      <c r="P17" s="293"/>
    </row>
    <row r="18" spans="2:17">
      <c r="B18" s="263">
        <f t="shared" si="2"/>
        <v>2024</v>
      </c>
      <c r="C18" s="264"/>
      <c r="D18" s="252">
        <f t="shared" si="3"/>
        <v>161.85</v>
      </c>
      <c r="E18" s="252">
        <f t="shared" si="4"/>
        <v>22.31</v>
      </c>
      <c r="F18" s="254">
        <f t="shared" si="0"/>
        <v>84.429040362362699</v>
      </c>
      <c r="G18" s="252">
        <f t="shared" si="5"/>
        <v>0</v>
      </c>
      <c r="H18" s="265">
        <f t="shared" si="6"/>
        <v>-3.52</v>
      </c>
      <c r="I18" s="254">
        <f t="shared" si="1"/>
        <v>80.909040362362703</v>
      </c>
      <c r="J18" s="254">
        <f t="shared" si="7"/>
        <v>176.48</v>
      </c>
      <c r="K18" s="252">
        <f t="shared" si="8"/>
        <v>0.71</v>
      </c>
      <c r="L18" s="243"/>
      <c r="P18" s="293"/>
    </row>
    <row r="19" spans="2:17">
      <c r="B19" s="263">
        <f t="shared" si="2"/>
        <v>2025</v>
      </c>
      <c r="C19" s="264"/>
      <c r="D19" s="252">
        <f t="shared" si="3"/>
        <v>165.6</v>
      </c>
      <c r="E19" s="252">
        <f t="shared" si="4"/>
        <v>22.83</v>
      </c>
      <c r="F19" s="254">
        <f t="shared" si="0"/>
        <v>86.386642460251977</v>
      </c>
      <c r="G19" s="252">
        <f t="shared" si="5"/>
        <v>0</v>
      </c>
      <c r="H19" s="265">
        <f t="shared" si="6"/>
        <v>-3.6</v>
      </c>
      <c r="I19" s="254">
        <f t="shared" si="1"/>
        <v>82.786642460251983</v>
      </c>
      <c r="J19" s="254">
        <f t="shared" si="7"/>
        <v>180.58</v>
      </c>
      <c r="K19" s="252">
        <f t="shared" si="8"/>
        <v>0.73</v>
      </c>
      <c r="L19" s="243"/>
      <c r="P19" s="293"/>
    </row>
    <row r="20" spans="2:17">
      <c r="B20" s="263">
        <f t="shared" si="2"/>
        <v>2026</v>
      </c>
      <c r="C20" s="264"/>
      <c r="D20" s="252">
        <f t="shared" ref="D20:D28" si="9">ROUND(D19*(1+$G66),2)</f>
        <v>169.4</v>
      </c>
      <c r="E20" s="252">
        <f t="shared" ref="E20:E28" si="10">ROUND(E19*(1+$G66),2)</f>
        <v>23.35</v>
      </c>
      <c r="F20" s="254">
        <f t="shared" si="0"/>
        <v>88.367167299334326</v>
      </c>
      <c r="G20" s="252">
        <f t="shared" ref="G20:G28" si="11">ROUND(G19*(1+$G66),2)</f>
        <v>0</v>
      </c>
      <c r="H20" s="265">
        <f t="shared" ref="H20:H28" si="12">ROUND(H19*(1+$G66),2)</f>
        <v>-3.68</v>
      </c>
      <c r="I20" s="254">
        <f t="shared" si="1"/>
        <v>84.68716729933432</v>
      </c>
      <c r="J20" s="254">
        <f t="shared" si="7"/>
        <v>184.72</v>
      </c>
      <c r="K20" s="252">
        <f t="shared" ref="K20:K28" si="13">ROUND(K19*(1+$G66),2)</f>
        <v>0.75</v>
      </c>
      <c r="L20" s="243"/>
      <c r="P20" s="293"/>
      <c r="Q20" s="294"/>
    </row>
    <row r="21" spans="2:17">
      <c r="B21" s="263">
        <f t="shared" si="2"/>
        <v>2027</v>
      </c>
      <c r="C21" s="264"/>
      <c r="D21" s="252">
        <f t="shared" si="9"/>
        <v>173.32</v>
      </c>
      <c r="E21" s="252">
        <f t="shared" si="10"/>
        <v>23.89</v>
      </c>
      <c r="F21" s="254">
        <f t="shared" si="0"/>
        <v>90.411875813757305</v>
      </c>
      <c r="G21" s="252">
        <f t="shared" si="11"/>
        <v>0</v>
      </c>
      <c r="H21" s="265">
        <f t="shared" si="12"/>
        <v>-3.77</v>
      </c>
      <c r="I21" s="254">
        <f t="shared" si="1"/>
        <v>86.641875813757309</v>
      </c>
      <c r="J21" s="254">
        <f t="shared" si="7"/>
        <v>188.99</v>
      </c>
      <c r="K21" s="252">
        <f t="shared" si="13"/>
        <v>0.77</v>
      </c>
      <c r="L21" s="243"/>
      <c r="P21" s="293"/>
    </row>
    <row r="22" spans="2:17">
      <c r="B22" s="263">
        <f t="shared" si="2"/>
        <v>2028</v>
      </c>
      <c r="C22" s="264"/>
      <c r="D22" s="258">
        <f t="shared" si="9"/>
        <v>177.35</v>
      </c>
      <c r="E22" s="258">
        <f t="shared" si="10"/>
        <v>24.45</v>
      </c>
      <c r="F22" s="259">
        <f t="shared" si="0"/>
        <v>92.516183455282317</v>
      </c>
      <c r="G22" s="258">
        <f t="shared" si="11"/>
        <v>0</v>
      </c>
      <c r="H22" s="258">
        <f t="shared" si="12"/>
        <v>-3.86</v>
      </c>
      <c r="I22" s="259">
        <f t="shared" si="1"/>
        <v>88.656183455282317</v>
      </c>
      <c r="J22" s="259">
        <f t="shared" si="7"/>
        <v>193.38</v>
      </c>
      <c r="K22" s="258">
        <f t="shared" si="13"/>
        <v>0.79</v>
      </c>
      <c r="L22" s="243"/>
      <c r="P22" s="293"/>
    </row>
    <row r="23" spans="2:17">
      <c r="B23" s="263">
        <f t="shared" si="2"/>
        <v>2029</v>
      </c>
      <c r="C23" s="264"/>
      <c r="D23" s="252">
        <f t="shared" si="9"/>
        <v>181.55</v>
      </c>
      <c r="E23" s="252">
        <f t="shared" si="10"/>
        <v>25.03</v>
      </c>
      <c r="F23" s="254">
        <f t="shared" si="0"/>
        <v>94.707597513341042</v>
      </c>
      <c r="G23" s="252">
        <f t="shared" si="11"/>
        <v>0</v>
      </c>
      <c r="H23" s="265">
        <f t="shared" si="12"/>
        <v>-3.95</v>
      </c>
      <c r="I23" s="254">
        <f t="shared" si="1"/>
        <v>90.75759751334104</v>
      </c>
      <c r="J23" s="254">
        <f t="shared" si="7"/>
        <v>197.96</v>
      </c>
      <c r="K23" s="252">
        <f t="shared" si="13"/>
        <v>0.81</v>
      </c>
      <c r="L23" s="243"/>
      <c r="P23" s="293"/>
    </row>
    <row r="24" spans="2:17">
      <c r="B24" s="263">
        <f t="shared" si="2"/>
        <v>2030</v>
      </c>
      <c r="C24" s="264"/>
      <c r="D24" s="252">
        <f t="shared" si="9"/>
        <v>185.87</v>
      </c>
      <c r="E24" s="252">
        <f t="shared" si="10"/>
        <v>25.63</v>
      </c>
      <c r="F24" s="254">
        <f t="shared" si="0"/>
        <v>96.963195246740398</v>
      </c>
      <c r="G24" s="252">
        <f t="shared" si="11"/>
        <v>0</v>
      </c>
      <c r="H24" s="265">
        <f t="shared" si="12"/>
        <v>-4.04</v>
      </c>
      <c r="I24" s="254">
        <f t="shared" si="1"/>
        <v>92.923195246740391</v>
      </c>
      <c r="J24" s="254">
        <f t="shared" si="7"/>
        <v>202.69</v>
      </c>
      <c r="K24" s="252">
        <f t="shared" si="13"/>
        <v>0.83</v>
      </c>
      <c r="L24" s="243"/>
      <c r="P24" s="293"/>
    </row>
    <row r="25" spans="2:17">
      <c r="B25" s="263">
        <f t="shared" si="2"/>
        <v>2031</v>
      </c>
      <c r="C25" s="264"/>
      <c r="D25" s="252">
        <f t="shared" si="9"/>
        <v>190.33</v>
      </c>
      <c r="E25" s="252">
        <f t="shared" si="10"/>
        <v>26.25</v>
      </c>
      <c r="F25" s="254">
        <f t="shared" si="0"/>
        <v>99.292145751957619</v>
      </c>
      <c r="G25" s="252">
        <f t="shared" si="11"/>
        <v>0</v>
      </c>
      <c r="H25" s="265">
        <f t="shared" si="12"/>
        <v>-4.1399999999999997</v>
      </c>
      <c r="I25" s="254">
        <f t="shared" si="1"/>
        <v>95.152145751957619</v>
      </c>
      <c r="J25" s="254">
        <f t="shared" si="7"/>
        <v>207.55</v>
      </c>
      <c r="K25" s="252">
        <f t="shared" si="13"/>
        <v>0.85</v>
      </c>
      <c r="L25" s="243"/>
      <c r="P25" s="293"/>
    </row>
    <row r="26" spans="2:17">
      <c r="B26" s="263">
        <f t="shared" si="2"/>
        <v>2032</v>
      </c>
      <c r="C26" s="264"/>
      <c r="D26" s="252">
        <f t="shared" si="9"/>
        <v>194.91</v>
      </c>
      <c r="E26" s="252">
        <f t="shared" si="10"/>
        <v>26.88</v>
      </c>
      <c r="F26" s="254">
        <f t="shared" si="0"/>
        <v>101.68069538427683</v>
      </c>
      <c r="G26" s="252">
        <f t="shared" si="11"/>
        <v>0</v>
      </c>
      <c r="H26" s="265">
        <f t="shared" si="12"/>
        <v>-4.24</v>
      </c>
      <c r="I26" s="254">
        <f t="shared" si="1"/>
        <v>97.440695384276836</v>
      </c>
      <c r="J26" s="254">
        <f t="shared" si="7"/>
        <v>212.54</v>
      </c>
      <c r="K26" s="252">
        <f t="shared" si="13"/>
        <v>0.87</v>
      </c>
      <c r="L26" s="243"/>
      <c r="P26" s="293"/>
    </row>
    <row r="27" spans="2:17">
      <c r="B27" s="263">
        <f t="shared" si="2"/>
        <v>2033</v>
      </c>
      <c r="C27" s="264"/>
      <c r="D27" s="252">
        <f t="shared" si="9"/>
        <v>199.63</v>
      </c>
      <c r="E27" s="252">
        <f t="shared" si="10"/>
        <v>27.53</v>
      </c>
      <c r="F27" s="254">
        <f t="shared" si="0"/>
        <v>104.14259778841394</v>
      </c>
      <c r="G27" s="252">
        <f t="shared" si="11"/>
        <v>0</v>
      </c>
      <c r="H27" s="265">
        <f t="shared" si="12"/>
        <v>-4.34</v>
      </c>
      <c r="I27" s="254">
        <f t="shared" si="1"/>
        <v>99.802597788413934</v>
      </c>
      <c r="J27" s="254">
        <f t="shared" si="7"/>
        <v>217.69</v>
      </c>
      <c r="K27" s="252">
        <f t="shared" si="13"/>
        <v>0.89</v>
      </c>
      <c r="L27" s="243"/>
      <c r="P27" s="293"/>
    </row>
    <row r="28" spans="2:17">
      <c r="B28" s="263">
        <f t="shared" si="2"/>
        <v>2034</v>
      </c>
      <c r="C28" s="264"/>
      <c r="D28" s="252">
        <f t="shared" si="9"/>
        <v>204.46</v>
      </c>
      <c r="E28" s="252">
        <f t="shared" si="10"/>
        <v>28.2</v>
      </c>
      <c r="F28" s="254">
        <f t="shared" si="0"/>
        <v>106.66409931965305</v>
      </c>
      <c r="G28" s="252">
        <f t="shared" si="11"/>
        <v>0</v>
      </c>
      <c r="H28" s="265">
        <f t="shared" si="12"/>
        <v>-4.45</v>
      </c>
      <c r="I28" s="254">
        <f t="shared" si="1"/>
        <v>102.21409931965304</v>
      </c>
      <c r="J28" s="254">
        <f t="shared" si="7"/>
        <v>222.95</v>
      </c>
      <c r="K28" s="252">
        <f t="shared" si="13"/>
        <v>0.91</v>
      </c>
      <c r="L28" s="243"/>
      <c r="P28" s="293"/>
    </row>
    <row r="29" spans="2:17">
      <c r="B29" s="263">
        <f t="shared" si="2"/>
        <v>2035</v>
      </c>
      <c r="C29" s="264"/>
      <c r="D29" s="252">
        <f t="shared" ref="D29:E36" si="14">ROUND(D28*(1+$K66),2)</f>
        <v>209.4</v>
      </c>
      <c r="E29" s="252">
        <f t="shared" si="14"/>
        <v>28.88</v>
      </c>
      <c r="F29" s="254">
        <f t="shared" si="0"/>
        <v>109.24061542975556</v>
      </c>
      <c r="G29" s="252">
        <f t="shared" ref="G29:H36" si="15">ROUND(G28*(1+$K66),2)</f>
        <v>0</v>
      </c>
      <c r="H29" s="265">
        <f t="shared" si="15"/>
        <v>-4.5599999999999996</v>
      </c>
      <c r="I29" s="254">
        <f t="shared" si="1"/>
        <v>104.68061542975556</v>
      </c>
      <c r="J29" s="254">
        <f t="shared" si="7"/>
        <v>228.33</v>
      </c>
      <c r="K29" s="252">
        <f>ROUND(K28*(1+$K66),2)</f>
        <v>0.93</v>
      </c>
      <c r="L29" s="243"/>
      <c r="P29" s="293"/>
    </row>
    <row r="30" spans="2:17">
      <c r="B30" s="263">
        <f t="shared" si="2"/>
        <v>2036</v>
      </c>
      <c r="C30" s="264"/>
      <c r="D30" s="252">
        <f t="shared" si="14"/>
        <v>214.49</v>
      </c>
      <c r="E30" s="252">
        <f t="shared" si="14"/>
        <v>29.58</v>
      </c>
      <c r="F30" s="254">
        <f t="shared" si="0"/>
        <v>111.89506885991455</v>
      </c>
      <c r="G30" s="252">
        <f t="shared" si="15"/>
        <v>0</v>
      </c>
      <c r="H30" s="265">
        <f t="shared" si="15"/>
        <v>-4.67</v>
      </c>
      <c r="I30" s="254">
        <f t="shared" si="1"/>
        <v>107.22506885991454</v>
      </c>
      <c r="J30" s="254">
        <f t="shared" si="7"/>
        <v>233.88</v>
      </c>
      <c r="K30" s="252">
        <f t="shared" ref="K30:K36" si="16">ROUND(K29*(1+$K67),2)</f>
        <v>0.95</v>
      </c>
      <c r="L30" s="243"/>
      <c r="P30" s="293"/>
    </row>
    <row r="31" spans="2:17">
      <c r="B31" s="263">
        <f t="shared" si="2"/>
        <v>2037</v>
      </c>
      <c r="C31" s="264"/>
      <c r="D31" s="252">
        <f t="shared" si="14"/>
        <v>219.7</v>
      </c>
      <c r="E31" s="252">
        <f t="shared" si="14"/>
        <v>30.3</v>
      </c>
      <c r="F31" s="254">
        <f t="shared" si="0"/>
        <v>114.61370596541417</v>
      </c>
      <c r="G31" s="252">
        <f t="shared" si="15"/>
        <v>0</v>
      </c>
      <c r="H31" s="265">
        <f t="shared" si="15"/>
        <v>-4.78</v>
      </c>
      <c r="I31" s="254">
        <f t="shared" si="1"/>
        <v>109.83370596541417</v>
      </c>
      <c r="J31" s="254">
        <f t="shared" si="7"/>
        <v>239.57</v>
      </c>
      <c r="K31" s="252">
        <f t="shared" si="16"/>
        <v>0.97</v>
      </c>
      <c r="L31" s="243"/>
      <c r="P31" s="293"/>
    </row>
    <row r="32" spans="2:17">
      <c r="B32" s="263">
        <f t="shared" si="2"/>
        <v>2038</v>
      </c>
      <c r="C32" s="264"/>
      <c r="D32" s="252">
        <f t="shared" si="14"/>
        <v>225.06</v>
      </c>
      <c r="E32" s="252">
        <f t="shared" si="14"/>
        <v>31.04</v>
      </c>
      <c r="F32" s="254">
        <f t="shared" si="0"/>
        <v>117.41028039097029</v>
      </c>
      <c r="G32" s="252">
        <f t="shared" si="15"/>
        <v>0</v>
      </c>
      <c r="H32" s="265">
        <f t="shared" si="15"/>
        <v>-4.9000000000000004</v>
      </c>
      <c r="I32" s="254">
        <f t="shared" si="1"/>
        <v>112.51028039097028</v>
      </c>
      <c r="J32" s="254">
        <f t="shared" si="7"/>
        <v>245.41</v>
      </c>
      <c r="K32" s="252">
        <f t="shared" si="16"/>
        <v>0.99</v>
      </c>
      <c r="L32" s="243"/>
      <c r="P32" s="293"/>
    </row>
    <row r="33" spans="2:16">
      <c r="B33" s="263">
        <f t="shared" si="2"/>
        <v>2039</v>
      </c>
      <c r="C33" s="264"/>
      <c r="D33" s="252">
        <f t="shared" si="14"/>
        <v>230.57</v>
      </c>
      <c r="E33" s="252">
        <f t="shared" si="14"/>
        <v>31.8</v>
      </c>
      <c r="F33" s="254">
        <f t="shared" si="0"/>
        <v>120.28479213658287</v>
      </c>
      <c r="G33" s="252">
        <f t="shared" si="15"/>
        <v>0</v>
      </c>
      <c r="H33" s="265">
        <f t="shared" si="15"/>
        <v>-5.0199999999999996</v>
      </c>
      <c r="I33" s="254">
        <f t="shared" si="1"/>
        <v>115.26479213658287</v>
      </c>
      <c r="J33" s="254">
        <f t="shared" si="7"/>
        <v>251.42</v>
      </c>
      <c r="K33" s="252">
        <f t="shared" si="16"/>
        <v>1.01</v>
      </c>
      <c r="L33" s="243"/>
      <c r="P33" s="293"/>
    </row>
    <row r="34" spans="2:16">
      <c r="B34" s="263">
        <f t="shared" si="2"/>
        <v>2040</v>
      </c>
      <c r="C34" s="264"/>
      <c r="D34" s="252">
        <f t="shared" si="14"/>
        <v>236.2</v>
      </c>
      <c r="E34" s="252">
        <f t="shared" si="14"/>
        <v>32.58</v>
      </c>
      <c r="F34" s="254">
        <f t="shared" si="0"/>
        <v>123.22348755753607</v>
      </c>
      <c r="G34" s="252">
        <f t="shared" si="15"/>
        <v>0</v>
      </c>
      <c r="H34" s="265">
        <f t="shared" si="15"/>
        <v>-5.14</v>
      </c>
      <c r="I34" s="254">
        <f t="shared" si="1"/>
        <v>118.08348755753607</v>
      </c>
      <c r="J34" s="254">
        <f t="shared" si="7"/>
        <v>257.57</v>
      </c>
      <c r="K34" s="252">
        <f t="shared" si="16"/>
        <v>1.03</v>
      </c>
      <c r="L34" s="243"/>
      <c r="P34" s="293"/>
    </row>
    <row r="35" spans="2:16">
      <c r="B35" s="263">
        <f t="shared" si="2"/>
        <v>2041</v>
      </c>
      <c r="C35" s="264"/>
      <c r="D35" s="252">
        <f t="shared" si="14"/>
        <v>241.99</v>
      </c>
      <c r="E35" s="252">
        <f t="shared" si="14"/>
        <v>33.380000000000003</v>
      </c>
      <c r="F35" s="254">
        <f t="shared" si="0"/>
        <v>126.24470484678442</v>
      </c>
      <c r="G35" s="252">
        <f t="shared" si="15"/>
        <v>0</v>
      </c>
      <c r="H35" s="265">
        <f t="shared" si="15"/>
        <v>-5.27</v>
      </c>
      <c r="I35" s="254">
        <f t="shared" si="1"/>
        <v>120.97470484678442</v>
      </c>
      <c r="J35" s="254">
        <f t="shared" si="7"/>
        <v>263.87</v>
      </c>
      <c r="K35" s="252">
        <f t="shared" si="16"/>
        <v>1.06</v>
      </c>
      <c r="L35" s="243"/>
      <c r="P35" s="293"/>
    </row>
    <row r="36" spans="2:16">
      <c r="B36" s="263">
        <f t="shared" si="2"/>
        <v>2042</v>
      </c>
      <c r="C36" s="264"/>
      <c r="D36" s="252">
        <f t="shared" si="14"/>
        <v>247.95</v>
      </c>
      <c r="E36" s="252">
        <f t="shared" si="14"/>
        <v>34.200000000000003</v>
      </c>
      <c r="F36" s="254">
        <f t="shared" si="0"/>
        <v>129.35302855256643</v>
      </c>
      <c r="G36" s="252">
        <f t="shared" si="15"/>
        <v>0</v>
      </c>
      <c r="H36" s="265">
        <f t="shared" si="15"/>
        <v>-5.4</v>
      </c>
      <c r="I36" s="254">
        <f t="shared" si="1"/>
        <v>123.95302855256642</v>
      </c>
      <c r="J36" s="254">
        <f t="shared" si="7"/>
        <v>270.37</v>
      </c>
      <c r="K36" s="252">
        <f t="shared" si="16"/>
        <v>1.0900000000000001</v>
      </c>
      <c r="L36" s="243"/>
      <c r="P36" s="293"/>
    </row>
    <row r="37" spans="2:16">
      <c r="B37" s="263"/>
      <c r="C37" s="256"/>
      <c r="D37" s="252"/>
      <c r="E37" s="252"/>
      <c r="F37" s="253"/>
      <c r="G37" s="252"/>
      <c r="H37" s="252"/>
      <c r="I37" s="254"/>
      <c r="J37" s="254"/>
      <c r="K37" s="266"/>
    </row>
    <row r="38" spans="2:16">
      <c r="B38" s="250"/>
      <c r="C38" s="256"/>
      <c r="D38" s="252"/>
      <c r="E38" s="252"/>
      <c r="F38" s="253"/>
      <c r="G38" s="252"/>
      <c r="H38" s="252"/>
      <c r="I38" s="254"/>
      <c r="J38" s="254"/>
      <c r="K38" s="266"/>
    </row>
    <row r="39" spans="2:16">
      <c r="B39" s="250"/>
      <c r="C39" s="256"/>
      <c r="D39" s="252"/>
      <c r="E39" s="252"/>
      <c r="F39" s="253"/>
      <c r="G39" s="252"/>
      <c r="H39" s="252"/>
      <c r="I39" s="254"/>
      <c r="J39" s="254"/>
      <c r="K39" s="266"/>
    </row>
    <row r="40" spans="2:16">
      <c r="B40" s="250"/>
      <c r="C40" s="256"/>
      <c r="D40" s="252"/>
      <c r="E40" s="252"/>
      <c r="F40" s="253"/>
      <c r="G40" s="252"/>
      <c r="H40" s="252"/>
      <c r="I40" s="254"/>
      <c r="J40" s="254"/>
      <c r="K40" s="266"/>
    </row>
    <row r="42" spans="2:16" ht="14.25">
      <c r="B42" s="267" t="s">
        <v>31</v>
      </c>
      <c r="C42" s="268"/>
      <c r="D42" s="268"/>
      <c r="E42" s="268"/>
      <c r="F42" s="268"/>
      <c r="G42" s="268"/>
      <c r="H42" s="268"/>
    </row>
    <row r="44" spans="2:16">
      <c r="B44" s="241" t="s">
        <v>199</v>
      </c>
      <c r="C44" s="269" t="s">
        <v>200</v>
      </c>
      <c r="D44" s="270" t="str">
        <f>'Table 3 200 MW (Wyo) 2033'!E68</f>
        <v xml:space="preserve">Plant Costs  - 2017 IRP - Table 6.1 &amp; 6.2 </v>
      </c>
    </row>
    <row r="45" spans="2:16">
      <c r="C45" s="269" t="str">
        <f>C7</f>
        <v>(a)</v>
      </c>
      <c r="D45" s="241" t="s">
        <v>201</v>
      </c>
    </row>
    <row r="46" spans="2:16">
      <c r="C46" s="269" t="str">
        <f>D7</f>
        <v>(b)</v>
      </c>
      <c r="D46" s="254" t="str">
        <f>"= "&amp;C7&amp;" x "&amp;C62</f>
        <v>= (a) x 0.0771567801772526</v>
      </c>
    </row>
    <row r="47" spans="2:16">
      <c r="C47" s="269" t="str">
        <f>F7</f>
        <v>(d)</v>
      </c>
      <c r="D47" s="254" t="str">
        <f>"= ("&amp;$D$7&amp;" + "&amp;$E$7&amp;") /  (8.76 x "&amp;TEXT(C63,"0.0%")&amp;")"</f>
        <v>= ((b) + (c)) /  (8.76 x 24.9%)</v>
      </c>
    </row>
    <row r="48" spans="2:16">
      <c r="C48" s="269" t="str">
        <f>I7</f>
        <v>(g)</v>
      </c>
      <c r="D48" s="254" t="str">
        <f>"= "&amp;$F$7&amp;" + "&amp;$H$7</f>
        <v>= (d) + (f)</v>
      </c>
    </row>
    <row r="49" spans="2:24">
      <c r="C49" s="269" t="str">
        <f>K7</f>
        <v>(h)</v>
      </c>
      <c r="D49" s="110" t="str">
        <f>D44</f>
        <v xml:space="preserve">Plant Costs  - 2017 IRP - Table 6.1 &amp; 6.2 </v>
      </c>
    </row>
    <row r="50" spans="2:24">
      <c r="C50" s="269"/>
      <c r="D50" s="254"/>
    </row>
    <row r="51" spans="2:24" ht="13.5" thickBot="1"/>
    <row r="52" spans="2:24" ht="13.5" thickBot="1">
      <c r="C52" s="58" t="str">
        <f>B2&amp;" - "&amp;B3</f>
        <v>2017 IRP Yakima Solar Resource - 25% Capacity Factor</v>
      </c>
      <c r="D52" s="271"/>
      <c r="E52" s="271"/>
      <c r="F52" s="271"/>
      <c r="G52" s="271"/>
      <c r="H52" s="271"/>
      <c r="I52" s="272"/>
      <c r="J52" s="272"/>
      <c r="K52" s="273"/>
    </row>
    <row r="53" spans="2:24" ht="13.5" thickBot="1">
      <c r="C53" s="274" t="s">
        <v>208</v>
      </c>
      <c r="D53" s="275" t="s">
        <v>203</v>
      </c>
      <c r="E53" s="275"/>
      <c r="F53" s="275"/>
      <c r="G53" s="275"/>
      <c r="H53" s="276"/>
      <c r="I53" s="272"/>
      <c r="J53" s="272"/>
      <c r="K53" s="273"/>
    </row>
    <row r="55" spans="2:24">
      <c r="B55" s="110" t="s">
        <v>189</v>
      </c>
      <c r="C55" s="277">
        <v>1761.8947998896474</v>
      </c>
      <c r="D55" s="241" t="s">
        <v>201</v>
      </c>
      <c r="H55" s="241" t="s">
        <v>9</v>
      </c>
    </row>
    <row r="56" spans="2:24">
      <c r="B56" s="110" t="s">
        <v>189</v>
      </c>
      <c r="C56" s="278">
        <v>18.739825346529312</v>
      </c>
      <c r="D56" s="241" t="s">
        <v>204</v>
      </c>
      <c r="H56" s="241" t="s">
        <v>9</v>
      </c>
    </row>
    <row r="57" spans="2:24">
      <c r="B57" s="110" t="s">
        <v>189</v>
      </c>
      <c r="C57" s="283">
        <v>0.60299999999999998</v>
      </c>
      <c r="D57" s="241" t="s">
        <v>209</v>
      </c>
      <c r="H57" s="241" t="s">
        <v>206</v>
      </c>
    </row>
    <row r="58" spans="2:24">
      <c r="B58" s="110" t="s">
        <v>189</v>
      </c>
      <c r="C58" s="278">
        <v>0</v>
      </c>
      <c r="D58" s="241" t="s">
        <v>205</v>
      </c>
      <c r="H58" s="241" t="s">
        <v>206</v>
      </c>
      <c r="K58" s="243"/>
      <c r="L58" s="279"/>
      <c r="M58" s="68"/>
      <c r="N58" s="280" t="s">
        <v>212</v>
      </c>
      <c r="O58" s="68" t="s">
        <v>211</v>
      </c>
      <c r="P58" s="282" t="s">
        <v>213</v>
      </c>
      <c r="Q58" s="68"/>
      <c r="S58" s="243"/>
      <c r="T58" s="243"/>
      <c r="U58" s="243"/>
      <c r="V58" s="243"/>
      <c r="W58" s="243"/>
      <c r="X58" s="243"/>
    </row>
    <row r="59" spans="2:24">
      <c r="B59" s="110" t="s">
        <v>189</v>
      </c>
      <c r="C59" s="291">
        <f>$P$63</f>
        <v>-2.9537611535827537</v>
      </c>
      <c r="D59" s="241" t="s">
        <v>207</v>
      </c>
      <c r="H59" s="241" t="s">
        <v>206</v>
      </c>
      <c r="K59" s="281"/>
      <c r="L59" s="281"/>
      <c r="N59" s="281">
        <f>C55</f>
        <v>1761.8947998896474</v>
      </c>
      <c r="O59" s="301">
        <v>6.910504691716815E-2</v>
      </c>
      <c r="P59" s="295">
        <f>O59*N59/8760/$C$63*1000-O60*N60/8760/$C$63*1000</f>
        <v>-6.5037808590715613</v>
      </c>
      <c r="Q59" s="302"/>
      <c r="R59" s="283"/>
      <c r="S59" s="243"/>
      <c r="T59" s="243"/>
      <c r="U59" s="243"/>
      <c r="V59" s="243"/>
      <c r="W59" s="243"/>
      <c r="X59" s="243"/>
    </row>
    <row r="60" spans="2:24">
      <c r="K60" s="281"/>
      <c r="N60" s="281">
        <f>N59</f>
        <v>1761.8947998896474</v>
      </c>
      <c r="O60" s="301">
        <v>7.7156780177252568E-2</v>
      </c>
      <c r="P60" s="243"/>
      <c r="Q60" s="302"/>
      <c r="R60" s="243"/>
      <c r="S60" s="243"/>
      <c r="T60" s="243"/>
      <c r="U60" s="243"/>
      <c r="V60" s="243"/>
      <c r="W60" s="243"/>
      <c r="X60" s="243"/>
    </row>
    <row r="61" spans="2:24">
      <c r="C61" s="285"/>
      <c r="K61" s="281"/>
      <c r="N61" s="288"/>
      <c r="O61" s="288"/>
      <c r="S61" s="243"/>
      <c r="T61" s="243"/>
      <c r="U61" s="243"/>
      <c r="V61" s="243"/>
      <c r="W61" s="243"/>
      <c r="X61" s="243"/>
    </row>
    <row r="62" spans="2:24">
      <c r="C62" s="286">
        <v>7.7156780177252568E-2</v>
      </c>
      <c r="D62" s="241" t="s">
        <v>54</v>
      </c>
      <c r="K62" s="287"/>
      <c r="N62" s="280" t="s">
        <v>212</v>
      </c>
      <c r="O62" s="68" t="s">
        <v>211</v>
      </c>
      <c r="P62" s="282" t="s">
        <v>214</v>
      </c>
    </row>
    <row r="63" spans="2:24">
      <c r="C63" s="292">
        <v>0.249</v>
      </c>
      <c r="D63" s="241" t="s">
        <v>55</v>
      </c>
      <c r="N63" s="281">
        <f>N59</f>
        <v>1761.8947998896474</v>
      </c>
      <c r="O63" s="301">
        <v>7.3499999999999996E-2</v>
      </c>
      <c r="P63" s="295">
        <f>O63*N63/8760/$C$63*1000-O64*N64/8760/$C$63*1000</f>
        <v>-2.9537611535827537</v>
      </c>
      <c r="R63" s="241" t="s">
        <v>266</v>
      </c>
    </row>
    <row r="64" spans="2:24" ht="13.5" thickBot="1">
      <c r="D64" s="284"/>
      <c r="N64" s="281">
        <f>N59</f>
        <v>1761.8947998896474</v>
      </c>
      <c r="O64" s="301">
        <v>7.7156780177252568E-2</v>
      </c>
      <c r="P64" s="243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71"/>
      <c r="E65" s="271"/>
      <c r="F65" s="271"/>
      <c r="G65" s="271"/>
      <c r="H65" s="271"/>
      <c r="I65" s="271"/>
      <c r="J65" s="271"/>
      <c r="K65" s="273"/>
    </row>
    <row r="66" spans="3:11">
      <c r="C66" s="135">
        <v>2017</v>
      </c>
      <c r="D66" s="57">
        <v>2.2092462442320437E-2</v>
      </c>
      <c r="E66" s="110"/>
      <c r="F66" s="135">
        <f>C74+1</f>
        <v>2026</v>
      </c>
      <c r="G66" s="57">
        <v>2.2944058791238842E-2</v>
      </c>
      <c r="H66" s="110"/>
      <c r="I66" s="135">
        <f>F74+1</f>
        <v>2035</v>
      </c>
      <c r="J66" s="135"/>
      <c r="K66" s="57">
        <v>2.4174683944208519E-2</v>
      </c>
    </row>
    <row r="67" spans="3:11">
      <c r="C67" s="135">
        <f t="shared" ref="C67:C74" si="17">C66+1</f>
        <v>2018</v>
      </c>
      <c r="D67" s="57">
        <v>2.1684070430924685E-2</v>
      </c>
      <c r="E67" s="110"/>
      <c r="F67" s="135">
        <f t="shared" ref="F67:F74" si="18">F66+1</f>
        <v>2027</v>
      </c>
      <c r="G67" s="57">
        <v>2.3164081218836952E-2</v>
      </c>
      <c r="H67" s="110"/>
      <c r="I67" s="135">
        <f t="shared" ref="I67:I74" si="19">I66+1</f>
        <v>2036</v>
      </c>
      <c r="J67" s="135"/>
      <c r="K67" s="57">
        <v>2.4311492116604327E-2</v>
      </c>
    </row>
    <row r="68" spans="3:11">
      <c r="C68" s="135">
        <f t="shared" si="17"/>
        <v>2019</v>
      </c>
      <c r="D68" s="57">
        <v>2.0023445288848141E-2</v>
      </c>
      <c r="E68" s="110"/>
      <c r="F68" s="135">
        <f t="shared" si="18"/>
        <v>2028</v>
      </c>
      <c r="G68" s="57">
        <v>2.3269517424980624E-2</v>
      </c>
      <c r="H68" s="110"/>
      <c r="I68" s="135">
        <f t="shared" si="19"/>
        <v>2037</v>
      </c>
      <c r="J68" s="135"/>
      <c r="K68" s="57">
        <v>2.4277391473133791E-2</v>
      </c>
    </row>
    <row r="69" spans="3:11">
      <c r="C69" s="135">
        <f t="shared" si="17"/>
        <v>2020</v>
      </c>
      <c r="D69" s="57">
        <v>2.1423649370385656E-2</v>
      </c>
      <c r="E69" s="110"/>
      <c r="F69" s="135">
        <f t="shared" si="18"/>
        <v>2029</v>
      </c>
      <c r="G69" s="57">
        <v>2.3660062349176059E-2</v>
      </c>
      <c r="H69" s="110"/>
      <c r="I69" s="135">
        <f t="shared" si="19"/>
        <v>2038</v>
      </c>
      <c r="J69" s="135"/>
      <c r="K69" s="57">
        <v>2.4418737348747444E-2</v>
      </c>
    </row>
    <row r="70" spans="3:11">
      <c r="C70" s="135">
        <f t="shared" si="17"/>
        <v>2021</v>
      </c>
      <c r="D70" s="57">
        <v>2.2444603435442634E-2</v>
      </c>
      <c r="E70" s="110"/>
      <c r="F70" s="135">
        <f t="shared" si="18"/>
        <v>2030</v>
      </c>
      <c r="G70" s="57">
        <v>2.3797996946838929E-2</v>
      </c>
      <c r="H70" s="110"/>
      <c r="I70" s="135">
        <f t="shared" si="19"/>
        <v>2039</v>
      </c>
      <c r="J70" s="135"/>
      <c r="K70" s="57">
        <v>2.4490791911648602E-2</v>
      </c>
    </row>
    <row r="71" spans="3:11">
      <c r="C71" s="135">
        <f t="shared" si="17"/>
        <v>2022</v>
      </c>
      <c r="D71" s="57">
        <v>2.2559296067847567E-2</v>
      </c>
      <c r="E71" s="110"/>
      <c r="F71" s="135">
        <f t="shared" si="18"/>
        <v>2031</v>
      </c>
      <c r="G71" s="57">
        <v>2.4014000123530499E-2</v>
      </c>
      <c r="H71" s="110"/>
      <c r="I71" s="135">
        <f t="shared" si="19"/>
        <v>2040</v>
      </c>
      <c r="J71" s="135"/>
      <c r="K71" s="57">
        <v>2.442458536688985E-2</v>
      </c>
    </row>
    <row r="72" spans="3:11" s="243" customFormat="1">
      <c r="C72" s="135">
        <f t="shared" si="17"/>
        <v>2023</v>
      </c>
      <c r="D72" s="57">
        <v>2.3031082544693549E-2</v>
      </c>
      <c r="E72" s="112"/>
      <c r="F72" s="135">
        <f t="shared" si="18"/>
        <v>2032</v>
      </c>
      <c r="G72" s="57">
        <v>2.4075090077113837E-2</v>
      </c>
      <c r="H72" s="112"/>
      <c r="I72" s="135">
        <f t="shared" si="19"/>
        <v>2041</v>
      </c>
      <c r="J72" s="135"/>
      <c r="K72" s="57">
        <v>2.4530694634797623E-2</v>
      </c>
    </row>
    <row r="73" spans="3:11" s="243" customFormat="1">
      <c r="C73" s="135">
        <f t="shared" si="17"/>
        <v>2024</v>
      </c>
      <c r="D73" s="57">
        <v>2.3134274986934988E-2</v>
      </c>
      <c r="E73" s="112"/>
      <c r="F73" s="135">
        <f t="shared" si="18"/>
        <v>2033</v>
      </c>
      <c r="G73" s="57">
        <v>2.4191075903759129E-2</v>
      </c>
      <c r="H73" s="112"/>
      <c r="I73" s="135">
        <f t="shared" si="19"/>
        <v>2042</v>
      </c>
      <c r="J73" s="135"/>
      <c r="K73" s="57">
        <v>2.4630996146588036E-2</v>
      </c>
    </row>
    <row r="74" spans="3:11" s="243" customFormat="1">
      <c r="C74" s="135">
        <f t="shared" si="17"/>
        <v>2025</v>
      </c>
      <c r="D74" s="57">
        <v>2.3159080336675242E-2</v>
      </c>
      <c r="E74" s="112"/>
      <c r="F74" s="135">
        <f t="shared" si="18"/>
        <v>2034</v>
      </c>
      <c r="G74" s="57">
        <v>2.4219456505286896E-2</v>
      </c>
      <c r="H74" s="112"/>
      <c r="I74" s="135">
        <f t="shared" si="19"/>
        <v>2043</v>
      </c>
      <c r="J74" s="135"/>
      <c r="K74" s="57">
        <v>2.4704209858992465E-2</v>
      </c>
    </row>
    <row r="75" spans="3:11" s="243" customFormat="1"/>
    <row r="76" spans="3:11" s="243" customFormat="1"/>
    <row r="93" spans="3:4">
      <c r="C93" s="280"/>
      <c r="D93" s="284"/>
    </row>
    <row r="94" spans="3:4">
      <c r="C94" s="280"/>
      <c r="D94" s="284"/>
    </row>
    <row r="95" spans="3:4">
      <c r="C95" s="280"/>
      <c r="D95" s="284"/>
    </row>
    <row r="96" spans="3:4">
      <c r="C96" s="280"/>
      <c r="D96" s="284"/>
    </row>
    <row r="97" spans="3:4">
      <c r="C97" s="280"/>
      <c r="D97" s="284"/>
    </row>
    <row r="98" spans="3:4">
      <c r="C98" s="280"/>
      <c r="D98" s="284"/>
    </row>
    <row r="99" spans="3:4">
      <c r="C99" s="280"/>
      <c r="D99" s="284"/>
    </row>
    <row r="100" spans="3:4">
      <c r="C100" s="280"/>
      <c r="D100" s="284"/>
    </row>
    <row r="101" spans="3:4">
      <c r="C101" s="280"/>
      <c r="D101" s="284"/>
    </row>
    <row r="102" spans="3:4">
      <c r="C102" s="280"/>
      <c r="D102" s="284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46</vt:i4>
      </vt:variant>
    </vt:vector>
  </HeadingPairs>
  <TitlesOfParts>
    <vt:vector size="61" baseType="lpstr">
      <vt:lpstr>VDOC</vt:lpstr>
      <vt:lpstr>Table 1</vt:lpstr>
      <vt:lpstr>Table 2</vt:lpstr>
      <vt:lpstr>Table 4</vt:lpstr>
      <vt:lpstr>Table 5</vt:lpstr>
      <vt:lpstr>Table 3 WY Wind 2021</vt:lpstr>
      <vt:lpstr>Table 3 DJ Wind 2031</vt:lpstr>
      <vt:lpstr>Table 3 UT Solar 2031</vt:lpstr>
      <vt:lpstr>Table 3 Yakima Solar 2028</vt:lpstr>
      <vt:lpstr>Table 3 30 MW Geoth 2029</vt:lpstr>
      <vt:lpstr>Table 3 200 MW (UT N) 2029)</vt:lpstr>
      <vt:lpstr>Table 3 436MW (West M) 2030</vt:lpstr>
      <vt:lpstr>Table 3 477 MW (Wyo) 2033</vt:lpstr>
      <vt:lpstr>Table 3 200 MW (Wyo) 2033</vt:lpstr>
      <vt:lpstr>Table 3 ID Wind 2036</vt:lpstr>
      <vt:lpstr>'Table 2'!_200_SCCT_UtahN</vt:lpstr>
      <vt:lpstr>_200_SCCT_UtahN</vt:lpstr>
      <vt:lpstr>_200_SCCT_WYNE</vt:lpstr>
      <vt:lpstr>'Table 2'!_30_Geo_West</vt:lpstr>
      <vt:lpstr>_30_Geo_West</vt:lpstr>
      <vt:lpstr>'Table 2'!_436_CCCT_WestMain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2'!Print_Area</vt:lpstr>
      <vt:lpstr>'Table 3 200 MW (UT N) 2029)'!Print_Area</vt:lpstr>
      <vt:lpstr>'Table 3 200 MW (Wyo) 2033'!Print_Area</vt:lpstr>
      <vt:lpstr>'Table 3 30 MW Geoth 2029'!Print_Area</vt:lpstr>
      <vt:lpstr>'Table 3 436MW (West M) 2030'!Print_Area</vt:lpstr>
      <vt:lpstr>'Table 3 477 MW (Wyo) 2033'!Print_Area</vt:lpstr>
      <vt:lpstr>'Table 3 DJ Wind 2031'!Print_Area</vt:lpstr>
      <vt:lpstr>'Table 3 ID Wind 2036'!Print_Area</vt:lpstr>
      <vt:lpstr>'Table 3 UT Solar 2031'!Print_Area</vt:lpstr>
      <vt:lpstr>'Table 3 WY Wind 2021'!Print_Area</vt:lpstr>
      <vt:lpstr>'Table 3 Yakima Solar 2028'!Print_Area</vt:lpstr>
      <vt:lpstr>'Table 4'!Print_Area</vt:lpstr>
      <vt:lpstr>'Table 5'!Print_Area</vt:lpstr>
      <vt:lpstr>VDOC!Print_Area</vt:lpstr>
      <vt:lpstr>'Table 2'!Print_Titles</vt:lpstr>
      <vt:lpstr>'Table 3 200 MW (UT N) 2029)'!Print_Titles</vt:lpstr>
      <vt:lpstr>'Table 3 200 MW (Wyo) 2033'!Print_Titles</vt:lpstr>
      <vt:lpstr>'Table 3 436MW (West M) 2030'!Print_Titles</vt:lpstr>
      <vt:lpstr>'Table 3 477 MW (Wyo) 2033'!Print_Titles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Melissa Paschal</cp:lastModifiedBy>
  <cp:lastPrinted>2016-12-15T21:28:57Z</cp:lastPrinted>
  <dcterms:created xsi:type="dcterms:W3CDTF">2001-03-19T15:45:46Z</dcterms:created>
  <dcterms:modified xsi:type="dcterms:W3CDTF">2017-05-31T14:11:23Z</dcterms:modified>
</cp:coreProperties>
</file>