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7docs\17035T07\"/>
    </mc:Choice>
  </mc:AlternateContent>
  <bookViews>
    <workbookView xWindow="0" yWindow="-45" windowWidth="12000" windowHeight="5280" tabRatio="917"/>
  </bookViews>
  <sheets>
    <sheet name="Table 1" sheetId="25" r:id="rId1"/>
    <sheet name="Table 2" sheetId="47" r:id="rId2"/>
    <sheet name="Table 4" sheetId="28" r:id="rId3"/>
    <sheet name="Table 5" sheetId="31" r:id="rId4"/>
    <sheet name="Table 3 WY Wind 2021" sheetId="43" r:id="rId5"/>
    <sheet name="Table 3 DJ Wind 2031" sheetId="42" r:id="rId6"/>
    <sheet name="Table 3 UT Solar 2031" sheetId="40" r:id="rId7"/>
    <sheet name="Table 3 Yakima Solar 2028" sheetId="41" r:id="rId8"/>
    <sheet name="Table 3 30 MW Geoth 2029" sheetId="46" r:id="rId9"/>
    <sheet name="Table 3 200 MW (UT N) 2029)" sheetId="29" r:id="rId10"/>
    <sheet name="Table 3 436MW (West M) 2030" sheetId="36" r:id="rId11"/>
    <sheet name="Table 3 477 MW (Wyo) 2033" sheetId="37" r:id="rId12"/>
    <sheet name="Table 3 200 MW (Wyo) 2033" sheetId="39" r:id="rId13"/>
    <sheet name="Table 3 ID Wind 2036" sheetId="44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200_SCCT_UtahN" localSheetId="1">'Table 1'!$I$19</definedName>
    <definedName name="_200_SCCT_UtahN">'Table 1'!$I$19</definedName>
    <definedName name="_200_SCCT_WYNE">'Table 1'!$I$21</definedName>
    <definedName name="_30_Geo_West" localSheetId="1">'Table 1'!$I$17</definedName>
    <definedName name="_30_Geo_West">'Table 1'!$I$17</definedName>
    <definedName name="_436_CCCT_WestMain" localSheetId="1">'Table 1'!$I$18</definedName>
    <definedName name="_436_CCCT_WestMain">'Table 1'!$I$18</definedName>
    <definedName name="_477_CCCT_WestMain">'[1]Table 1'!$I$18</definedName>
    <definedName name="_477_CCCT_WYNE">'Table 1'!$I$20</definedName>
    <definedName name="_635_CCCT_UtahS">'[1]Table 1'!$I$19</definedName>
    <definedName name="_635_CCCT_WyoNE">'[1]Table 1'!$I$17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1">'Table 1'!#REF!</definedName>
    <definedName name="_Percent_Last_CCCT">'Table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'[2]on off peak hours'!$C$15:$ED$15</definedName>
    <definedName name="Discount_Rate" localSheetId="1">'[1]Table 1'!$I$35</definedName>
    <definedName name="Discount_Rate">'Table 1'!$I$42</definedName>
    <definedName name="Discount_Rate_2015_IRP" localSheetId="8">'[3]Table 7 to 8'!$AE$43</definedName>
    <definedName name="Discount_Rate_2015_IRP" localSheetId="5">'[3]Table 7 to 8'!$AE$43</definedName>
    <definedName name="Discount_Rate_2015_IRP" localSheetId="13">'[3]Table 7 to 8'!$AE$43</definedName>
    <definedName name="Discount_Rate_2015_IRP" localSheetId="6">'[3]Table 7 to 8'!$AE$43</definedName>
    <definedName name="Discount_Rate_2015_IRP" localSheetId="4">'[3]Table 7 to 8'!$AE$43</definedName>
    <definedName name="Discount_Rate_2015_IRP" localSheetId="7">'[3]Table 7 to 8'!$AE$43</definedName>
    <definedName name="Discount_Rate_2015_IRP">'[4]Table 7 to 8'!$AE$43</definedName>
    <definedName name="DispatchSum">"GRID Thermal Generation!R2C1:R4C2"</definedName>
    <definedName name="FixedSolar_Capacity_Contr">'[4]Exhibit 3- Std FixedSolar QF'!$G$53</definedName>
    <definedName name="HoursHoliday">'[2]on off peak hours'!$C$16:$ED$20</definedName>
    <definedName name="Market" localSheetId="8">'[5]OFPC Source'!$J$8:$M$295</definedName>
    <definedName name="Market" localSheetId="5">'[5]OFPC Source'!$J$8:$M$295</definedName>
    <definedName name="Market" localSheetId="13">'[5]OFPC Source'!$J$8:$M$295</definedName>
    <definedName name="Market" localSheetId="6">'[5]OFPC Source'!$J$8:$M$295</definedName>
    <definedName name="Market" localSheetId="4">'[5]OFPC Source'!$J$8:$M$295</definedName>
    <definedName name="Market" localSheetId="7">'[5]OFPC Source'!$J$8:$M$295</definedName>
    <definedName name="Market">'[4]OFPC Source'!$J$8:$M$295</definedName>
    <definedName name="MidC_Flat" localSheetId="8">[6]Market_Price!#REF!</definedName>
    <definedName name="MidC_Flat" localSheetId="5">[6]Market_Price!#REF!</definedName>
    <definedName name="MidC_Flat" localSheetId="13">[6]Market_Price!#REF!</definedName>
    <definedName name="MidC_Flat" localSheetId="6">[6]Market_Price!#REF!</definedName>
    <definedName name="MidC_Flat" localSheetId="4">[6]Market_Price!#REF!</definedName>
    <definedName name="MidC_Flat" localSheetId="7">[6]Market_Price!#REF!</definedName>
    <definedName name="MidC_Flat">[6]Market_Price!#REF!</definedName>
    <definedName name="OR_AC_price" localSheetId="8">#REF!</definedName>
    <definedName name="OR_AC_price" localSheetId="5">#REF!</definedName>
    <definedName name="OR_AC_price" localSheetId="13">#REF!</definedName>
    <definedName name="OR_AC_price" localSheetId="6">#REF!</definedName>
    <definedName name="OR_AC_price" localSheetId="4">#REF!</definedName>
    <definedName name="OR_AC_price" localSheetId="7">#REF!</definedName>
    <definedName name="OR_AC_price">#REF!</definedName>
    <definedName name="_xlnm.Print_Area" localSheetId="0">'Table 1'!$A$1:$H$64</definedName>
    <definedName name="_xlnm.Print_Area" localSheetId="1">'Table 2'!$B$1:$P$36</definedName>
    <definedName name="_xlnm.Print_Area" localSheetId="9">'Table 3 200 MW (UT N) 2029)'!$A$1:$K$89</definedName>
    <definedName name="_xlnm.Print_Area" localSheetId="12">'Table 3 200 MW (Wyo) 2033'!$A$1:$K$91</definedName>
    <definedName name="_xlnm.Print_Area" localSheetId="8">'Table 3 30 MW Geoth 2029'!$A$1:$J$73</definedName>
    <definedName name="_xlnm.Print_Area" localSheetId="10">'Table 3 436MW (West M) 2030'!$A$1:$K$89</definedName>
    <definedName name="_xlnm.Print_Area" localSheetId="11">'Table 3 477 MW (Wyo) 2033'!$A$1:$K$91</definedName>
    <definedName name="_xlnm.Print_Area" localSheetId="5">'Table 3 DJ Wind 2031'!$A$1:$K$74</definedName>
    <definedName name="_xlnm.Print_Area" localSheetId="13">'Table 3 ID Wind 2036'!$A$1:$K$74</definedName>
    <definedName name="_xlnm.Print_Area" localSheetId="6">'Table 3 UT Solar 2031'!$A$1:$K$75</definedName>
    <definedName name="_xlnm.Print_Area" localSheetId="4">'Table 3 WY Wind 2021'!$A$1:$K$74</definedName>
    <definedName name="_xlnm.Print_Area" localSheetId="7">'Table 3 Yakima Solar 2028'!$A$1:$K$73</definedName>
    <definedName name="_xlnm.Print_Area" localSheetId="2">'Table 4'!$A$1:$E$44</definedName>
    <definedName name="_xlnm.Print_Area" localSheetId="3">'Table 5'!$A$1:$H$273</definedName>
    <definedName name="_xlnm.Print_Titles" localSheetId="1">'Table 2'!$1:$9</definedName>
    <definedName name="_xlnm.Print_Titles" localSheetId="9">'Table 3 200 MW (UT N) 2029)'!$1:$6</definedName>
    <definedName name="_xlnm.Print_Titles" localSheetId="12">'Table 3 200 MW (Wyo) 2033'!$1:$6</definedName>
    <definedName name="_xlnm.Print_Titles" localSheetId="10">'Table 3 436MW (West M) 2030'!$1:$6</definedName>
    <definedName name="_xlnm.Print_Titles" localSheetId="11">'Table 3 477 MW (Wyo) 2033'!$1:$6</definedName>
    <definedName name="RenewableMarketShape" localSheetId="8">'[5]OFPC Source'!$P$5:$U$28</definedName>
    <definedName name="RenewableMarketShape" localSheetId="5">'[5]OFPC Source'!$P$5:$U$28</definedName>
    <definedName name="RenewableMarketShape" localSheetId="13">'[5]OFPC Source'!$P$5:$U$28</definedName>
    <definedName name="RenewableMarketShape" localSheetId="6">'[5]OFPC Source'!$P$5:$U$28</definedName>
    <definedName name="RenewableMarketShape" localSheetId="4">'[5]OFPC Source'!$P$5:$U$28</definedName>
    <definedName name="RenewableMarketShape" localSheetId="7">'[5]OFPC Source'!$P$5:$U$28</definedName>
    <definedName name="RenewableMarketShape">'[4]OFPC Source'!$P$5:$U$33</definedName>
    <definedName name="RevenueSum">"GRID Thermal Revenue!R2C1:R4C2"</definedName>
    <definedName name="Solar_Fixed_integr_cost">'[7]Table 10'!$B$46</definedName>
    <definedName name="Solar_HLH" localSheetId="8">'[5]OFPC Source'!$U$47</definedName>
    <definedName name="Solar_HLH" localSheetId="5">'[5]OFPC Source'!$U$47</definedName>
    <definedName name="Solar_HLH" localSheetId="13">'[5]OFPC Source'!$U$47</definedName>
    <definedName name="Solar_HLH" localSheetId="6">'[5]OFPC Source'!$U$47</definedName>
    <definedName name="Solar_HLH" localSheetId="4">'[5]OFPC Source'!$U$47</definedName>
    <definedName name="Solar_HLH" localSheetId="7">'[5]OFPC Source'!$U$47</definedName>
    <definedName name="Solar_HLH">'[4]OFPC Source'!$U$48</definedName>
    <definedName name="Solar_LLH" localSheetId="8">'[5]OFPC Source'!$V$47</definedName>
    <definedName name="Solar_LLH" localSheetId="5">'[5]OFPC Source'!$V$47</definedName>
    <definedName name="Solar_LLH" localSheetId="13">'[5]OFPC Source'!$V$47</definedName>
    <definedName name="Solar_LLH" localSheetId="6">'[5]OFPC Source'!$V$47</definedName>
    <definedName name="Solar_LLH" localSheetId="4">'[5]OFPC Source'!$V$47</definedName>
    <definedName name="Solar_LLH" localSheetId="7">'[5]OFPC Source'!$V$47</definedName>
    <definedName name="Solar_LLH">'[4]OFPC Source'!$V$48</definedName>
    <definedName name="Solar_Tracking_integr_cost">'[7]Table 10'!$B$45</definedName>
    <definedName name="Study_Cap_Adj" localSheetId="1">'[1]Table 1'!$I$8</definedName>
    <definedName name="Study_Cap_Adj">'Table 1'!$I$8</definedName>
    <definedName name="Study_CF">'Table 5'!$M$7</definedName>
    <definedName name="Study_MW">'Table 5'!$M$6</definedName>
    <definedName name="Study_Name" localSheetId="8">[2]ImportData!$D$7</definedName>
    <definedName name="Study_Name" localSheetId="5">[2]ImportData!$D$7</definedName>
    <definedName name="Study_Name" localSheetId="13">[2]ImportData!$D$7</definedName>
    <definedName name="Study_Name" localSheetId="6">[2]ImportData!$D$7</definedName>
    <definedName name="Study_Name" localSheetId="4">[2]ImportData!$D$7</definedName>
    <definedName name="Study_Name" localSheetId="7">[2]ImportData!$D$7</definedName>
    <definedName name="ValuationDate" localSheetId="8">#REF!</definedName>
    <definedName name="ValuationDate" localSheetId="5">#REF!</definedName>
    <definedName name="ValuationDate" localSheetId="13">#REF!</definedName>
    <definedName name="ValuationDate" localSheetId="6">#REF!</definedName>
    <definedName name="ValuationDate" localSheetId="4">#REF!</definedName>
    <definedName name="ValuationDate" localSheetId="7">#REF!</definedName>
    <definedName name="ValuationDate">#REF!</definedName>
    <definedName name="Wind_Capacity_Contr">'[4]Exhibit 2- Std Wind QF '!$E$57</definedName>
    <definedName name="Wind_Integration_Charge">'[4]Exhibit 2- Std Wind QF '!$E$45</definedName>
  </definedNames>
  <calcPr calcId="152511" calcOnSave="0"/>
</workbook>
</file>

<file path=xl/calcChain.xml><?xml version="1.0" encoding="utf-8"?>
<calcChain xmlns="http://schemas.openxmlformats.org/spreadsheetml/2006/main">
  <c r="L21" i="31" l="1"/>
  <c r="L20" i="31"/>
  <c r="B20" i="31"/>
  <c r="C12" i="25" l="1"/>
  <c r="B12" i="25"/>
  <c r="B14" i="31"/>
  <c r="B15" i="31" s="1"/>
  <c r="B16" i="31" l="1"/>
  <c r="B17" i="31" s="1"/>
  <c r="B18" i="31" l="1"/>
  <c r="B19" i="31" l="1"/>
  <c r="C10" i="25" l="1"/>
  <c r="O35" i="25" l="1"/>
  <c r="O34" i="25"/>
  <c r="AQ34" i="25" s="1"/>
  <c r="AG35" i="25" l="1"/>
  <c r="AC35" i="25"/>
  <c r="AJ35" i="25"/>
  <c r="AF35" i="25"/>
  <c r="AD35" i="25"/>
  <c r="AO34" i="25"/>
  <c r="AV34" i="25"/>
  <c r="AE34" i="25"/>
  <c r="AK34" i="25"/>
  <c r="AC34" i="25"/>
  <c r="AD34" i="25"/>
  <c r="AJ34" i="25"/>
  <c r="AB34" i="25"/>
  <c r="AS34" i="25"/>
  <c r="AU34" i="25"/>
  <c r="AW34" i="25"/>
  <c r="AI35" i="25"/>
  <c r="AE35" i="25"/>
  <c r="AH35" i="25"/>
  <c r="AK35" i="25"/>
  <c r="AN34" i="25"/>
  <c r="AP34" i="25"/>
  <c r="AR34" i="25"/>
  <c r="AT34" i="25"/>
  <c r="AN35" i="25"/>
  <c r="AP35" i="25"/>
  <c r="AR35" i="25"/>
  <c r="AT35" i="25"/>
  <c r="AV35" i="25"/>
  <c r="AH34" i="25"/>
  <c r="AG34" i="25"/>
  <c r="AO35" i="25"/>
  <c r="AQ35" i="25"/>
  <c r="AS35" i="25"/>
  <c r="AU35" i="25"/>
  <c r="AW35" i="25"/>
  <c r="AF34" i="25"/>
  <c r="AI34" i="25"/>
  <c r="AB35" i="25"/>
  <c r="H10" i="44" l="1"/>
  <c r="H10" i="42"/>
  <c r="B3" i="46"/>
  <c r="C52" i="46" s="1"/>
  <c r="B9" i="46" s="1"/>
  <c r="D46" i="46"/>
  <c r="H10" i="46"/>
  <c r="G10" i="46"/>
  <c r="E10" i="46"/>
  <c r="C10" i="46"/>
  <c r="C67" i="46"/>
  <c r="C68" i="46" s="1"/>
  <c r="C49" i="46"/>
  <c r="D48" i="46"/>
  <c r="C48" i="46"/>
  <c r="C47" i="46"/>
  <c r="C46" i="46"/>
  <c r="C45" i="46"/>
  <c r="B11" i="46"/>
  <c r="B12" i="46" s="1"/>
  <c r="B13" i="46" s="1"/>
  <c r="B14" i="46" s="1"/>
  <c r="K10" i="44"/>
  <c r="D10" i="46" l="1"/>
  <c r="D11" i="46" s="1"/>
  <c r="E11" i="46"/>
  <c r="C69" i="46"/>
  <c r="C70" i="46" s="1"/>
  <c r="G11" i="46"/>
  <c r="D47" i="46"/>
  <c r="H11" i="46"/>
  <c r="B15" i="46"/>
  <c r="C67" i="44"/>
  <c r="C68" i="44" s="1"/>
  <c r="H11" i="44"/>
  <c r="D47" i="44"/>
  <c r="D46" i="44"/>
  <c r="C10" i="44"/>
  <c r="C49" i="44"/>
  <c r="D48" i="44"/>
  <c r="C48" i="44"/>
  <c r="C47" i="44"/>
  <c r="C46" i="44"/>
  <c r="C45" i="44"/>
  <c r="B11" i="44"/>
  <c r="B12" i="44" s="1"/>
  <c r="B13" i="44" s="1"/>
  <c r="B14" i="44" s="1"/>
  <c r="P10" i="44"/>
  <c r="G10" i="44"/>
  <c r="E10" i="44"/>
  <c r="D46" i="43"/>
  <c r="H10" i="43"/>
  <c r="E10" i="43"/>
  <c r="C67" i="43"/>
  <c r="C68" i="43" s="1"/>
  <c r="G10" i="43"/>
  <c r="K10" i="43"/>
  <c r="C10" i="43"/>
  <c r="C49" i="43"/>
  <c r="D48" i="43"/>
  <c r="C48" i="43"/>
  <c r="C47" i="43"/>
  <c r="C46" i="43"/>
  <c r="C45" i="43"/>
  <c r="B11" i="43"/>
  <c r="F10" i="46" l="1"/>
  <c r="I10" i="46" s="1"/>
  <c r="J10" i="46" s="1"/>
  <c r="G12" i="46"/>
  <c r="G13" i="46" s="1"/>
  <c r="G14" i="46" s="1"/>
  <c r="E11" i="44"/>
  <c r="H12" i="46"/>
  <c r="H13" i="46" s="1"/>
  <c r="H14" i="46" s="1"/>
  <c r="K11" i="44"/>
  <c r="E12" i="46"/>
  <c r="E13" i="46" s="1"/>
  <c r="E14" i="46" s="1"/>
  <c r="K11" i="43"/>
  <c r="H11" i="43"/>
  <c r="B3" i="44"/>
  <c r="C52" i="44" s="1"/>
  <c r="B9" i="44" s="1"/>
  <c r="G11" i="43"/>
  <c r="D10" i="44"/>
  <c r="F10" i="44" s="1"/>
  <c r="C71" i="46"/>
  <c r="D10" i="43"/>
  <c r="D11" i="43" s="1"/>
  <c r="E11" i="43"/>
  <c r="G11" i="44"/>
  <c r="C69" i="44"/>
  <c r="C70" i="44" s="1"/>
  <c r="D12" i="46"/>
  <c r="F11" i="46"/>
  <c r="B16" i="46"/>
  <c r="B15" i="44"/>
  <c r="P11" i="44"/>
  <c r="D47" i="43"/>
  <c r="B3" i="43"/>
  <c r="C52" i="43" s="1"/>
  <c r="B9" i="43" s="1"/>
  <c r="B12" i="43"/>
  <c r="C69" i="43"/>
  <c r="K12" i="43" l="1"/>
  <c r="K13" i="43" s="1"/>
  <c r="D12" i="43"/>
  <c r="D13" i="43" s="1"/>
  <c r="K12" i="44"/>
  <c r="K13" i="44" s="1"/>
  <c r="E12" i="43"/>
  <c r="E13" i="43" s="1"/>
  <c r="D11" i="44"/>
  <c r="F11" i="44" s="1"/>
  <c r="I11" i="44" s="1"/>
  <c r="J11" i="44" s="1"/>
  <c r="E15" i="46"/>
  <c r="F10" i="43"/>
  <c r="I10" i="43" s="1"/>
  <c r="J10" i="43" s="1"/>
  <c r="F11" i="43"/>
  <c r="I11" i="43" s="1"/>
  <c r="J11" i="43" s="1"/>
  <c r="G12" i="43"/>
  <c r="G13" i="43" s="1"/>
  <c r="H12" i="43"/>
  <c r="H13" i="43" s="1"/>
  <c r="C71" i="44"/>
  <c r="C72" i="46"/>
  <c r="G12" i="44"/>
  <c r="G13" i="44" s="1"/>
  <c r="E12" i="44"/>
  <c r="E13" i="44" s="1"/>
  <c r="G15" i="46"/>
  <c r="H12" i="44"/>
  <c r="H13" i="44" s="1"/>
  <c r="H15" i="46"/>
  <c r="I11" i="46"/>
  <c r="J11" i="46" s="1"/>
  <c r="B17" i="46"/>
  <c r="F12" i="46"/>
  <c r="D13" i="46"/>
  <c r="P12" i="44"/>
  <c r="B16" i="44"/>
  <c r="I10" i="44"/>
  <c r="J10" i="44" s="1"/>
  <c r="C70" i="43"/>
  <c r="B13" i="43"/>
  <c r="D12" i="44" l="1"/>
  <c r="D13" i="44" s="1"/>
  <c r="F12" i="43"/>
  <c r="I12" i="43" s="1"/>
  <c r="J12" i="43" s="1"/>
  <c r="K14" i="44"/>
  <c r="K15" i="44" s="1"/>
  <c r="E14" i="43"/>
  <c r="H14" i="44"/>
  <c r="H15" i="44" s="1"/>
  <c r="H16" i="44" s="1"/>
  <c r="G16" i="46"/>
  <c r="G14" i="44"/>
  <c r="G15" i="44" s="1"/>
  <c r="C73" i="46"/>
  <c r="E16" i="46"/>
  <c r="E14" i="44"/>
  <c r="E15" i="44" s="1"/>
  <c r="C72" i="44"/>
  <c r="H16" i="46"/>
  <c r="H14" i="43"/>
  <c r="D14" i="46"/>
  <c r="F13" i="46"/>
  <c r="I12" i="46"/>
  <c r="J12" i="46" s="1"/>
  <c r="B18" i="46"/>
  <c r="B17" i="44"/>
  <c r="P13" i="44"/>
  <c r="C71" i="43"/>
  <c r="G14" i="43"/>
  <c r="K14" i="43"/>
  <c r="B14" i="43"/>
  <c r="F13" i="43"/>
  <c r="D14" i="43"/>
  <c r="F12" i="44" l="1"/>
  <c r="I12" i="44" s="1"/>
  <c r="J12" i="44" s="1"/>
  <c r="K16" i="44"/>
  <c r="E15" i="43"/>
  <c r="H17" i="46"/>
  <c r="E16" i="44"/>
  <c r="G16" i="44"/>
  <c r="C73" i="44"/>
  <c r="E17" i="46"/>
  <c r="G17" i="46"/>
  <c r="C74" i="46"/>
  <c r="H15" i="43"/>
  <c r="B19" i="46"/>
  <c r="I13" i="46"/>
  <c r="J13" i="46" s="1"/>
  <c r="D15" i="46"/>
  <c r="F14" i="46"/>
  <c r="I14" i="46" s="1"/>
  <c r="J14" i="46" s="1"/>
  <c r="D14" i="44"/>
  <c r="F13" i="44"/>
  <c r="P14" i="44"/>
  <c r="B18" i="44"/>
  <c r="B15" i="43"/>
  <c r="D15" i="43"/>
  <c r="F14" i="43"/>
  <c r="I14" i="43" s="1"/>
  <c r="J14" i="43" s="1"/>
  <c r="K15" i="43"/>
  <c r="C72" i="43"/>
  <c r="I13" i="43"/>
  <c r="J13" i="43" s="1"/>
  <c r="G15" i="43"/>
  <c r="E16" i="43" l="1"/>
  <c r="K17" i="44"/>
  <c r="G17" i="44"/>
  <c r="H17" i="44"/>
  <c r="E18" i="46"/>
  <c r="F66" i="46"/>
  <c r="C74" i="44"/>
  <c r="G18" i="46"/>
  <c r="E17" i="44"/>
  <c r="H18" i="46"/>
  <c r="H16" i="43"/>
  <c r="D16" i="46"/>
  <c r="F15" i="46"/>
  <c r="B20" i="46"/>
  <c r="B19" i="44"/>
  <c r="I13" i="44"/>
  <c r="J13" i="44" s="1"/>
  <c r="P15" i="44"/>
  <c r="D15" i="44"/>
  <c r="F14" i="44"/>
  <c r="I14" i="44" s="1"/>
  <c r="J14" i="44" s="1"/>
  <c r="F15" i="43"/>
  <c r="D16" i="43"/>
  <c r="C73" i="43"/>
  <c r="G16" i="43"/>
  <c r="K16" i="43"/>
  <c r="B16" i="43"/>
  <c r="E17" i="43" l="1"/>
  <c r="E18" i="44"/>
  <c r="K18" i="44"/>
  <c r="K17" i="43"/>
  <c r="E19" i="46"/>
  <c r="G18" i="44"/>
  <c r="G17" i="43"/>
  <c r="G19" i="46"/>
  <c r="H18" i="44"/>
  <c r="H19" i="46"/>
  <c r="F67" i="46"/>
  <c r="F66" i="44"/>
  <c r="H17" i="43"/>
  <c r="F16" i="46"/>
  <c r="D17" i="46"/>
  <c r="B21" i="46"/>
  <c r="I15" i="46"/>
  <c r="J15" i="46" s="1"/>
  <c r="D16" i="44"/>
  <c r="F15" i="44"/>
  <c r="B20" i="44"/>
  <c r="P16" i="44"/>
  <c r="B17" i="43"/>
  <c r="C74" i="43"/>
  <c r="D17" i="43"/>
  <c r="F16" i="43"/>
  <c r="I15" i="43"/>
  <c r="J15" i="43" s="1"/>
  <c r="K18" i="43" l="1"/>
  <c r="E19" i="44"/>
  <c r="K19" i="44"/>
  <c r="G18" i="43"/>
  <c r="G19" i="44"/>
  <c r="H19" i="44"/>
  <c r="E20" i="46"/>
  <c r="F67" i="44"/>
  <c r="F68" i="46"/>
  <c r="H20" i="46"/>
  <c r="G20" i="46"/>
  <c r="E18" i="43"/>
  <c r="H18" i="43"/>
  <c r="D18" i="46"/>
  <c r="F17" i="46"/>
  <c r="B22" i="46"/>
  <c r="I16" i="46"/>
  <c r="J16" i="46" s="1"/>
  <c r="F16" i="44"/>
  <c r="D17" i="44"/>
  <c r="B21" i="44"/>
  <c r="P17" i="44"/>
  <c r="I15" i="44"/>
  <c r="J15" i="44" s="1"/>
  <c r="F17" i="43"/>
  <c r="D18" i="43"/>
  <c r="F66" i="43"/>
  <c r="I16" i="43"/>
  <c r="J16" i="43" s="1"/>
  <c r="B18" i="43"/>
  <c r="E20" i="44" l="1"/>
  <c r="K20" i="44"/>
  <c r="G21" i="46"/>
  <c r="H20" i="44"/>
  <c r="E19" i="43"/>
  <c r="E21" i="46"/>
  <c r="G20" i="44"/>
  <c r="F69" i="46"/>
  <c r="F68" i="44"/>
  <c r="H21" i="46"/>
  <c r="H19" i="43"/>
  <c r="K19" i="43"/>
  <c r="G19" i="43"/>
  <c r="I17" i="46"/>
  <c r="J17" i="46" s="1"/>
  <c r="D19" i="46"/>
  <c r="F18" i="46"/>
  <c r="B23" i="46"/>
  <c r="D18" i="44"/>
  <c r="F17" i="44"/>
  <c r="B22" i="44"/>
  <c r="I16" i="44"/>
  <c r="J16" i="44" s="1"/>
  <c r="P18" i="44"/>
  <c r="F67" i="43"/>
  <c r="D19" i="43"/>
  <c r="F18" i="43"/>
  <c r="B19" i="43"/>
  <c r="I17" i="43"/>
  <c r="J17" i="43" s="1"/>
  <c r="E22" i="46" l="1"/>
  <c r="E21" i="44"/>
  <c r="K21" i="44"/>
  <c r="E20" i="43"/>
  <c r="K20" i="43"/>
  <c r="F69" i="44"/>
  <c r="F70" i="46"/>
  <c r="E23" i="46"/>
  <c r="G22" i="46"/>
  <c r="H22" i="46"/>
  <c r="G21" i="44"/>
  <c r="H21" i="44"/>
  <c r="H20" i="43"/>
  <c r="F19" i="46"/>
  <c r="D20" i="46"/>
  <c r="B24" i="46"/>
  <c r="I18" i="46"/>
  <c r="J18" i="46" s="1"/>
  <c r="P19" i="44"/>
  <c r="I17" i="44"/>
  <c r="J17" i="44" s="1"/>
  <c r="D19" i="44"/>
  <c r="F18" i="44"/>
  <c r="B23" i="44"/>
  <c r="F68" i="43"/>
  <c r="F19" i="43"/>
  <c r="D20" i="43"/>
  <c r="G20" i="43"/>
  <c r="I18" i="43"/>
  <c r="J18" i="43" s="1"/>
  <c r="B20" i="43"/>
  <c r="E22" i="44" l="1"/>
  <c r="E21" i="43"/>
  <c r="E22" i="43" s="1"/>
  <c r="H23" i="46"/>
  <c r="K22" i="44"/>
  <c r="H22" i="44"/>
  <c r="E24" i="46"/>
  <c r="F71" i="46"/>
  <c r="G23" i="46"/>
  <c r="G22" i="44"/>
  <c r="F70" i="44"/>
  <c r="G21" i="43"/>
  <c r="K21" i="43"/>
  <c r="H21" i="43"/>
  <c r="I19" i="46"/>
  <c r="J19" i="46" s="1"/>
  <c r="F20" i="46"/>
  <c r="D21" i="46"/>
  <c r="B25" i="46"/>
  <c r="F19" i="44"/>
  <c r="I19" i="44" s="1"/>
  <c r="J19" i="44" s="1"/>
  <c r="D20" i="44"/>
  <c r="B24" i="44"/>
  <c r="P20" i="44"/>
  <c r="I18" i="44"/>
  <c r="J18" i="44" s="1"/>
  <c r="I19" i="43"/>
  <c r="J19" i="43" s="1"/>
  <c r="B21" i="43"/>
  <c r="D21" i="43"/>
  <c r="F20" i="43"/>
  <c r="F69" i="43"/>
  <c r="E23" i="44" l="1"/>
  <c r="K23" i="44"/>
  <c r="K22" i="43"/>
  <c r="G23" i="44"/>
  <c r="E25" i="46"/>
  <c r="F72" i="46"/>
  <c r="F71" i="44"/>
  <c r="E24" i="44"/>
  <c r="G24" i="46"/>
  <c r="H23" i="44"/>
  <c r="H24" i="46"/>
  <c r="H22" i="43"/>
  <c r="G22" i="43"/>
  <c r="B26" i="46"/>
  <c r="D22" i="46"/>
  <c r="F21" i="46"/>
  <c r="I20" i="46"/>
  <c r="J20" i="46" s="1"/>
  <c r="P21" i="44"/>
  <c r="F20" i="44"/>
  <c r="D21" i="44"/>
  <c r="B25" i="44"/>
  <c r="I20" i="43"/>
  <c r="J20" i="43" s="1"/>
  <c r="F70" i="43"/>
  <c r="E23" i="43"/>
  <c r="B22" i="43"/>
  <c r="F21" i="43"/>
  <c r="I21" i="43" s="1"/>
  <c r="J21" i="43" s="1"/>
  <c r="D22" i="43"/>
  <c r="K24" i="44" l="1"/>
  <c r="H24" i="44"/>
  <c r="H25" i="46"/>
  <c r="G24" i="44"/>
  <c r="G25" i="46"/>
  <c r="F73" i="46"/>
  <c r="E26" i="46"/>
  <c r="E25" i="44"/>
  <c r="F72" i="44"/>
  <c r="G23" i="43"/>
  <c r="H23" i="43"/>
  <c r="I21" i="46"/>
  <c r="J21" i="46" s="1"/>
  <c r="B27" i="46"/>
  <c r="F22" i="46"/>
  <c r="D23" i="46"/>
  <c r="B26" i="44"/>
  <c r="D22" i="44"/>
  <c r="F21" i="44"/>
  <c r="I21" i="44" s="1"/>
  <c r="J21" i="44" s="1"/>
  <c r="P22" i="44"/>
  <c r="I20" i="44"/>
  <c r="J20" i="44" s="1"/>
  <c r="B23" i="43"/>
  <c r="K23" i="43"/>
  <c r="F71" i="43"/>
  <c r="E24" i="43"/>
  <c r="D23" i="43"/>
  <c r="F22" i="43"/>
  <c r="K25" i="44" l="1"/>
  <c r="H25" i="44"/>
  <c r="H24" i="43"/>
  <c r="G26" i="46"/>
  <c r="F73" i="44"/>
  <c r="E26" i="44"/>
  <c r="H26" i="46"/>
  <c r="E27" i="46"/>
  <c r="F74" i="46"/>
  <c r="G25" i="44"/>
  <c r="I22" i="46"/>
  <c r="J22" i="46" s="1"/>
  <c r="B28" i="46"/>
  <c r="D24" i="46"/>
  <c r="F23" i="46"/>
  <c r="P23" i="44"/>
  <c r="B27" i="44"/>
  <c r="F22" i="44"/>
  <c r="I22" i="44" s="1"/>
  <c r="J22" i="44" s="1"/>
  <c r="D23" i="44"/>
  <c r="I22" i="43"/>
  <c r="J22" i="43" s="1"/>
  <c r="K24" i="43"/>
  <c r="B24" i="43"/>
  <c r="G24" i="43"/>
  <c r="F72" i="43"/>
  <c r="E25" i="43"/>
  <c r="F23" i="43"/>
  <c r="I23" i="43" s="1"/>
  <c r="J23" i="43" s="1"/>
  <c r="D24" i="43"/>
  <c r="K26" i="44" l="1"/>
  <c r="G26" i="44"/>
  <c r="H27" i="46"/>
  <c r="E28" i="46"/>
  <c r="I66" i="46"/>
  <c r="E27" i="44"/>
  <c r="F74" i="44"/>
  <c r="G27" i="46"/>
  <c r="H26" i="44"/>
  <c r="H25" i="43"/>
  <c r="I23" i="46"/>
  <c r="J23" i="46" s="1"/>
  <c r="B29" i="46"/>
  <c r="F24" i="46"/>
  <c r="D25" i="46"/>
  <c r="B28" i="44"/>
  <c r="P24" i="44"/>
  <c r="D24" i="44"/>
  <c r="F23" i="44"/>
  <c r="I23" i="44" s="1"/>
  <c r="J23" i="44" s="1"/>
  <c r="B25" i="43"/>
  <c r="F73" i="43"/>
  <c r="E26" i="43"/>
  <c r="K25" i="43"/>
  <c r="D25" i="43"/>
  <c r="F24" i="43"/>
  <c r="I24" i="43" s="1"/>
  <c r="J24" i="43" s="1"/>
  <c r="G25" i="43"/>
  <c r="K27" i="44" l="1"/>
  <c r="H27" i="44"/>
  <c r="K26" i="43"/>
  <c r="G27" i="44"/>
  <c r="G28" i="46"/>
  <c r="E28" i="44"/>
  <c r="I66" i="44"/>
  <c r="I67" i="46"/>
  <c r="E29" i="46"/>
  <c r="H28" i="46"/>
  <c r="G26" i="43"/>
  <c r="H26" i="43"/>
  <c r="I24" i="46"/>
  <c r="J24" i="46" s="1"/>
  <c r="B30" i="46"/>
  <c r="D26" i="46"/>
  <c r="F25" i="46"/>
  <c r="P25" i="44"/>
  <c r="B29" i="44"/>
  <c r="F24" i="44"/>
  <c r="I24" i="44" s="1"/>
  <c r="J24" i="44" s="1"/>
  <c r="D25" i="44"/>
  <c r="F74" i="43"/>
  <c r="F25" i="43"/>
  <c r="D26" i="43"/>
  <c r="B26" i="43"/>
  <c r="K27" i="43" l="1"/>
  <c r="K28" i="44"/>
  <c r="K29" i="44" s="1"/>
  <c r="H29" i="46"/>
  <c r="H28" i="44"/>
  <c r="G28" i="44"/>
  <c r="G29" i="46"/>
  <c r="E30" i="46"/>
  <c r="I68" i="46"/>
  <c r="E29" i="44"/>
  <c r="I67" i="44"/>
  <c r="H27" i="43"/>
  <c r="G27" i="43"/>
  <c r="E27" i="43"/>
  <c r="I25" i="46"/>
  <c r="J25" i="46" s="1"/>
  <c r="D27" i="46"/>
  <c r="F26" i="46"/>
  <c r="B31" i="46"/>
  <c r="B30" i="44"/>
  <c r="P26" i="44"/>
  <c r="D26" i="44"/>
  <c r="F25" i="44"/>
  <c r="I25" i="43"/>
  <c r="J25" i="43" s="1"/>
  <c r="B27" i="43"/>
  <c r="D27" i="43"/>
  <c r="F26" i="43"/>
  <c r="I66" i="43"/>
  <c r="G28" i="43" l="1"/>
  <c r="K30" i="44"/>
  <c r="H30" i="46"/>
  <c r="I68" i="44"/>
  <c r="E30" i="44"/>
  <c r="E28" i="43"/>
  <c r="H29" i="44"/>
  <c r="I69" i="46"/>
  <c r="G30" i="46"/>
  <c r="G29" i="44"/>
  <c r="H28" i="43"/>
  <c r="B32" i="46"/>
  <c r="I26" i="46"/>
  <c r="J26" i="46" s="1"/>
  <c r="D28" i="46"/>
  <c r="F27" i="46"/>
  <c r="P27" i="44"/>
  <c r="I25" i="44"/>
  <c r="J25" i="44" s="1"/>
  <c r="D27" i="44"/>
  <c r="F26" i="44"/>
  <c r="B31" i="44"/>
  <c r="I26" i="43"/>
  <c r="J26" i="43" s="1"/>
  <c r="B28" i="43"/>
  <c r="K28" i="43"/>
  <c r="F27" i="43"/>
  <c r="I27" i="43" s="1"/>
  <c r="J27" i="43" s="1"/>
  <c r="D28" i="43"/>
  <c r="I67" i="43"/>
  <c r="G29" i="43" l="1"/>
  <c r="H31" i="46"/>
  <c r="K31" i="44"/>
  <c r="G30" i="44"/>
  <c r="I70" i="46"/>
  <c r="E31" i="46"/>
  <c r="G31" i="46"/>
  <c r="H30" i="44"/>
  <c r="E31" i="44"/>
  <c r="I69" i="44"/>
  <c r="E29" i="43"/>
  <c r="H29" i="43"/>
  <c r="I27" i="46"/>
  <c r="J27" i="46" s="1"/>
  <c r="B33" i="46"/>
  <c r="F28" i="46"/>
  <c r="D29" i="46"/>
  <c r="B32" i="44"/>
  <c r="P28" i="44"/>
  <c r="I26" i="44"/>
  <c r="J26" i="44" s="1"/>
  <c r="D28" i="44"/>
  <c r="F27" i="44"/>
  <c r="I27" i="44" s="1"/>
  <c r="J27" i="44" s="1"/>
  <c r="B29" i="43"/>
  <c r="K29" i="43"/>
  <c r="D29" i="43"/>
  <c r="F28" i="43"/>
  <c r="I68" i="43"/>
  <c r="G30" i="43" l="1"/>
  <c r="E32" i="46"/>
  <c r="K32" i="44"/>
  <c r="H31" i="44"/>
  <c r="I71" i="46"/>
  <c r="H32" i="46"/>
  <c r="G31" i="44"/>
  <c r="I70" i="44"/>
  <c r="E32" i="44"/>
  <c r="G32" i="46"/>
  <c r="E30" i="43"/>
  <c r="H30" i="43"/>
  <c r="B34" i="46"/>
  <c r="D30" i="46"/>
  <c r="F29" i="46"/>
  <c r="I28" i="46"/>
  <c r="J28" i="46" s="1"/>
  <c r="B33" i="44"/>
  <c r="F28" i="44"/>
  <c r="D29" i="44"/>
  <c r="P29" i="44"/>
  <c r="I28" i="43"/>
  <c r="J28" i="43" s="1"/>
  <c r="B30" i="43"/>
  <c r="F29" i="43"/>
  <c r="D30" i="43"/>
  <c r="I69" i="43"/>
  <c r="K30" i="43"/>
  <c r="E33" i="46" l="1"/>
  <c r="G31" i="43"/>
  <c r="K33" i="44"/>
  <c r="G32" i="44"/>
  <c r="H32" i="44"/>
  <c r="H31" i="43"/>
  <c r="E33" i="44"/>
  <c r="I71" i="44"/>
  <c r="E34" i="46"/>
  <c r="I72" i="46"/>
  <c r="G33" i="46"/>
  <c r="H33" i="46"/>
  <c r="K31" i="43"/>
  <c r="B35" i="46"/>
  <c r="I29" i="46"/>
  <c r="J29" i="46" s="1"/>
  <c r="D31" i="46"/>
  <c r="F30" i="46"/>
  <c r="B34" i="44"/>
  <c r="D30" i="44"/>
  <c r="F29" i="44"/>
  <c r="P30" i="44"/>
  <c r="I28" i="44"/>
  <c r="J28" i="44" s="1"/>
  <c r="I70" i="43"/>
  <c r="B31" i="43"/>
  <c r="I29" i="43"/>
  <c r="J29" i="43" s="1"/>
  <c r="D31" i="43"/>
  <c r="F30" i="43"/>
  <c r="E31" i="43"/>
  <c r="G32" i="43" l="1"/>
  <c r="K34" i="44"/>
  <c r="H33" i="44"/>
  <c r="E35" i="46"/>
  <c r="I73" i="46"/>
  <c r="I72" i="44"/>
  <c r="E34" i="44"/>
  <c r="H34" i="46"/>
  <c r="G33" i="44"/>
  <c r="G34" i="46"/>
  <c r="H32" i="43"/>
  <c r="I30" i="46"/>
  <c r="J30" i="46" s="1"/>
  <c r="D32" i="46"/>
  <c r="F31" i="46"/>
  <c r="B36" i="46"/>
  <c r="B35" i="44"/>
  <c r="I29" i="44"/>
  <c r="J29" i="44" s="1"/>
  <c r="P31" i="44"/>
  <c r="D31" i="44"/>
  <c r="F30" i="44"/>
  <c r="I30" i="44" s="1"/>
  <c r="J30" i="44" s="1"/>
  <c r="B32" i="43"/>
  <c r="E32" i="43"/>
  <c r="I30" i="43"/>
  <c r="J30" i="43" s="1"/>
  <c r="K32" i="43"/>
  <c r="I71" i="43"/>
  <c r="F31" i="43"/>
  <c r="D32" i="43"/>
  <c r="G33" i="43" l="1"/>
  <c r="K35" i="44"/>
  <c r="G34" i="44"/>
  <c r="G35" i="46"/>
  <c r="H35" i="46"/>
  <c r="I73" i="44"/>
  <c r="E35" i="44"/>
  <c r="E36" i="46"/>
  <c r="I74" i="46"/>
  <c r="H34" i="44"/>
  <c r="H33" i="43"/>
  <c r="I31" i="46"/>
  <c r="J31" i="46" s="1"/>
  <c r="F32" i="46"/>
  <c r="D33" i="46"/>
  <c r="D32" i="44"/>
  <c r="F31" i="44"/>
  <c r="P32" i="44"/>
  <c r="B36" i="44"/>
  <c r="E33" i="43"/>
  <c r="D33" i="43"/>
  <c r="F32" i="43"/>
  <c r="I72" i="43"/>
  <c r="I31" i="43"/>
  <c r="J31" i="43" s="1"/>
  <c r="K33" i="43"/>
  <c r="B33" i="43"/>
  <c r="G34" i="43" l="1"/>
  <c r="K36" i="44"/>
  <c r="H36" i="46"/>
  <c r="K34" i="43"/>
  <c r="H35" i="44"/>
  <c r="G36" i="46"/>
  <c r="G35" i="44"/>
  <c r="E36" i="44"/>
  <c r="I74" i="44"/>
  <c r="H34" i="43"/>
  <c r="D34" i="46"/>
  <c r="F33" i="46"/>
  <c r="I32" i="46"/>
  <c r="J32" i="46" s="1"/>
  <c r="P33" i="44"/>
  <c r="I31" i="44"/>
  <c r="J31" i="44" s="1"/>
  <c r="F32" i="44"/>
  <c r="D33" i="44"/>
  <c r="I32" i="43"/>
  <c r="J32" i="43" s="1"/>
  <c r="E34" i="43"/>
  <c r="F33" i="43"/>
  <c r="D34" i="43"/>
  <c r="B34" i="43"/>
  <c r="I73" i="43"/>
  <c r="G35" i="43" l="1"/>
  <c r="G36" i="44"/>
  <c r="H36" i="44"/>
  <c r="H35" i="43"/>
  <c r="I33" i="46"/>
  <c r="J33" i="46" s="1"/>
  <c r="D35" i="46"/>
  <c r="F34" i="46"/>
  <c r="D34" i="44"/>
  <c r="F33" i="44"/>
  <c r="I33" i="44" s="1"/>
  <c r="J33" i="44" s="1"/>
  <c r="I32" i="44"/>
  <c r="J32" i="44" s="1"/>
  <c r="P34" i="44"/>
  <c r="E35" i="43"/>
  <c r="B35" i="43"/>
  <c r="K35" i="43"/>
  <c r="D35" i="43"/>
  <c r="F34" i="43"/>
  <c r="I74" i="43"/>
  <c r="I33" i="43"/>
  <c r="J33" i="43" s="1"/>
  <c r="G36" i="43" l="1"/>
  <c r="H36" i="43"/>
  <c r="I34" i="46"/>
  <c r="J34" i="46" s="1"/>
  <c r="F35" i="46"/>
  <c r="D36" i="46"/>
  <c r="F36" i="46" s="1"/>
  <c r="P35" i="44"/>
  <c r="D35" i="44"/>
  <c r="F34" i="44"/>
  <c r="I34" i="44" s="1"/>
  <c r="J34" i="44" s="1"/>
  <c r="F35" i="43"/>
  <c r="D36" i="43"/>
  <c r="K36" i="43"/>
  <c r="E36" i="43"/>
  <c r="I34" i="43"/>
  <c r="J34" i="43" s="1"/>
  <c r="B36" i="43"/>
  <c r="I36" i="46" l="1"/>
  <c r="J36" i="46" s="1"/>
  <c r="I35" i="46"/>
  <c r="J35" i="46" s="1"/>
  <c r="F35" i="44"/>
  <c r="D36" i="44"/>
  <c r="F36" i="44" s="1"/>
  <c r="P36" i="44"/>
  <c r="F36" i="43"/>
  <c r="I36" i="43" s="1"/>
  <c r="J36" i="43" s="1"/>
  <c r="I35" i="43"/>
  <c r="J35" i="43" s="1"/>
  <c r="I36" i="44" l="1"/>
  <c r="J36" i="44" s="1"/>
  <c r="I35" i="44"/>
  <c r="J35" i="44" s="1"/>
  <c r="C67" i="42" l="1"/>
  <c r="C68" i="42" s="1"/>
  <c r="H11" i="42"/>
  <c r="E10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K10" i="42"/>
  <c r="G10" i="42"/>
  <c r="C10" i="42"/>
  <c r="D10" i="42" s="1"/>
  <c r="P11" i="42" l="1"/>
  <c r="K11" i="42"/>
  <c r="E11" i="42"/>
  <c r="G11" i="42"/>
  <c r="G12" i="42" s="1"/>
  <c r="G13" i="42" s="1"/>
  <c r="B26" i="42"/>
  <c r="F10" i="42"/>
  <c r="I10" i="42" s="1"/>
  <c r="D11" i="42"/>
  <c r="C69" i="42"/>
  <c r="B3" i="42"/>
  <c r="C52" i="42" s="1"/>
  <c r="B9" i="42" s="1"/>
  <c r="D47" i="42"/>
  <c r="J10" i="42" l="1"/>
  <c r="E12" i="42"/>
  <c r="E13" i="42" s="1"/>
  <c r="H12" i="42"/>
  <c r="H13" i="42" s="1"/>
  <c r="P12" i="42"/>
  <c r="D12" i="42"/>
  <c r="F11" i="42"/>
  <c r="I11" i="42" s="1"/>
  <c r="K12" i="42"/>
  <c r="K13" i="42" s="1"/>
  <c r="C70" i="42"/>
  <c r="G14" i="42"/>
  <c r="B27" i="42"/>
  <c r="J11" i="42" l="1"/>
  <c r="H14" i="42"/>
  <c r="P13" i="42"/>
  <c r="P14" i="42" s="1"/>
  <c r="K14" i="42"/>
  <c r="G15" i="42"/>
  <c r="C71" i="42"/>
  <c r="D13" i="42"/>
  <c r="F12" i="42"/>
  <c r="B28" i="42"/>
  <c r="E14" i="42"/>
  <c r="K15" i="42" l="1"/>
  <c r="E15" i="42"/>
  <c r="H15" i="42"/>
  <c r="I12" i="42"/>
  <c r="C72" i="42"/>
  <c r="G16" i="42"/>
  <c r="D14" i="42"/>
  <c r="F13" i="42"/>
  <c r="I13" i="42" s="1"/>
  <c r="B29" i="42"/>
  <c r="P15" i="42"/>
  <c r="J13" i="42" l="1"/>
  <c r="J12" i="42"/>
  <c r="H16" i="42"/>
  <c r="E16" i="42"/>
  <c r="K16" i="42"/>
  <c r="P16" i="42"/>
  <c r="G17" i="42"/>
  <c r="C73" i="42"/>
  <c r="B30" i="42"/>
  <c r="D15" i="42"/>
  <c r="F14" i="42"/>
  <c r="I14" i="42" s="1"/>
  <c r="D46" i="41"/>
  <c r="K10" i="41"/>
  <c r="E10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G10" i="41"/>
  <c r="J14" i="42" l="1"/>
  <c r="C68" i="41"/>
  <c r="E17" i="42"/>
  <c r="C10" i="41"/>
  <c r="D10" i="41" s="1"/>
  <c r="F10" i="41" s="1"/>
  <c r="N59" i="41"/>
  <c r="G11" i="41"/>
  <c r="G12" i="41" s="1"/>
  <c r="G13" i="41" s="1"/>
  <c r="E11" i="41"/>
  <c r="E12" i="41" s="1"/>
  <c r="K11" i="41"/>
  <c r="K12" i="41" s="1"/>
  <c r="H17" i="42"/>
  <c r="P17" i="42"/>
  <c r="C74" i="42"/>
  <c r="G18" i="42"/>
  <c r="B31" i="42"/>
  <c r="K17" i="42"/>
  <c r="D16" i="42"/>
  <c r="F15" i="42"/>
  <c r="I15" i="42" s="1"/>
  <c r="B26" i="41"/>
  <c r="B3" i="41"/>
  <c r="C52" i="41" s="1"/>
  <c r="B9" i="41" s="1"/>
  <c r="D47" i="41"/>
  <c r="C69" i="41"/>
  <c r="K10" i="40"/>
  <c r="J15" i="42" l="1"/>
  <c r="K13" i="41"/>
  <c r="D11" i="41"/>
  <c r="F11" i="41" s="1"/>
  <c r="H18" i="42"/>
  <c r="E13" i="41"/>
  <c r="N60" i="41"/>
  <c r="P59" i="41" s="1"/>
  <c r="N64" i="41"/>
  <c r="N63" i="41"/>
  <c r="P18" i="42"/>
  <c r="E18" i="42"/>
  <c r="K18" i="42"/>
  <c r="G19" i="42"/>
  <c r="F66" i="42"/>
  <c r="D17" i="42"/>
  <c r="F16" i="42"/>
  <c r="I16" i="42" s="1"/>
  <c r="B32" i="42"/>
  <c r="C70" i="41"/>
  <c r="G14" i="41"/>
  <c r="B27" i="41"/>
  <c r="J16" i="42" l="1"/>
  <c r="D12" i="41"/>
  <c r="F12" i="41" s="1"/>
  <c r="P63" i="41"/>
  <c r="C59" i="41" s="1"/>
  <c r="H10" i="41" s="1"/>
  <c r="H11" i="41" s="1"/>
  <c r="H12" i="41" s="1"/>
  <c r="H13" i="41" s="1"/>
  <c r="H14" i="41" s="1"/>
  <c r="E19" i="42"/>
  <c r="K19" i="42"/>
  <c r="H19" i="42"/>
  <c r="F67" i="42"/>
  <c r="G20" i="42"/>
  <c r="P19" i="42"/>
  <c r="D18" i="42"/>
  <c r="F17" i="42"/>
  <c r="I17" i="42" s="1"/>
  <c r="B33" i="42"/>
  <c r="E14" i="41"/>
  <c r="G15" i="41"/>
  <c r="C71" i="41"/>
  <c r="B28" i="41"/>
  <c r="K14" i="41"/>
  <c r="J17" i="42" l="1"/>
  <c r="D13" i="41"/>
  <c r="D14" i="41" s="1"/>
  <c r="I12" i="41"/>
  <c r="J12" i="41" s="1"/>
  <c r="H20" i="42"/>
  <c r="I10" i="41"/>
  <c r="J10" i="41" s="1"/>
  <c r="I11" i="41"/>
  <c r="J11" i="41" s="1"/>
  <c r="H15" i="41"/>
  <c r="G21" i="42"/>
  <c r="F68" i="42"/>
  <c r="D19" i="42"/>
  <c r="F18" i="42"/>
  <c r="I18" i="42" s="1"/>
  <c r="E20" i="42"/>
  <c r="P20" i="42"/>
  <c r="K20" i="42"/>
  <c r="B34" i="42"/>
  <c r="B29" i="41"/>
  <c r="C72" i="41"/>
  <c r="G16" i="41"/>
  <c r="K15" i="41"/>
  <c r="E15" i="41"/>
  <c r="F13" i="41" l="1"/>
  <c r="I13" i="41" s="1"/>
  <c r="J13" i="41" s="1"/>
  <c r="J18" i="42"/>
  <c r="E21" i="42"/>
  <c r="E16" i="41"/>
  <c r="H16" i="41"/>
  <c r="K16" i="41"/>
  <c r="H21" i="42"/>
  <c r="P21" i="42"/>
  <c r="B35" i="42"/>
  <c r="K21" i="42"/>
  <c r="D20" i="42"/>
  <c r="F19" i="42"/>
  <c r="I19" i="42" s="1"/>
  <c r="F69" i="42"/>
  <c r="G22" i="42"/>
  <c r="G17" i="41"/>
  <c r="C73" i="41"/>
  <c r="F14" i="41"/>
  <c r="I14" i="41" s="1"/>
  <c r="J14" i="41" s="1"/>
  <c r="D15" i="41"/>
  <c r="B30" i="41"/>
  <c r="J19" i="42" l="1"/>
  <c r="H22" i="42"/>
  <c r="H17" i="41"/>
  <c r="B36" i="42"/>
  <c r="G23" i="42"/>
  <c r="F70" i="42"/>
  <c r="E22" i="42"/>
  <c r="D21" i="42"/>
  <c r="F20" i="42"/>
  <c r="I20" i="42" s="1"/>
  <c r="P22" i="42"/>
  <c r="K22" i="42"/>
  <c r="C74" i="41"/>
  <c r="G18" i="41"/>
  <c r="F15" i="41"/>
  <c r="I15" i="41" s="1"/>
  <c r="J15" i="41" s="1"/>
  <c r="D16" i="41"/>
  <c r="K17" i="41"/>
  <c r="E17" i="41"/>
  <c r="B31" i="41"/>
  <c r="J20" i="42" l="1"/>
  <c r="K23" i="42"/>
  <c r="E23" i="42"/>
  <c r="H18" i="41"/>
  <c r="H23" i="42"/>
  <c r="P23" i="42"/>
  <c r="D22" i="42"/>
  <c r="F21" i="42"/>
  <c r="I21" i="42" s="1"/>
  <c r="F71" i="42"/>
  <c r="G24" i="42"/>
  <c r="K18" i="41"/>
  <c r="G19" i="41"/>
  <c r="F66" i="41"/>
  <c r="B32" i="41"/>
  <c r="E18" i="41"/>
  <c r="F16" i="41"/>
  <c r="I16" i="41" s="1"/>
  <c r="J16" i="41" s="1"/>
  <c r="D17" i="41"/>
  <c r="J21" i="42" l="1"/>
  <c r="H24" i="42"/>
  <c r="H19" i="41"/>
  <c r="E19" i="41"/>
  <c r="K19" i="41"/>
  <c r="E24" i="42"/>
  <c r="K24" i="42"/>
  <c r="P24" i="42"/>
  <c r="G25" i="42"/>
  <c r="F72" i="42"/>
  <c r="D23" i="42"/>
  <c r="F22" i="42"/>
  <c r="I22" i="42" s="1"/>
  <c r="F17" i="41"/>
  <c r="I17" i="41" s="1"/>
  <c r="J17" i="41" s="1"/>
  <c r="D18" i="41"/>
  <c r="B33" i="41"/>
  <c r="F67" i="41"/>
  <c r="G20" i="41"/>
  <c r="J22" i="42" l="1"/>
  <c r="K20" i="41"/>
  <c r="E25" i="42"/>
  <c r="K25" i="42"/>
  <c r="H20" i="41"/>
  <c r="H25" i="42"/>
  <c r="D24" i="42"/>
  <c r="F23" i="42"/>
  <c r="I23" i="42" s="1"/>
  <c r="F73" i="42"/>
  <c r="G26" i="42"/>
  <c r="P25" i="42"/>
  <c r="B34" i="41"/>
  <c r="E20" i="41"/>
  <c r="G21" i="41"/>
  <c r="F68" i="41"/>
  <c r="F18" i="41"/>
  <c r="I18" i="41" s="1"/>
  <c r="J18" i="41" s="1"/>
  <c r="D19" i="41"/>
  <c r="J23" i="42" l="1"/>
  <c r="K26" i="42"/>
  <c r="H26" i="42"/>
  <c r="H21" i="41"/>
  <c r="P26" i="42"/>
  <c r="D25" i="42"/>
  <c r="F24" i="42"/>
  <c r="I24" i="42" s="1"/>
  <c r="E26" i="42"/>
  <c r="G27" i="42"/>
  <c r="F74" i="42"/>
  <c r="F69" i="41"/>
  <c r="G22" i="41"/>
  <c r="B35" i="41"/>
  <c r="F19" i="41"/>
  <c r="I19" i="41" s="1"/>
  <c r="J19" i="41" s="1"/>
  <c r="D20" i="41"/>
  <c r="K21" i="41"/>
  <c r="E21" i="41"/>
  <c r="J24" i="42" l="1"/>
  <c r="H22" i="41"/>
  <c r="H27" i="42"/>
  <c r="K27" i="42"/>
  <c r="E27" i="42"/>
  <c r="P27" i="42"/>
  <c r="I66" i="42"/>
  <c r="G28" i="42"/>
  <c r="D26" i="42"/>
  <c r="F25" i="42"/>
  <c r="I25" i="42" s="1"/>
  <c r="E22" i="41"/>
  <c r="G23" i="41"/>
  <c r="F70" i="41"/>
  <c r="K22" i="41"/>
  <c r="B36" i="41"/>
  <c r="F20" i="41"/>
  <c r="I20" i="41" s="1"/>
  <c r="J20" i="41" s="1"/>
  <c r="D21" i="41"/>
  <c r="J25" i="42" l="1"/>
  <c r="H28" i="42"/>
  <c r="H23" i="41"/>
  <c r="G29" i="42"/>
  <c r="I67" i="42"/>
  <c r="K28" i="42"/>
  <c r="F26" i="42"/>
  <c r="I26" i="42" s="1"/>
  <c r="D27" i="42"/>
  <c r="P28" i="42"/>
  <c r="E28" i="42"/>
  <c r="F71" i="41"/>
  <c r="G24" i="41"/>
  <c r="E23" i="41"/>
  <c r="F21" i="41"/>
  <c r="I21" i="41" s="1"/>
  <c r="J21" i="41" s="1"/>
  <c r="D22" i="41"/>
  <c r="K23" i="41"/>
  <c r="J26" i="42" l="1"/>
  <c r="E24" i="41"/>
  <c r="H24" i="41"/>
  <c r="H29" i="42"/>
  <c r="K29" i="42"/>
  <c r="P29" i="42"/>
  <c r="I68" i="42"/>
  <c r="G30" i="42"/>
  <c r="F27" i="42"/>
  <c r="I27" i="42" s="1"/>
  <c r="D28" i="42"/>
  <c r="E29" i="42"/>
  <c r="G25" i="41"/>
  <c r="F72" i="41"/>
  <c r="F22" i="41"/>
  <c r="I22" i="41" s="1"/>
  <c r="J22" i="41" s="1"/>
  <c r="D23" i="41"/>
  <c r="K24" i="41"/>
  <c r="J27" i="42" l="1"/>
  <c r="K25" i="41"/>
  <c r="E25" i="41"/>
  <c r="H30" i="42"/>
  <c r="E30" i="42"/>
  <c r="H25" i="41"/>
  <c r="P30" i="42"/>
  <c r="F28" i="42"/>
  <c r="I28" i="42" s="1"/>
  <c r="D29" i="42"/>
  <c r="K30" i="42"/>
  <c r="G31" i="42"/>
  <c r="I69" i="42"/>
  <c r="F73" i="41"/>
  <c r="G26" i="41"/>
  <c r="F23" i="41"/>
  <c r="I23" i="41" s="1"/>
  <c r="J23" i="41" s="1"/>
  <c r="D24" i="41"/>
  <c r="J28" i="42" l="1"/>
  <c r="H26" i="41"/>
  <c r="H31" i="42"/>
  <c r="E31" i="42"/>
  <c r="K31" i="42"/>
  <c r="P31" i="42"/>
  <c r="I70" i="42"/>
  <c r="G32" i="42"/>
  <c r="D30" i="42"/>
  <c r="F29" i="42"/>
  <c r="I29" i="42" s="1"/>
  <c r="E26" i="41"/>
  <c r="G27" i="41"/>
  <c r="F74" i="41"/>
  <c r="K26" i="41"/>
  <c r="F24" i="41"/>
  <c r="I24" i="41" s="1"/>
  <c r="J24" i="41" s="1"/>
  <c r="D25" i="41"/>
  <c r="J29" i="42" l="1"/>
  <c r="E27" i="41"/>
  <c r="H32" i="42"/>
  <c r="K27" i="41"/>
  <c r="H27" i="41"/>
  <c r="D31" i="42"/>
  <c r="F30" i="42"/>
  <c r="I30" i="42" s="1"/>
  <c r="P32" i="42"/>
  <c r="K32" i="42"/>
  <c r="G33" i="42"/>
  <c r="I71" i="42"/>
  <c r="E32" i="42"/>
  <c r="D26" i="41"/>
  <c r="F25" i="41"/>
  <c r="I25" i="41" s="1"/>
  <c r="J25" i="41" s="1"/>
  <c r="I66" i="41"/>
  <c r="G28" i="41"/>
  <c r="J30" i="42" l="1"/>
  <c r="H28" i="41"/>
  <c r="H33" i="42"/>
  <c r="I72" i="42"/>
  <c r="G34" i="42"/>
  <c r="P33" i="42"/>
  <c r="K33" i="42"/>
  <c r="F31" i="42"/>
  <c r="I31" i="42" s="1"/>
  <c r="D32" i="42"/>
  <c r="E33" i="42"/>
  <c r="K28" i="41"/>
  <c r="E28" i="41"/>
  <c r="G29" i="41"/>
  <c r="I67" i="41"/>
  <c r="D27" i="41"/>
  <c r="F26" i="41"/>
  <c r="I26" i="41" s="1"/>
  <c r="J26" i="41" s="1"/>
  <c r="J31" i="42" l="1"/>
  <c r="H34" i="42"/>
  <c r="H29" i="41"/>
  <c r="F32" i="42"/>
  <c r="I32" i="42" s="1"/>
  <c r="D33" i="42"/>
  <c r="P34" i="42"/>
  <c r="K34" i="42"/>
  <c r="G35" i="42"/>
  <c r="I73" i="42"/>
  <c r="E34" i="42"/>
  <c r="I68" i="41"/>
  <c r="G30" i="41"/>
  <c r="F27" i="41"/>
  <c r="I27" i="41" s="1"/>
  <c r="J27" i="41" s="1"/>
  <c r="D28" i="41"/>
  <c r="K29" i="41"/>
  <c r="E29" i="41"/>
  <c r="J32" i="42" l="1"/>
  <c r="H30" i="41"/>
  <c r="H35" i="42"/>
  <c r="D34" i="42"/>
  <c r="F33" i="42"/>
  <c r="I33" i="42" s="1"/>
  <c r="K35" i="42"/>
  <c r="I74" i="42"/>
  <c r="G36" i="42"/>
  <c r="P35" i="42"/>
  <c r="E35" i="42"/>
  <c r="K30" i="41"/>
  <c r="G31" i="41"/>
  <c r="I69" i="41"/>
  <c r="E30" i="41"/>
  <c r="F28" i="41"/>
  <c r="I28" i="41" s="1"/>
  <c r="J28" i="41" s="1"/>
  <c r="D29" i="41"/>
  <c r="J33" i="42" l="1"/>
  <c r="E31" i="41"/>
  <c r="E36" i="42"/>
  <c r="H36" i="42"/>
  <c r="H31" i="41"/>
  <c r="K36" i="42"/>
  <c r="P36" i="42"/>
  <c r="F34" i="42"/>
  <c r="I34" i="42" s="1"/>
  <c r="D35" i="42"/>
  <c r="I70" i="41"/>
  <c r="G32" i="41"/>
  <c r="K31" i="41"/>
  <c r="D30" i="41"/>
  <c r="F29" i="41"/>
  <c r="I29" i="41" s="1"/>
  <c r="J29" i="41" s="1"/>
  <c r="J34" i="42" l="1"/>
  <c r="H32" i="41"/>
  <c r="K32" i="41"/>
  <c r="F35" i="42"/>
  <c r="I35" i="42" s="1"/>
  <c r="D36" i="42"/>
  <c r="F36" i="42" s="1"/>
  <c r="I36" i="42" s="1"/>
  <c r="D31" i="41"/>
  <c r="F30" i="41"/>
  <c r="I30" i="41" s="1"/>
  <c r="J30" i="41" s="1"/>
  <c r="E32" i="41"/>
  <c r="G33" i="41"/>
  <c r="I71" i="41"/>
  <c r="J36" i="42" l="1"/>
  <c r="J35" i="42"/>
  <c r="H33" i="41"/>
  <c r="K33" i="41"/>
  <c r="E33" i="41"/>
  <c r="D32" i="41"/>
  <c r="F31" i="41"/>
  <c r="I31" i="41" s="1"/>
  <c r="J31" i="41" s="1"/>
  <c r="I72" i="41"/>
  <c r="G34" i="41"/>
  <c r="H34" i="41" l="1"/>
  <c r="E34" i="41"/>
  <c r="G35" i="41"/>
  <c r="I73" i="41"/>
  <c r="F32" i="41"/>
  <c r="I32" i="41" s="1"/>
  <c r="J32" i="41" s="1"/>
  <c r="D33" i="41"/>
  <c r="K34" i="41"/>
  <c r="H35" i="41" l="1"/>
  <c r="D34" i="41"/>
  <c r="F33" i="41"/>
  <c r="I33" i="41" s="1"/>
  <c r="J33" i="41" s="1"/>
  <c r="I74" i="41"/>
  <c r="G36" i="41"/>
  <c r="E35" i="41"/>
  <c r="K35" i="41"/>
  <c r="K36" i="41" l="1"/>
  <c r="H36" i="41"/>
  <c r="E36" i="41"/>
  <c r="D35" i="41"/>
  <c r="F34" i="41"/>
  <c r="I34" i="41" s="1"/>
  <c r="J34" i="41" s="1"/>
  <c r="F35" i="41" l="1"/>
  <c r="I35" i="41" s="1"/>
  <c r="J35" i="41" s="1"/>
  <c r="D36" i="41"/>
  <c r="F36" i="41" s="1"/>
  <c r="I36" i="41" s="1"/>
  <c r="J36" i="41" s="1"/>
  <c r="E10" i="40" l="1"/>
  <c r="C67" i="40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G10" i="40"/>
  <c r="B3" i="40"/>
  <c r="C52" i="40" s="1"/>
  <c r="B9" i="40" s="1"/>
  <c r="C10" i="40" l="1"/>
  <c r="D10" i="40" s="1"/>
  <c r="D11" i="40" s="1"/>
  <c r="N59" i="40"/>
  <c r="G11" i="40"/>
  <c r="K11" i="40"/>
  <c r="B26" i="40"/>
  <c r="E11" i="40"/>
  <c r="C69" i="40"/>
  <c r="G12" i="40" l="1"/>
  <c r="G13" i="40" s="1"/>
  <c r="N63" i="40"/>
  <c r="N60" i="40"/>
  <c r="P59" i="40" s="1"/>
  <c r="N64" i="40"/>
  <c r="B27" i="40"/>
  <c r="E12" i="40"/>
  <c r="E13" i="40" s="1"/>
  <c r="D12" i="40"/>
  <c r="D13" i="40" s="1"/>
  <c r="K12" i="40"/>
  <c r="K13" i="40" s="1"/>
  <c r="F11" i="40"/>
  <c r="F10" i="40"/>
  <c r="C70" i="40"/>
  <c r="G14" i="40" l="1"/>
  <c r="P63" i="40"/>
  <c r="C59" i="40" s="1"/>
  <c r="H10" i="40" s="1"/>
  <c r="H11" i="40" s="1"/>
  <c r="H12" i="40" s="1"/>
  <c r="H13" i="40" s="1"/>
  <c r="H14" i="40" s="1"/>
  <c r="F12" i="40"/>
  <c r="E14" i="40"/>
  <c r="K14" i="40"/>
  <c r="D14" i="40"/>
  <c r="B28" i="40"/>
  <c r="C71" i="40"/>
  <c r="G15" i="40" l="1"/>
  <c r="H15" i="40"/>
  <c r="I11" i="40"/>
  <c r="J11" i="40" s="1"/>
  <c r="I10" i="40"/>
  <c r="J10" i="40" s="1"/>
  <c r="I12" i="40"/>
  <c r="J12" i="40" s="1"/>
  <c r="D15" i="40"/>
  <c r="K15" i="40"/>
  <c r="E15" i="40"/>
  <c r="B29" i="40"/>
  <c r="F13" i="40"/>
  <c r="I13" i="40" s="1"/>
  <c r="J13" i="40" s="1"/>
  <c r="C72" i="40"/>
  <c r="F14" i="40"/>
  <c r="G16" i="40" l="1"/>
  <c r="H16" i="40"/>
  <c r="I14" i="40"/>
  <c r="J14" i="40" s="1"/>
  <c r="K16" i="40"/>
  <c r="D16" i="40"/>
  <c r="B30" i="40"/>
  <c r="E16" i="40"/>
  <c r="C73" i="40"/>
  <c r="F15" i="40"/>
  <c r="I15" i="40" s="1"/>
  <c r="J15" i="40" s="1"/>
  <c r="G17" i="40" l="1"/>
  <c r="H17" i="40"/>
  <c r="D17" i="40"/>
  <c r="E17" i="40"/>
  <c r="K17" i="40"/>
  <c r="B31" i="40"/>
  <c r="C74" i="40"/>
  <c r="F16" i="40"/>
  <c r="G18" i="40" l="1"/>
  <c r="H18" i="40"/>
  <c r="I16" i="40"/>
  <c r="J16" i="40" s="1"/>
  <c r="E18" i="40"/>
  <c r="B32" i="40"/>
  <c r="D18" i="40"/>
  <c r="K18" i="40"/>
  <c r="F66" i="40"/>
  <c r="F17" i="40"/>
  <c r="I17" i="40" s="1"/>
  <c r="J17" i="40" s="1"/>
  <c r="G19" i="40" l="1"/>
  <c r="H19" i="40"/>
  <c r="B33" i="40"/>
  <c r="K19" i="40"/>
  <c r="E19" i="40"/>
  <c r="D19" i="40"/>
  <c r="F67" i="40"/>
  <c r="F18" i="40"/>
  <c r="I18" i="40" s="1"/>
  <c r="J18" i="40" s="1"/>
  <c r="G20" i="40" l="1"/>
  <c r="H20" i="40"/>
  <c r="K20" i="40"/>
  <c r="D20" i="40"/>
  <c r="B34" i="40"/>
  <c r="E20" i="40"/>
  <c r="F68" i="40"/>
  <c r="F19" i="40"/>
  <c r="I19" i="40" s="1"/>
  <c r="J19" i="40" s="1"/>
  <c r="G21" i="40" l="1"/>
  <c r="H21" i="40"/>
  <c r="D21" i="40"/>
  <c r="E21" i="40"/>
  <c r="K21" i="40"/>
  <c r="B35" i="40"/>
  <c r="F69" i="40"/>
  <c r="G22" i="40"/>
  <c r="F20" i="40"/>
  <c r="I20" i="40" s="1"/>
  <c r="J20" i="40" s="1"/>
  <c r="H22" i="40" l="1"/>
  <c r="E22" i="40"/>
  <c r="B36" i="40"/>
  <c r="D22" i="40"/>
  <c r="K22" i="40"/>
  <c r="G23" i="40"/>
  <c r="F70" i="40"/>
  <c r="F21" i="40"/>
  <c r="I21" i="40" s="1"/>
  <c r="J21" i="40" s="1"/>
  <c r="H23" i="40" l="1"/>
  <c r="K23" i="40"/>
  <c r="E23" i="40"/>
  <c r="D23" i="40"/>
  <c r="F71" i="40"/>
  <c r="G24" i="40"/>
  <c r="H24" i="40" l="1"/>
  <c r="D24" i="40"/>
  <c r="E24" i="40"/>
  <c r="K24" i="40"/>
  <c r="G25" i="40"/>
  <c r="F72" i="40"/>
  <c r="H25" i="40" l="1"/>
  <c r="K25" i="40"/>
  <c r="E25" i="40"/>
  <c r="D25" i="40"/>
  <c r="F73" i="40"/>
  <c r="G26" i="40"/>
  <c r="H26" i="40" l="1"/>
  <c r="D26" i="40"/>
  <c r="E26" i="40"/>
  <c r="K26" i="40"/>
  <c r="F22" i="40"/>
  <c r="I22" i="40" s="1"/>
  <c r="J22" i="40" s="1"/>
  <c r="G27" i="40"/>
  <c r="F74" i="40"/>
  <c r="H27" i="40" l="1"/>
  <c r="K27" i="40"/>
  <c r="E27" i="40"/>
  <c r="D27" i="40"/>
  <c r="I66" i="40"/>
  <c r="G28" i="40"/>
  <c r="F23" i="40"/>
  <c r="I23" i="40" s="1"/>
  <c r="J23" i="40" s="1"/>
  <c r="H28" i="40" l="1"/>
  <c r="D28" i="40"/>
  <c r="E28" i="40"/>
  <c r="K28" i="40"/>
  <c r="F24" i="40"/>
  <c r="I24" i="40" s="1"/>
  <c r="J24" i="40" s="1"/>
  <c r="G29" i="40"/>
  <c r="I67" i="40"/>
  <c r="H29" i="40" l="1"/>
  <c r="K29" i="40"/>
  <c r="E29" i="40"/>
  <c r="D29" i="40"/>
  <c r="I68" i="40"/>
  <c r="G30" i="40"/>
  <c r="F25" i="40"/>
  <c r="I25" i="40" s="1"/>
  <c r="J25" i="40" s="1"/>
  <c r="H30" i="40" l="1"/>
  <c r="D30" i="40"/>
  <c r="E30" i="40"/>
  <c r="K30" i="40"/>
  <c r="F26" i="40"/>
  <c r="I26" i="40" s="1"/>
  <c r="J26" i="40" s="1"/>
  <c r="G31" i="40"/>
  <c r="I69" i="40"/>
  <c r="H31" i="40" l="1"/>
  <c r="K31" i="40"/>
  <c r="E31" i="40"/>
  <c r="D31" i="40"/>
  <c r="I70" i="40"/>
  <c r="G32" i="40"/>
  <c r="F27" i="40"/>
  <c r="I27" i="40" s="1"/>
  <c r="J27" i="40" s="1"/>
  <c r="H32" i="40" l="1"/>
  <c r="D32" i="40"/>
  <c r="E32" i="40"/>
  <c r="K32" i="40"/>
  <c r="G33" i="40"/>
  <c r="I71" i="40"/>
  <c r="F28" i="40"/>
  <c r="I28" i="40" s="1"/>
  <c r="J28" i="40" s="1"/>
  <c r="H33" i="40" l="1"/>
  <c r="K33" i="40"/>
  <c r="E33" i="40"/>
  <c r="D33" i="40"/>
  <c r="F29" i="40"/>
  <c r="I29" i="40" s="1"/>
  <c r="J29" i="40" s="1"/>
  <c r="I72" i="40"/>
  <c r="G34" i="40"/>
  <c r="H34" i="40" l="1"/>
  <c r="D34" i="40"/>
  <c r="E34" i="40"/>
  <c r="K34" i="40"/>
  <c r="G35" i="40"/>
  <c r="I73" i="40"/>
  <c r="F30" i="40"/>
  <c r="I30" i="40" s="1"/>
  <c r="J30" i="40" s="1"/>
  <c r="H35" i="40" l="1"/>
  <c r="K35" i="40"/>
  <c r="E35" i="40"/>
  <c r="F34" i="40"/>
  <c r="D35" i="40"/>
  <c r="F31" i="40"/>
  <c r="I31" i="40" s="1"/>
  <c r="J31" i="40" s="1"/>
  <c r="I74" i="40"/>
  <c r="G36" i="40"/>
  <c r="H36" i="40" l="1"/>
  <c r="I34" i="40"/>
  <c r="J34" i="40" s="1"/>
  <c r="E36" i="40"/>
  <c r="K36" i="40"/>
  <c r="F35" i="40"/>
  <c r="D36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G63" i="39"/>
  <c r="D47" i="39"/>
  <c r="K63" i="39"/>
  <c r="J63" i="39"/>
  <c r="H58" i="39"/>
  <c r="C84" i="39"/>
  <c r="F63" i="39"/>
  <c r="K64" i="39"/>
  <c r="J64" i="39"/>
  <c r="G64" i="39"/>
  <c r="F64" i="39"/>
  <c r="C64" i="39"/>
  <c r="C63" i="39"/>
  <c r="I59" i="39"/>
  <c r="H59" i="39"/>
  <c r="F59" i="39"/>
  <c r="D52" i="39"/>
  <c r="C52" i="39"/>
  <c r="C51" i="39"/>
  <c r="D50" i="39"/>
  <c r="C50" i="39"/>
  <c r="D49" i="39"/>
  <c r="C49" i="39"/>
  <c r="C48" i="39"/>
  <c r="C47" i="39"/>
  <c r="D46" i="39"/>
  <c r="E68" i="39" s="1"/>
  <c r="B15" i="39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12" i="39"/>
  <c r="B5" i="39"/>
  <c r="D9" i="28"/>
  <c r="E9" i="28"/>
  <c r="F58" i="39" l="1"/>
  <c r="F60" i="39" s="1"/>
  <c r="H60" i="39" s="1"/>
  <c r="C14" i="39" s="1"/>
  <c r="D14" i="39" s="1"/>
  <c r="C73" i="39"/>
  <c r="I58" i="39" s="1"/>
  <c r="K343" i="28"/>
  <c r="F65" i="39"/>
  <c r="K341" i="28"/>
  <c r="D44" i="46"/>
  <c r="D49" i="46" s="1"/>
  <c r="D44" i="43"/>
  <c r="D49" i="43" s="1"/>
  <c r="D44" i="44"/>
  <c r="D49" i="44" s="1"/>
  <c r="D44" i="42"/>
  <c r="D49" i="42" s="1"/>
  <c r="D44" i="41"/>
  <c r="D49" i="41" s="1"/>
  <c r="D44" i="40"/>
  <c r="D49" i="40" s="1"/>
  <c r="B29" i="39"/>
  <c r="C85" i="39"/>
  <c r="H64" i="39"/>
  <c r="H63" i="39"/>
  <c r="K342" i="28"/>
  <c r="I60" i="39" l="1"/>
  <c r="E14" i="39" s="1"/>
  <c r="E15" i="39" s="1"/>
  <c r="E16" i="39" s="1"/>
  <c r="G58" i="39"/>
  <c r="G59" i="39" s="1"/>
  <c r="G60" i="39" s="1"/>
  <c r="H65" i="39"/>
  <c r="I63" i="39" s="1"/>
  <c r="D15" i="39"/>
  <c r="C86" i="39"/>
  <c r="B30" i="39"/>
  <c r="C65" i="46" l="1"/>
  <c r="C65" i="44"/>
  <c r="C65" i="43"/>
  <c r="C65" i="42"/>
  <c r="C65" i="41"/>
  <c r="C65" i="40"/>
  <c r="C82" i="39"/>
  <c r="E17" i="39"/>
  <c r="D16" i="39"/>
  <c r="I64" i="39"/>
  <c r="J65" i="39" s="1"/>
  <c r="F14" i="39" s="1"/>
  <c r="C87" i="39"/>
  <c r="B31" i="39"/>
  <c r="G65" i="39"/>
  <c r="D48" i="39" s="1"/>
  <c r="D78" i="39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E18" i="39" l="1"/>
  <c r="G14" i="39"/>
  <c r="H14" i="39" s="1"/>
  <c r="F15" i="39"/>
  <c r="C88" i="39"/>
  <c r="K65" i="39"/>
  <c r="B32" i="39"/>
  <c r="I65" i="39"/>
  <c r="D17" i="39"/>
  <c r="E19" i="39" l="1"/>
  <c r="E20" i="39" s="1"/>
  <c r="D18" i="39"/>
  <c r="D51" i="39"/>
  <c r="C89" i="39"/>
  <c r="B33" i="39"/>
  <c r="G15" i="39"/>
  <c r="H15" i="39" s="1"/>
  <c r="F16" i="39"/>
  <c r="D19" i="39" l="1"/>
  <c r="F17" i="39"/>
  <c r="G16" i="39"/>
  <c r="H16" i="39" s="1"/>
  <c r="B34" i="39"/>
  <c r="C90" i="39"/>
  <c r="E21" i="39"/>
  <c r="B35" i="39" l="1"/>
  <c r="D20" i="39"/>
  <c r="C91" i="39"/>
  <c r="E22" i="39"/>
  <c r="G17" i="39"/>
  <c r="H17" i="39" s="1"/>
  <c r="F18" i="39"/>
  <c r="E23" i="39" l="1"/>
  <c r="F83" i="39"/>
  <c r="B36" i="39"/>
  <c r="F19" i="39"/>
  <c r="G18" i="39"/>
  <c r="H18" i="39" s="1"/>
  <c r="D21" i="39"/>
  <c r="F84" i="39" l="1"/>
  <c r="E24" i="39"/>
  <c r="G19" i="39"/>
  <c r="H19" i="39" s="1"/>
  <c r="F20" i="39"/>
  <c r="D22" i="39"/>
  <c r="B37" i="39"/>
  <c r="D23" i="39" l="1"/>
  <c r="B38" i="39"/>
  <c r="F21" i="39"/>
  <c r="G20" i="39"/>
  <c r="H20" i="39" s="1"/>
  <c r="E25" i="39"/>
  <c r="F85" i="39"/>
  <c r="B39" i="39" l="1"/>
  <c r="G21" i="39"/>
  <c r="H21" i="39" s="1"/>
  <c r="F22" i="39"/>
  <c r="D24" i="39"/>
  <c r="F86" i="39"/>
  <c r="E26" i="39"/>
  <c r="F23" i="39" l="1"/>
  <c r="G22" i="39"/>
  <c r="H22" i="39" s="1"/>
  <c r="E27" i="39"/>
  <c r="F87" i="39"/>
  <c r="D25" i="39"/>
  <c r="B40" i="39"/>
  <c r="D26" i="39" l="1"/>
  <c r="G23" i="39"/>
  <c r="H23" i="39" s="1"/>
  <c r="F24" i="39"/>
  <c r="F88" i="39"/>
  <c r="E28" i="39"/>
  <c r="F25" i="39" l="1"/>
  <c r="G24" i="39"/>
  <c r="H24" i="39" s="1"/>
  <c r="F89" i="39"/>
  <c r="E29" i="39"/>
  <c r="D27" i="39"/>
  <c r="G25" i="39" l="1"/>
  <c r="H25" i="39" s="1"/>
  <c r="F26" i="39"/>
  <c r="D28" i="39"/>
  <c r="F90" i="39"/>
  <c r="E30" i="39"/>
  <c r="F91" i="39" l="1"/>
  <c r="E31" i="39"/>
  <c r="D29" i="39"/>
  <c r="F27" i="39"/>
  <c r="G26" i="39"/>
  <c r="H26" i="39" s="1"/>
  <c r="G27" i="39" l="1"/>
  <c r="H27" i="39" s="1"/>
  <c r="F28" i="39"/>
  <c r="I83" i="39"/>
  <c r="E32" i="39"/>
  <c r="D30" i="39"/>
  <c r="E33" i="39" l="1"/>
  <c r="I84" i="39"/>
  <c r="D31" i="39"/>
  <c r="G28" i="39"/>
  <c r="H28" i="39" s="1"/>
  <c r="F29" i="39"/>
  <c r="D32" i="39" l="1"/>
  <c r="G29" i="39"/>
  <c r="H29" i="39" s="1"/>
  <c r="F30" i="39"/>
  <c r="I85" i="39"/>
  <c r="E34" i="39"/>
  <c r="E35" i="39" l="1"/>
  <c r="I86" i="39"/>
  <c r="D33" i="39"/>
  <c r="F31" i="39"/>
  <c r="G30" i="39"/>
  <c r="H30" i="39" s="1"/>
  <c r="I87" i="39" l="1"/>
  <c r="E36" i="39"/>
  <c r="G31" i="39"/>
  <c r="H31" i="39" s="1"/>
  <c r="F32" i="39"/>
  <c r="D34" i="39"/>
  <c r="D35" i="39" l="1"/>
  <c r="E37" i="39"/>
  <c r="I88" i="39"/>
  <c r="G32" i="39"/>
  <c r="H32" i="39" s="1"/>
  <c r="F33" i="39"/>
  <c r="I89" i="39" l="1"/>
  <c r="E38" i="39"/>
  <c r="D36" i="39"/>
  <c r="F34" i="39"/>
  <c r="G33" i="39"/>
  <c r="H33" i="39" s="1"/>
  <c r="D37" i="39" l="1"/>
  <c r="F35" i="39"/>
  <c r="G34" i="39"/>
  <c r="H34" i="39" s="1"/>
  <c r="I90" i="39"/>
  <c r="E39" i="39"/>
  <c r="G35" i="39" l="1"/>
  <c r="H35" i="39" s="1"/>
  <c r="F36" i="39"/>
  <c r="I91" i="39"/>
  <c r="E40" i="39"/>
  <c r="D38" i="39"/>
  <c r="D39" i="39" l="1"/>
  <c r="F37" i="39"/>
  <c r="G36" i="39"/>
  <c r="H36" i="39" s="1"/>
  <c r="F38" i="39" l="1"/>
  <c r="G37" i="39"/>
  <c r="H37" i="39" s="1"/>
  <c r="D40" i="39"/>
  <c r="F39" i="39" l="1"/>
  <c r="G38" i="39"/>
  <c r="H38" i="39" s="1"/>
  <c r="F40" i="39" l="1"/>
  <c r="G39" i="39"/>
  <c r="H39" i="39" s="1"/>
  <c r="G40" i="39" l="1"/>
  <c r="H40" i="39" s="1"/>
  <c r="D46" i="29" l="1"/>
  <c r="B54" i="25" l="1"/>
  <c r="B41" i="25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C84" i="37"/>
  <c r="J63" i="37"/>
  <c r="D73" i="37"/>
  <c r="I59" i="37" s="1"/>
  <c r="C73" i="37"/>
  <c r="I58" i="37" s="1"/>
  <c r="H59" i="37"/>
  <c r="H58" i="37"/>
  <c r="F64" i="37"/>
  <c r="F58" i="37"/>
  <c r="E68" i="37"/>
  <c r="K64" i="37"/>
  <c r="J64" i="37"/>
  <c r="G64" i="37"/>
  <c r="C64" i="37"/>
  <c r="K63" i="37"/>
  <c r="G63" i="37"/>
  <c r="C63" i="37"/>
  <c r="D52" i="37"/>
  <c r="C52" i="37"/>
  <c r="C51" i="37"/>
  <c r="D50" i="37"/>
  <c r="C50" i="37"/>
  <c r="D49" i="37"/>
  <c r="C49" i="37"/>
  <c r="C48" i="37"/>
  <c r="D47" i="37"/>
  <c r="C47" i="37"/>
  <c r="B15" i="37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12" i="37"/>
  <c r="B5" i="37"/>
  <c r="F63" i="37" l="1"/>
  <c r="H63" i="37" s="1"/>
  <c r="F59" i="37"/>
  <c r="F60" i="37" s="1"/>
  <c r="H60" i="37" s="1"/>
  <c r="C14" i="37" s="1"/>
  <c r="D14" i="37" s="1"/>
  <c r="D15" i="37" s="1"/>
  <c r="K283" i="28"/>
  <c r="K287" i="28"/>
  <c r="K291" i="28"/>
  <c r="K295" i="28"/>
  <c r="K299" i="28"/>
  <c r="K303" i="28"/>
  <c r="B30" i="37"/>
  <c r="H64" i="37"/>
  <c r="C85" i="37"/>
  <c r="F65" i="37" l="1"/>
  <c r="H65" i="37"/>
  <c r="G58" i="37"/>
  <c r="G59" i="37" s="1"/>
  <c r="G60" i="37" s="1"/>
  <c r="I60" i="37"/>
  <c r="E14" i="37" s="1"/>
  <c r="E15" i="37" s="1"/>
  <c r="E16" i="37" s="1"/>
  <c r="E17" i="37" s="1"/>
  <c r="D16" i="37"/>
  <c r="C86" i="37"/>
  <c r="B31" i="37"/>
  <c r="D78" i="37" l="1"/>
  <c r="I63" i="37"/>
  <c r="G65" i="37"/>
  <c r="D48" i="37" s="1"/>
  <c r="D17" i="37"/>
  <c r="C87" i="37"/>
  <c r="E18" i="37"/>
  <c r="B32" i="37"/>
  <c r="I64" i="37" l="1"/>
  <c r="I65" i="37" s="1"/>
  <c r="D18" i="37"/>
  <c r="B33" i="37"/>
  <c r="E19" i="37"/>
  <c r="C88" i="37"/>
  <c r="J65" i="37" l="1"/>
  <c r="F14" i="37" s="1"/>
  <c r="F15" i="37" s="1"/>
  <c r="F16" i="37" s="1"/>
  <c r="F17" i="37" s="1"/>
  <c r="F18" i="37" s="1"/>
  <c r="F19" i="37" s="1"/>
  <c r="K65" i="37"/>
  <c r="D51" i="37" s="1"/>
  <c r="D19" i="37"/>
  <c r="C89" i="37"/>
  <c r="E20" i="37"/>
  <c r="B34" i="37"/>
  <c r="G14" i="37" l="1"/>
  <c r="H14" i="37" s="1"/>
  <c r="G18" i="37"/>
  <c r="H18" i="37" s="1"/>
  <c r="D20" i="37"/>
  <c r="F20" i="37"/>
  <c r="G19" i="37"/>
  <c r="H19" i="37" s="1"/>
  <c r="E21" i="37"/>
  <c r="C90" i="37"/>
  <c r="B35" i="37"/>
  <c r="G15" i="37"/>
  <c r="H15" i="37" s="1"/>
  <c r="D21" i="37" l="1"/>
  <c r="F21" i="37"/>
  <c r="G20" i="37"/>
  <c r="H20" i="37" s="1"/>
  <c r="G16" i="37"/>
  <c r="H16" i="37" s="1"/>
  <c r="B36" i="37"/>
  <c r="C91" i="37"/>
  <c r="E22" i="37"/>
  <c r="F22" i="37" l="1"/>
  <c r="G21" i="37"/>
  <c r="H21" i="37" s="1"/>
  <c r="D22" i="37"/>
  <c r="E23" i="37"/>
  <c r="F83" i="37"/>
  <c r="B37" i="37"/>
  <c r="G17" i="37"/>
  <c r="H17" i="37" s="1"/>
  <c r="D23" i="37" l="1"/>
  <c r="F23" i="37"/>
  <c r="G22" i="37"/>
  <c r="H22" i="37" s="1"/>
  <c r="F84" i="37"/>
  <c r="E24" i="37"/>
  <c r="B38" i="37"/>
  <c r="G23" i="37" l="1"/>
  <c r="H23" i="37" s="1"/>
  <c r="F24" i="37"/>
  <c r="D24" i="37"/>
  <c r="B39" i="37"/>
  <c r="E25" i="37"/>
  <c r="F85" i="37"/>
  <c r="D25" i="37" l="1"/>
  <c r="D26" i="37" s="1"/>
  <c r="F25" i="37"/>
  <c r="B40" i="37"/>
  <c r="F86" i="37"/>
  <c r="E26" i="37" l="1"/>
  <c r="F26" i="37"/>
  <c r="G25" i="37"/>
  <c r="H25" i="37" s="1"/>
  <c r="D27" i="37"/>
  <c r="F87" i="37"/>
  <c r="E27" i="37" l="1"/>
  <c r="F27" i="37"/>
  <c r="G26" i="37"/>
  <c r="H26" i="37" s="1"/>
  <c r="F88" i="37"/>
  <c r="D28" i="37"/>
  <c r="E28" i="37" l="1"/>
  <c r="F28" i="37"/>
  <c r="G27" i="37"/>
  <c r="H27" i="37" s="1"/>
  <c r="D29" i="37"/>
  <c r="F89" i="37"/>
  <c r="E29" i="37" l="1"/>
  <c r="F29" i="37"/>
  <c r="G28" i="37"/>
  <c r="H28" i="37" s="1"/>
  <c r="G24" i="37"/>
  <c r="H24" i="37" s="1"/>
  <c r="F90" i="37"/>
  <c r="D30" i="37"/>
  <c r="G29" i="37" l="1"/>
  <c r="H29" i="37" s="1"/>
  <c r="F30" i="37"/>
  <c r="E30" i="37"/>
  <c r="D31" i="37"/>
  <c r="F91" i="37"/>
  <c r="E31" i="37" l="1"/>
  <c r="F31" i="37"/>
  <c r="G30" i="37"/>
  <c r="H30" i="37" s="1"/>
  <c r="I83" i="37"/>
  <c r="D32" i="37"/>
  <c r="F32" i="37" l="1"/>
  <c r="G31" i="37"/>
  <c r="H31" i="37" s="1"/>
  <c r="E32" i="37"/>
  <c r="D33" i="37"/>
  <c r="I84" i="37"/>
  <c r="E33" i="37" l="1"/>
  <c r="F33" i="37"/>
  <c r="G32" i="37"/>
  <c r="H32" i="37" s="1"/>
  <c r="I85" i="37"/>
  <c r="D34" i="37"/>
  <c r="F34" i="37" l="1"/>
  <c r="G33" i="37"/>
  <c r="H33" i="37" s="1"/>
  <c r="E34" i="37"/>
  <c r="D35" i="37"/>
  <c r="I86" i="37"/>
  <c r="E35" i="37" l="1"/>
  <c r="F35" i="37"/>
  <c r="G34" i="37"/>
  <c r="H34" i="37" s="1"/>
  <c r="I87" i="37"/>
  <c r="D36" i="37"/>
  <c r="F36" i="37" l="1"/>
  <c r="G35" i="37"/>
  <c r="H35" i="37" s="1"/>
  <c r="E36" i="37"/>
  <c r="D37" i="37"/>
  <c r="I88" i="37"/>
  <c r="E37" i="37" l="1"/>
  <c r="F37" i="37"/>
  <c r="G36" i="37"/>
  <c r="H36" i="37" s="1"/>
  <c r="I89" i="37"/>
  <c r="D38" i="37"/>
  <c r="F38" i="37" l="1"/>
  <c r="G37" i="37"/>
  <c r="H37" i="37" s="1"/>
  <c r="E38" i="37"/>
  <c r="D39" i="37"/>
  <c r="I90" i="37"/>
  <c r="E39" i="37" l="1"/>
  <c r="F39" i="37"/>
  <c r="G38" i="37"/>
  <c r="H38" i="37" s="1"/>
  <c r="I91" i="37"/>
  <c r="D40" i="37"/>
  <c r="F40" i="37" l="1"/>
  <c r="G39" i="37"/>
  <c r="H39" i="37" s="1"/>
  <c r="E40" i="37"/>
  <c r="G40" i="37" l="1"/>
  <c r="H40" i="37" s="1"/>
  <c r="C82" i="37" l="1"/>
  <c r="H59" i="36" l="1"/>
  <c r="H58" i="36"/>
  <c r="F59" i="36"/>
  <c r="F58" i="36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C84" i="36"/>
  <c r="D73" i="36"/>
  <c r="I59" i="36" s="1"/>
  <c r="C73" i="36"/>
  <c r="I58" i="36" s="1"/>
  <c r="E68" i="36"/>
  <c r="K64" i="36"/>
  <c r="J64" i="36"/>
  <c r="G64" i="36"/>
  <c r="F64" i="36"/>
  <c r="C64" i="36"/>
  <c r="K63" i="36"/>
  <c r="J63" i="36"/>
  <c r="G63" i="36"/>
  <c r="F63" i="36"/>
  <c r="C63" i="36"/>
  <c r="F60" i="36"/>
  <c r="H60" i="36" s="1"/>
  <c r="C14" i="36" s="1"/>
  <c r="D14" i="36" s="1"/>
  <c r="D15" i="36" s="1"/>
  <c r="D52" i="36"/>
  <c r="C52" i="36"/>
  <c r="C51" i="36"/>
  <c r="D50" i="36"/>
  <c r="C50" i="36"/>
  <c r="D49" i="36"/>
  <c r="C49" i="36"/>
  <c r="C48" i="36"/>
  <c r="D47" i="36"/>
  <c r="C47" i="36"/>
  <c r="B15" i="36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12" i="36"/>
  <c r="B5" i="36"/>
  <c r="B18" i="28" l="1"/>
  <c r="D16" i="36"/>
  <c r="C85" i="36"/>
  <c r="H64" i="36"/>
  <c r="F65" i="36"/>
  <c r="H63" i="36"/>
  <c r="G58" i="36"/>
  <c r="G59" i="36" s="1"/>
  <c r="I60" i="36"/>
  <c r="E14" i="36" s="1"/>
  <c r="E15" i="36" s="1"/>
  <c r="E16" i="36" s="1"/>
  <c r="B31" i="36"/>
  <c r="B19" i="28" l="1"/>
  <c r="E17" i="36"/>
  <c r="D17" i="36"/>
  <c r="C86" i="36"/>
  <c r="H65" i="36"/>
  <c r="I63" i="36" s="1"/>
  <c r="G60" i="36"/>
  <c r="C82" i="36"/>
  <c r="B32" i="36"/>
  <c r="B20" i="28" l="1"/>
  <c r="I64" i="36"/>
  <c r="K65" i="36" s="1"/>
  <c r="D51" i="36" s="1"/>
  <c r="C87" i="36"/>
  <c r="E18" i="36"/>
  <c r="D78" i="36"/>
  <c r="D18" i="36"/>
  <c r="G65" i="36"/>
  <c r="D48" i="36" s="1"/>
  <c r="C88" i="36"/>
  <c r="B33" i="36"/>
  <c r="I65" i="36" l="1"/>
  <c r="J65" i="36"/>
  <c r="F14" i="36" s="1"/>
  <c r="F15" i="36" s="1"/>
  <c r="F16" i="36" s="1"/>
  <c r="F17" i="36" s="1"/>
  <c r="F18" i="36" s="1"/>
  <c r="G18" i="36" s="1"/>
  <c r="H18" i="36" s="1"/>
  <c r="B21" i="28"/>
  <c r="E19" i="36"/>
  <c r="E20" i="36" s="1"/>
  <c r="D19" i="36"/>
  <c r="B34" i="36"/>
  <c r="C89" i="36"/>
  <c r="B3" i="31"/>
  <c r="G14" i="36" l="1"/>
  <c r="H14" i="36" s="1"/>
  <c r="F19" i="36"/>
  <c r="G19" i="36" s="1"/>
  <c r="H19" i="36" s="1"/>
  <c r="B22" i="28"/>
  <c r="G15" i="36"/>
  <c r="H15" i="36" s="1"/>
  <c r="E21" i="36"/>
  <c r="D20" i="36"/>
  <c r="G16" i="36"/>
  <c r="H16" i="36" s="1"/>
  <c r="B35" i="36"/>
  <c r="C90" i="36"/>
  <c r="F20" i="36" l="1"/>
  <c r="F21" i="36" s="1"/>
  <c r="B23" i="28"/>
  <c r="E22" i="36"/>
  <c r="D21" i="36"/>
  <c r="C91" i="36"/>
  <c r="B36" i="36"/>
  <c r="G17" i="36"/>
  <c r="H17" i="36" s="1"/>
  <c r="G20" i="36" l="1"/>
  <c r="H20" i="36" s="1"/>
  <c r="B24" i="28"/>
  <c r="E23" i="36"/>
  <c r="F22" i="36"/>
  <c r="G21" i="36"/>
  <c r="H21" i="36" s="1"/>
  <c r="D22" i="36"/>
  <c r="B37" i="36"/>
  <c r="F83" i="36"/>
  <c r="B25" i="28" l="1"/>
  <c r="E24" i="36"/>
  <c r="F23" i="36"/>
  <c r="G22" i="36"/>
  <c r="H22" i="36" s="1"/>
  <c r="D23" i="36"/>
  <c r="F84" i="36"/>
  <c r="B38" i="36"/>
  <c r="B26" i="28" l="1"/>
  <c r="E25" i="36"/>
  <c r="G23" i="36"/>
  <c r="H23" i="36" s="1"/>
  <c r="F24" i="36"/>
  <c r="F25" i="36" s="1"/>
  <c r="D24" i="36"/>
  <c r="B39" i="36"/>
  <c r="F85" i="36"/>
  <c r="B27" i="28" l="1"/>
  <c r="E26" i="36"/>
  <c r="F26" i="36"/>
  <c r="G25" i="36"/>
  <c r="D25" i="36"/>
  <c r="F86" i="36"/>
  <c r="B40" i="36"/>
  <c r="B28" i="28" l="1"/>
  <c r="E27" i="36"/>
  <c r="F27" i="36"/>
  <c r="G26" i="36"/>
  <c r="D26" i="36"/>
  <c r="H25" i="36"/>
  <c r="F87" i="36"/>
  <c r="B29" i="28" l="1"/>
  <c r="E28" i="36"/>
  <c r="F28" i="36"/>
  <c r="G27" i="36"/>
  <c r="D27" i="36"/>
  <c r="D28" i="36" s="1"/>
  <c r="H26" i="36"/>
  <c r="F88" i="36"/>
  <c r="B30" i="28" l="1"/>
  <c r="E29" i="36"/>
  <c r="G28" i="36"/>
  <c r="H28" i="36" s="1"/>
  <c r="F29" i="36"/>
  <c r="D29" i="36"/>
  <c r="H27" i="36"/>
  <c r="F89" i="36"/>
  <c r="G24" i="36"/>
  <c r="H24" i="36" s="1"/>
  <c r="B31" i="28" l="1"/>
  <c r="E30" i="36"/>
  <c r="G29" i="36"/>
  <c r="H29" i="36" s="1"/>
  <c r="F30" i="36"/>
  <c r="F90" i="36"/>
  <c r="B32" i="28" l="1"/>
  <c r="E31" i="36"/>
  <c r="F31" i="36"/>
  <c r="G30" i="36"/>
  <c r="D30" i="36"/>
  <c r="D31" i="36" s="1"/>
  <c r="F91" i="36"/>
  <c r="B33" i="28" l="1"/>
  <c r="G31" i="36"/>
  <c r="H31" i="36" s="1"/>
  <c r="E32" i="36"/>
  <c r="F32" i="36"/>
  <c r="D32" i="36"/>
  <c r="H30" i="36"/>
  <c r="I83" i="36"/>
  <c r="B34" i="28" l="1"/>
  <c r="G32" i="36"/>
  <c r="H32" i="36" s="1"/>
  <c r="E33" i="36"/>
  <c r="F33" i="36"/>
  <c r="I84" i="36"/>
  <c r="B35" i="28" l="1"/>
  <c r="E34" i="36"/>
  <c r="G33" i="36"/>
  <c r="F34" i="36"/>
  <c r="D33" i="36"/>
  <c r="I85" i="36"/>
  <c r="B36" i="28" l="1"/>
  <c r="E35" i="36"/>
  <c r="F35" i="36"/>
  <c r="G34" i="36"/>
  <c r="D34" i="36"/>
  <c r="H33" i="36"/>
  <c r="I86" i="36"/>
  <c r="B37" i="28" l="1"/>
  <c r="E36" i="36"/>
  <c r="F36" i="36"/>
  <c r="G35" i="36"/>
  <c r="D35" i="36"/>
  <c r="H34" i="36"/>
  <c r="I87" i="36"/>
  <c r="B38" i="28" l="1"/>
  <c r="E37" i="36"/>
  <c r="G36" i="36"/>
  <c r="D36" i="36"/>
  <c r="H35" i="36"/>
  <c r="I88" i="36"/>
  <c r="B39" i="28" l="1"/>
  <c r="F37" i="36"/>
  <c r="G37" i="36" s="1"/>
  <c r="E38" i="36"/>
  <c r="D37" i="36"/>
  <c r="H36" i="36"/>
  <c r="I89" i="36"/>
  <c r="B40" i="28" l="1"/>
  <c r="F38" i="36"/>
  <c r="G38" i="36" s="1"/>
  <c r="E39" i="36"/>
  <c r="D38" i="36"/>
  <c r="H37" i="36"/>
  <c r="I90" i="36"/>
  <c r="E40" i="36" l="1"/>
  <c r="F39" i="36"/>
  <c r="D39" i="36"/>
  <c r="D40" i="36" s="1"/>
  <c r="H38" i="36"/>
  <c r="I91" i="36"/>
  <c r="G39" i="36" l="1"/>
  <c r="H39" i="36" s="1"/>
  <c r="F40" i="36"/>
  <c r="G40" i="36" s="1"/>
  <c r="H40" i="36" s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C64" i="29" l="1"/>
  <c r="C63" i="29"/>
  <c r="C73" i="29"/>
  <c r="E68" i="29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I59" i="29" l="1"/>
  <c r="I58" i="29"/>
  <c r="F63" i="29"/>
  <c r="K64" i="29"/>
  <c r="J64" i="29"/>
  <c r="G64" i="29"/>
  <c r="F64" i="29"/>
  <c r="K63" i="29"/>
  <c r="J63" i="29"/>
  <c r="G63" i="29"/>
  <c r="H59" i="29"/>
  <c r="F59" i="29"/>
  <c r="H58" i="29"/>
  <c r="D52" i="29"/>
  <c r="C52" i="29"/>
  <c r="C51" i="29"/>
  <c r="C50" i="29"/>
  <c r="D49" i="29"/>
  <c r="C49" i="29"/>
  <c r="C48" i="29"/>
  <c r="D47" i="29"/>
  <c r="C47" i="29"/>
  <c r="B15" i="29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12" i="29"/>
  <c r="B5" i="29"/>
  <c r="B28" i="29" l="1"/>
  <c r="H64" i="29"/>
  <c r="F65" i="29"/>
  <c r="F58" i="29"/>
  <c r="F60" i="29" s="1"/>
  <c r="G58" i="29" s="1"/>
  <c r="H63" i="29"/>
  <c r="B29" i="29" l="1"/>
  <c r="B30" i="29" s="1"/>
  <c r="B31" i="29" s="1"/>
  <c r="H65" i="29"/>
  <c r="D78" i="29" s="1"/>
  <c r="G59" i="29"/>
  <c r="G60" i="29" s="1"/>
  <c r="I60" i="29"/>
  <c r="E14" i="29" s="1"/>
  <c r="E15" i="29" s="1"/>
  <c r="H60" i="29"/>
  <c r="C14" i="29" s="1"/>
  <c r="D14" i="29" s="1"/>
  <c r="D15" i="29" s="1"/>
  <c r="G65" i="29" l="1"/>
  <c r="D48" i="29" s="1"/>
  <c r="I63" i="29"/>
  <c r="B32" i="29"/>
  <c r="I64" i="29" l="1"/>
  <c r="K65" i="29" s="1"/>
  <c r="B33" i="29"/>
  <c r="J65" i="29" l="1"/>
  <c r="F14" i="29" s="1"/>
  <c r="F15" i="29" s="1"/>
  <c r="I65" i="29"/>
  <c r="D51" i="29"/>
  <c r="B34" i="29"/>
  <c r="G14" i="29" l="1"/>
  <c r="H14" i="29" s="1"/>
  <c r="B35" i="29"/>
  <c r="B36" i="29" l="1"/>
  <c r="B37" i="29" l="1"/>
  <c r="B38" i="29" l="1"/>
  <c r="B39" i="29" l="1"/>
  <c r="B40" i="29" l="1"/>
  <c r="C82" i="29" l="1"/>
  <c r="C84" i="29"/>
  <c r="F16" i="29" l="1"/>
  <c r="E16" i="29"/>
  <c r="D16" i="29"/>
  <c r="C85" i="29"/>
  <c r="D17" i="29" l="1"/>
  <c r="E17" i="29"/>
  <c r="F17" i="29"/>
  <c r="C86" i="29"/>
  <c r="G15" i="29"/>
  <c r="H15" i="29" s="1"/>
  <c r="D18" i="29" l="1"/>
  <c r="F18" i="29"/>
  <c r="E18" i="29"/>
  <c r="C87" i="29"/>
  <c r="G16" i="29"/>
  <c r="H16" i="29" s="1"/>
  <c r="D19" i="29" l="1"/>
  <c r="E19" i="29"/>
  <c r="F19" i="29"/>
  <c r="G18" i="29"/>
  <c r="H18" i="29" s="1"/>
  <c r="C88" i="29"/>
  <c r="G17" i="29"/>
  <c r="H17" i="29" s="1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D20" i="29" l="1"/>
  <c r="E20" i="29"/>
  <c r="G19" i="29"/>
  <c r="H19" i="29" s="1"/>
  <c r="F20" i="29"/>
  <c r="C89" i="29"/>
  <c r="K18" i="28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I28" i="29" s="1"/>
  <c r="D26" i="28"/>
  <c r="D24" i="28"/>
  <c r="D22" i="28"/>
  <c r="E20" i="28"/>
  <c r="D18" i="28"/>
  <c r="D16" i="28"/>
  <c r="C90" i="29"/>
  <c r="D21" i="29"/>
  <c r="E21" i="29"/>
  <c r="F21" i="29"/>
  <c r="G20" i="29"/>
  <c r="H20" i="29" s="1"/>
  <c r="I40" i="37" l="1"/>
  <c r="I36" i="37"/>
  <c r="I32" i="37"/>
  <c r="I38" i="39"/>
  <c r="I32" i="39"/>
  <c r="I34" i="39"/>
  <c r="I39" i="37"/>
  <c r="I35" i="37"/>
  <c r="I31" i="37"/>
  <c r="I37" i="39"/>
  <c r="I33" i="39"/>
  <c r="I37" i="37"/>
  <c r="I33" i="37"/>
  <c r="I39" i="39"/>
  <c r="I35" i="39"/>
  <c r="I31" i="39"/>
  <c r="I38" i="37"/>
  <c r="I36" i="39"/>
  <c r="I40" i="39"/>
  <c r="I34" i="37"/>
  <c r="I30" i="36"/>
  <c r="I32" i="36"/>
  <c r="I31" i="36"/>
  <c r="I33" i="36"/>
  <c r="I34" i="36"/>
  <c r="I36" i="36"/>
  <c r="I35" i="36"/>
  <c r="I37" i="36"/>
  <c r="I38" i="36"/>
  <c r="I39" i="36"/>
  <c r="I40" i="36"/>
  <c r="C91" i="29"/>
  <c r="E22" i="29"/>
  <c r="D22" i="29"/>
  <c r="G21" i="29"/>
  <c r="H21" i="29" s="1"/>
  <c r="F22" i="29"/>
  <c r="D23" i="29" l="1"/>
  <c r="F83" i="29"/>
  <c r="E23" i="29"/>
  <c r="F23" i="29"/>
  <c r="G22" i="29"/>
  <c r="H22" i="29" s="1"/>
  <c r="F84" i="29"/>
  <c r="E24" i="29" l="1"/>
  <c r="E25" i="29" s="1"/>
  <c r="D24" i="29"/>
  <c r="D25" i="29" s="1"/>
  <c r="G23" i="29"/>
  <c r="H23" i="29" s="1"/>
  <c r="F24" i="29"/>
  <c r="F25" i="29" s="1"/>
  <c r="F85" i="29"/>
  <c r="D26" i="29" l="1"/>
  <c r="F26" i="29"/>
  <c r="G25" i="29"/>
  <c r="H25" i="29" s="1"/>
  <c r="E26" i="29"/>
  <c r="F86" i="29"/>
  <c r="D27" i="29" l="1"/>
  <c r="F27" i="29"/>
  <c r="G26" i="29"/>
  <c r="H26" i="29" s="1"/>
  <c r="E27" i="29"/>
  <c r="G24" i="29"/>
  <c r="H24" i="29" s="1"/>
  <c r="F87" i="29"/>
  <c r="D28" i="29" l="1"/>
  <c r="E28" i="29"/>
  <c r="F28" i="29"/>
  <c r="G27" i="29"/>
  <c r="H27" i="29" s="1"/>
  <c r="F88" i="29"/>
  <c r="D29" i="29" l="1"/>
  <c r="E29" i="29"/>
  <c r="G28" i="29"/>
  <c r="H28" i="29" s="1"/>
  <c r="F29" i="29"/>
  <c r="F89" i="29"/>
  <c r="D30" i="29" l="1"/>
  <c r="E30" i="29"/>
  <c r="G29" i="29"/>
  <c r="H29" i="29" s="1"/>
  <c r="F30" i="29"/>
  <c r="F90" i="29"/>
  <c r="J9" i="31"/>
  <c r="B8" i="31" s="1"/>
  <c r="D31" i="29" l="1"/>
  <c r="G30" i="29"/>
  <c r="H30" i="29" s="1"/>
  <c r="F91" i="29"/>
  <c r="E31" i="29" l="1"/>
  <c r="F31" i="29"/>
  <c r="D32" i="29"/>
  <c r="I83" i="29"/>
  <c r="J8" i="31"/>
  <c r="G31" i="29" l="1"/>
  <c r="H31" i="29" s="1"/>
  <c r="F32" i="29"/>
  <c r="E32" i="29"/>
  <c r="D33" i="29"/>
  <c r="I84" i="29"/>
  <c r="I140" i="31"/>
  <c r="I260" i="31" s="1"/>
  <c r="I32" i="31"/>
  <c r="I21" i="31"/>
  <c r="K9" i="31"/>
  <c r="G32" i="29" l="1"/>
  <c r="H32" i="29" s="1"/>
  <c r="D34" i="29"/>
  <c r="E33" i="29"/>
  <c r="F33" i="29"/>
  <c r="I85" i="29"/>
  <c r="I141" i="31"/>
  <c r="I261" i="31" s="1"/>
  <c r="I152" i="31"/>
  <c r="I33" i="31"/>
  <c r="I22" i="31"/>
  <c r="I44" i="31"/>
  <c r="F34" i="29" l="1"/>
  <c r="E34" i="29"/>
  <c r="G33" i="29"/>
  <c r="H33" i="29" s="1"/>
  <c r="D35" i="29"/>
  <c r="I86" i="29"/>
  <c r="I164" i="31"/>
  <c r="I56" i="31"/>
  <c r="I153" i="31"/>
  <c r="I45" i="31"/>
  <c r="I142" i="31"/>
  <c r="I262" i="31" s="1"/>
  <c r="I34" i="31"/>
  <c r="I23" i="31"/>
  <c r="G34" i="29" l="1"/>
  <c r="H34" i="29" s="1"/>
  <c r="F35" i="29"/>
  <c r="E35" i="29"/>
  <c r="D36" i="29"/>
  <c r="I87" i="29"/>
  <c r="I154" i="31"/>
  <c r="I46" i="31"/>
  <c r="I176" i="31"/>
  <c r="I68" i="31"/>
  <c r="I143" i="31"/>
  <c r="I263" i="31" s="1"/>
  <c r="I24" i="31"/>
  <c r="I35" i="31"/>
  <c r="I165" i="31"/>
  <c r="I57" i="31"/>
  <c r="G35" i="29" l="1"/>
  <c r="H35" i="29" s="1"/>
  <c r="E36" i="29"/>
  <c r="F36" i="29"/>
  <c r="D37" i="29"/>
  <c r="I88" i="29"/>
  <c r="I177" i="31"/>
  <c r="I69" i="31"/>
  <c r="I155" i="31"/>
  <c r="I47" i="31"/>
  <c r="I166" i="31"/>
  <c r="I58" i="31"/>
  <c r="I144" i="31"/>
  <c r="I264" i="31" s="1"/>
  <c r="I36" i="31"/>
  <c r="I25" i="31"/>
  <c r="I188" i="31"/>
  <c r="I80" i="31"/>
  <c r="G36" i="29" l="1"/>
  <c r="H36" i="29" s="1"/>
  <c r="F37" i="29"/>
  <c r="E37" i="29"/>
  <c r="D38" i="29"/>
  <c r="I89" i="29"/>
  <c r="I145" i="31"/>
  <c r="I265" i="31" s="1"/>
  <c r="I26" i="31"/>
  <c r="I37" i="31"/>
  <c r="I189" i="31"/>
  <c r="I81" i="31"/>
  <c r="I200" i="31"/>
  <c r="I92" i="31"/>
  <c r="I156" i="31"/>
  <c r="I48" i="31"/>
  <c r="I178" i="31"/>
  <c r="I70" i="31"/>
  <c r="I167" i="31"/>
  <c r="I59" i="31"/>
  <c r="G37" i="29" l="1"/>
  <c r="H37" i="29" s="1"/>
  <c r="F38" i="29"/>
  <c r="E38" i="29"/>
  <c r="D39" i="29"/>
  <c r="I90" i="29"/>
  <c r="I179" i="31"/>
  <c r="I71" i="31"/>
  <c r="I168" i="31"/>
  <c r="I60" i="31"/>
  <c r="I212" i="31"/>
  <c r="I104" i="31"/>
  <c r="I157" i="31"/>
  <c r="I49" i="31"/>
  <c r="I190" i="31"/>
  <c r="I82" i="31"/>
  <c r="I201" i="31"/>
  <c r="I93" i="31"/>
  <c r="I146" i="31"/>
  <c r="I266" i="31" s="1"/>
  <c r="I38" i="31"/>
  <c r="I27" i="31"/>
  <c r="G38" i="29" l="1"/>
  <c r="H38" i="29" s="1"/>
  <c r="E39" i="29"/>
  <c r="F39" i="29"/>
  <c r="D40" i="29"/>
  <c r="I91" i="29"/>
  <c r="I158" i="31"/>
  <c r="I50" i="31"/>
  <c r="I202" i="31"/>
  <c r="I94" i="31"/>
  <c r="I169" i="31"/>
  <c r="I61" i="31"/>
  <c r="I224" i="31"/>
  <c r="I116" i="31"/>
  <c r="I191" i="31"/>
  <c r="I83" i="31"/>
  <c r="I147" i="31"/>
  <c r="I267" i="31" s="1"/>
  <c r="I28" i="31"/>
  <c r="I39" i="31"/>
  <c r="I213" i="31"/>
  <c r="I105" i="31"/>
  <c r="I180" i="31"/>
  <c r="I72" i="31"/>
  <c r="G39" i="29" l="1"/>
  <c r="H39" i="29" s="1"/>
  <c r="F40" i="29"/>
  <c r="E40" i="29"/>
  <c r="I159" i="31"/>
  <c r="I51" i="31"/>
  <c r="I181" i="31"/>
  <c r="I73" i="31"/>
  <c r="I192" i="31"/>
  <c r="I84" i="31"/>
  <c r="I225" i="31"/>
  <c r="I117" i="31"/>
  <c r="I148" i="31"/>
  <c r="I268" i="31" s="1"/>
  <c r="I40" i="31"/>
  <c r="I29" i="31"/>
  <c r="I203" i="31"/>
  <c r="I95" i="31"/>
  <c r="I236" i="31"/>
  <c r="I128" i="31"/>
  <c r="I214" i="31"/>
  <c r="I106" i="31"/>
  <c r="I170" i="31"/>
  <c r="I62" i="31"/>
  <c r="G40" i="29" l="1"/>
  <c r="H40" i="29" s="1"/>
  <c r="I182" i="31"/>
  <c r="I74" i="31"/>
  <c r="I215" i="31"/>
  <c r="I107" i="31"/>
  <c r="I160" i="31"/>
  <c r="I52" i="31"/>
  <c r="I237" i="31"/>
  <c r="I129" i="31"/>
  <c r="I171" i="31"/>
  <c r="I63" i="31"/>
  <c r="I226" i="31"/>
  <c r="I118" i="31"/>
  <c r="I248" i="31"/>
  <c r="I149" i="31"/>
  <c r="I269" i="31" s="1"/>
  <c r="I30" i="31"/>
  <c r="I41" i="31"/>
  <c r="I204" i="31"/>
  <c r="I96" i="31"/>
  <c r="I193" i="31"/>
  <c r="I85" i="31"/>
  <c r="I205" i="31" l="1"/>
  <c r="I97" i="31"/>
  <c r="I150" i="31"/>
  <c r="I270" i="31" s="1"/>
  <c r="I42" i="31"/>
  <c r="I31" i="31"/>
  <c r="I238" i="31"/>
  <c r="I130" i="31"/>
  <c r="I249" i="31"/>
  <c r="I194" i="31"/>
  <c r="I86" i="31"/>
  <c r="I216" i="31"/>
  <c r="I108" i="31"/>
  <c r="I161" i="31"/>
  <c r="I53" i="31"/>
  <c r="I183" i="31"/>
  <c r="I75" i="31"/>
  <c r="I172" i="31"/>
  <c r="I64" i="31"/>
  <c r="I227" i="31"/>
  <c r="I119" i="31"/>
  <c r="I184" i="31" l="1"/>
  <c r="I76" i="31"/>
  <c r="I195" i="31"/>
  <c r="I87" i="31"/>
  <c r="I228" i="31"/>
  <c r="I120" i="31"/>
  <c r="I206" i="31"/>
  <c r="I98" i="31"/>
  <c r="I250" i="31"/>
  <c r="I162" i="31"/>
  <c r="I54" i="31"/>
  <c r="I239" i="31"/>
  <c r="I131" i="31"/>
  <c r="I173" i="31"/>
  <c r="I65" i="31"/>
  <c r="I151" i="31"/>
  <c r="I271" i="31" s="1"/>
  <c r="I43" i="31"/>
  <c r="I217" i="31"/>
  <c r="I109" i="31"/>
  <c r="I229" i="31" l="1"/>
  <c r="I121" i="31"/>
  <c r="I218" i="31"/>
  <c r="I110" i="31"/>
  <c r="I196" i="31"/>
  <c r="I88" i="31"/>
  <c r="I163" i="31"/>
  <c r="I55" i="31"/>
  <c r="I185" i="31"/>
  <c r="I77" i="31"/>
  <c r="I251" i="31"/>
  <c r="I174" i="31"/>
  <c r="I66" i="31"/>
  <c r="I240" i="31"/>
  <c r="I132" i="31"/>
  <c r="I207" i="31"/>
  <c r="I99" i="31"/>
  <c r="I219" i="31" l="1"/>
  <c r="I111" i="31"/>
  <c r="I197" i="31"/>
  <c r="I89" i="31"/>
  <c r="I208" i="31"/>
  <c r="I100" i="31"/>
  <c r="I252" i="31"/>
  <c r="I186" i="31"/>
  <c r="I78" i="31"/>
  <c r="I175" i="31"/>
  <c r="I67" i="31"/>
  <c r="I230" i="31"/>
  <c r="I122" i="31"/>
  <c r="I241" i="31"/>
  <c r="I133" i="31"/>
  <c r="I242" i="31" l="1"/>
  <c r="I134" i="31"/>
  <c r="I253" i="31"/>
  <c r="I198" i="31"/>
  <c r="I90" i="31"/>
  <c r="I220" i="31"/>
  <c r="I112" i="31"/>
  <c r="I209" i="31"/>
  <c r="I101" i="31"/>
  <c r="I187" i="31"/>
  <c r="I79" i="31"/>
  <c r="I231" i="31"/>
  <c r="I123" i="31"/>
  <c r="I232" i="31" l="1"/>
  <c r="I124" i="31"/>
  <c r="I210" i="31"/>
  <c r="I102" i="31"/>
  <c r="I243" i="31"/>
  <c r="I135" i="31"/>
  <c r="I199" i="31"/>
  <c r="I91" i="31"/>
  <c r="I221" i="31"/>
  <c r="I113" i="31"/>
  <c r="I254" i="31"/>
  <c r="I233" i="31" l="1"/>
  <c r="I125" i="31"/>
  <c r="I255" i="31"/>
  <c r="I222" i="31"/>
  <c r="I114" i="31"/>
  <c r="I211" i="31"/>
  <c r="I103" i="31"/>
  <c r="I244" i="31"/>
  <c r="I136" i="31"/>
  <c r="I256" i="31" l="1"/>
  <c r="I234" i="31"/>
  <c r="I126" i="31"/>
  <c r="I223" i="31"/>
  <c r="I115" i="31"/>
  <c r="I245" i="31"/>
  <c r="I137" i="31"/>
  <c r="I257" i="31" l="1"/>
  <c r="I246" i="31"/>
  <c r="I138" i="31"/>
  <c r="I235" i="31"/>
  <c r="I127" i="31"/>
  <c r="I258" i="31" l="1"/>
  <c r="I247" i="31"/>
  <c r="I139" i="31"/>
  <c r="I259" i="31" l="1"/>
  <c r="D50" i="29" l="1"/>
  <c r="J39" i="39" l="1"/>
  <c r="K39" i="39" s="1"/>
  <c r="J40" i="39"/>
  <c r="K40" i="39" s="1"/>
  <c r="J34" i="39"/>
  <c r="K34" i="39" s="1"/>
  <c r="J31" i="39"/>
  <c r="K31" i="39" s="1"/>
  <c r="J37" i="39"/>
  <c r="K37" i="39" s="1"/>
  <c r="J33" i="39"/>
  <c r="K33" i="39" s="1"/>
  <c r="J38" i="39"/>
  <c r="K38" i="39" s="1"/>
  <c r="J32" i="39"/>
  <c r="K32" i="39" s="1"/>
  <c r="J35" i="39"/>
  <c r="K35" i="39" s="1"/>
  <c r="J36" i="39"/>
  <c r="K36" i="39" s="1"/>
  <c r="J32" i="37"/>
  <c r="K32" i="37" s="1"/>
  <c r="J40" i="36" l="1"/>
  <c r="K40" i="36" s="1"/>
  <c r="J32" i="36"/>
  <c r="K32" i="36" s="1"/>
  <c r="J34" i="37"/>
  <c r="K34" i="37" s="1"/>
  <c r="J34" i="36"/>
  <c r="J39" i="37"/>
  <c r="K39" i="37" s="1"/>
  <c r="J39" i="36"/>
  <c r="K39" i="36" s="1"/>
  <c r="J28" i="29"/>
  <c r="K28" i="29" s="1"/>
  <c r="J37" i="37"/>
  <c r="K37" i="37" s="1"/>
  <c r="J37" i="36"/>
  <c r="J40" i="37"/>
  <c r="K40" i="37" s="1"/>
  <c r="J38" i="37"/>
  <c r="K38" i="37" s="1"/>
  <c r="J38" i="36"/>
  <c r="K38" i="36" s="1"/>
  <c r="J30" i="36"/>
  <c r="J33" i="36"/>
  <c r="J33" i="37"/>
  <c r="K33" i="37" s="1"/>
  <c r="J35" i="36"/>
  <c r="J35" i="37"/>
  <c r="K35" i="37" s="1"/>
  <c r="J31" i="37"/>
  <c r="K31" i="37" s="1"/>
  <c r="J31" i="36"/>
  <c r="J36" i="37"/>
  <c r="K36" i="37" s="1"/>
  <c r="J36" i="36"/>
  <c r="K37" i="36" l="1"/>
  <c r="K36" i="36"/>
  <c r="K33" i="36"/>
  <c r="K30" i="36"/>
  <c r="K31" i="36"/>
  <c r="K34" i="36"/>
  <c r="K35" i="36"/>
  <c r="B57" i="25" l="1"/>
  <c r="B58" i="25" l="1"/>
  <c r="K270" i="31" l="1"/>
  <c r="K268" i="31"/>
  <c r="K266" i="31"/>
  <c r="K271" i="31"/>
  <c r="K267" i="31"/>
  <c r="K269" i="31"/>
  <c r="B13" i="47" l="1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21" i="31"/>
  <c r="L23" i="31"/>
  <c r="J20" i="31"/>
  <c r="B13" i="25" l="1"/>
  <c r="D13" i="25" s="1"/>
  <c r="L24" i="3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L37" i="31" s="1"/>
  <c r="L38" i="31" s="1"/>
  <c r="L39" i="31" s="1"/>
  <c r="L40" i="31" s="1"/>
  <c r="L41" i="31" s="1"/>
  <c r="L42" i="31" s="1"/>
  <c r="L43" i="31" s="1"/>
  <c r="B22" i="31"/>
  <c r="J21" i="31"/>
  <c r="B14" i="25" l="1"/>
  <c r="D14" i="25" s="1"/>
  <c r="O13" i="25"/>
  <c r="AG13" i="25" s="1"/>
  <c r="AC13" i="25"/>
  <c r="O14" i="25"/>
  <c r="B23" i="31"/>
  <c r="J22" i="31"/>
  <c r="AV13" i="25"/>
  <c r="AQ13" i="25" l="1"/>
  <c r="AN13" i="25"/>
  <c r="AB13" i="25"/>
  <c r="AS13" i="25"/>
  <c r="BE13" i="25" s="1"/>
  <c r="AJ13" i="25"/>
  <c r="BH13" i="25" s="1"/>
  <c r="AK13" i="25"/>
  <c r="AW13" i="25"/>
  <c r="BI13" i="25" s="1"/>
  <c r="AT13" i="25"/>
  <c r="BF13" i="25" s="1"/>
  <c r="AH13" i="25"/>
  <c r="AE13" i="25"/>
  <c r="AP13" i="25"/>
  <c r="AF13" i="25"/>
  <c r="AI13" i="25"/>
  <c r="B15" i="25"/>
  <c r="AU13" i="25"/>
  <c r="AO13" i="25"/>
  <c r="BA13" i="25" s="1"/>
  <c r="AR13" i="25"/>
  <c r="BD13" i="25" s="1"/>
  <c r="AD13" i="25"/>
  <c r="AK14" i="25"/>
  <c r="AG14" i="25"/>
  <c r="AC14" i="25"/>
  <c r="AI14" i="25"/>
  <c r="AE14" i="25"/>
  <c r="AD14" i="25"/>
  <c r="AH14" i="25"/>
  <c r="AJ14" i="25"/>
  <c r="AB14" i="25"/>
  <c r="AF14" i="25"/>
  <c r="AZ13" i="25"/>
  <c r="AS14" i="25"/>
  <c r="AQ14" i="25"/>
  <c r="AO14" i="25"/>
  <c r="AU14" i="25"/>
  <c r="AP14" i="25"/>
  <c r="AR14" i="25"/>
  <c r="AT14" i="25"/>
  <c r="AW14" i="25"/>
  <c r="AN14" i="25"/>
  <c r="AV14" i="25"/>
  <c r="BC13" i="25"/>
  <c r="B24" i="31"/>
  <c r="J23" i="31"/>
  <c r="B16" i="25"/>
  <c r="O15" i="25"/>
  <c r="D15" i="25"/>
  <c r="BB13" i="25" l="1"/>
  <c r="BG13" i="25"/>
  <c r="AI15" i="25"/>
  <c r="AE15" i="25"/>
  <c r="AK15" i="25"/>
  <c r="AG15" i="25"/>
  <c r="AC15" i="25"/>
  <c r="AJ15" i="25"/>
  <c r="AB15" i="25"/>
  <c r="AD15" i="25"/>
  <c r="AH15" i="25"/>
  <c r="AF15" i="25"/>
  <c r="BH14" i="25"/>
  <c r="AZ14" i="25"/>
  <c r="BC14" i="25"/>
  <c r="BI14" i="25"/>
  <c r="BE14" i="25"/>
  <c r="BF14" i="25"/>
  <c r="BG14" i="25"/>
  <c r="BB14" i="25"/>
  <c r="BD14" i="25"/>
  <c r="BJ13" i="25"/>
  <c r="C13" i="25" s="1"/>
  <c r="BA14" i="25"/>
  <c r="O16" i="25"/>
  <c r="B17" i="25"/>
  <c r="D16" i="25"/>
  <c r="AU15" i="25"/>
  <c r="AR15" i="25"/>
  <c r="AP15" i="25"/>
  <c r="AW15" i="25"/>
  <c r="AS15" i="25"/>
  <c r="AQ15" i="25"/>
  <c r="AN15" i="25"/>
  <c r="AO15" i="25"/>
  <c r="AV15" i="25"/>
  <c r="AT15" i="25"/>
  <c r="B25" i="31"/>
  <c r="J24" i="31"/>
  <c r="AK16" i="25" l="1"/>
  <c r="AG16" i="25"/>
  <c r="AC16" i="25"/>
  <c r="AI16" i="25"/>
  <c r="AE16" i="25"/>
  <c r="AH16" i="25"/>
  <c r="AD16" i="25"/>
  <c r="AF16" i="25"/>
  <c r="AJ16" i="25"/>
  <c r="AB16" i="25"/>
  <c r="BE15" i="25"/>
  <c r="BJ14" i="25"/>
  <c r="C14" i="25" s="1"/>
  <c r="BD15" i="25"/>
  <c r="BG15" i="25"/>
  <c r="BF15" i="25"/>
  <c r="BH15" i="25"/>
  <c r="BA15" i="25"/>
  <c r="BI15" i="25"/>
  <c r="AZ15" i="25"/>
  <c r="BC15" i="25"/>
  <c r="BB15" i="25"/>
  <c r="B18" i="25"/>
  <c r="O17" i="25"/>
  <c r="D17" i="25"/>
  <c r="AQ16" i="25"/>
  <c r="AN16" i="25"/>
  <c r="AT16" i="25"/>
  <c r="AU16" i="25"/>
  <c r="AS16" i="25"/>
  <c r="AR16" i="25"/>
  <c r="AO16" i="25"/>
  <c r="AP16" i="25"/>
  <c r="AV16" i="25"/>
  <c r="AW16" i="25"/>
  <c r="B26" i="31"/>
  <c r="J25" i="31"/>
  <c r="AI17" i="25" l="1"/>
  <c r="AE17" i="25"/>
  <c r="AK17" i="25"/>
  <c r="AG17" i="25"/>
  <c r="AC17" i="25"/>
  <c r="AF17" i="25"/>
  <c r="AH17" i="25"/>
  <c r="AD17" i="25"/>
  <c r="AJ17" i="25"/>
  <c r="AB17" i="25"/>
  <c r="BI16" i="25"/>
  <c r="BH16" i="25"/>
  <c r="BJ15" i="25"/>
  <c r="C15" i="25" s="1"/>
  <c r="BA16" i="25"/>
  <c r="BF16" i="25"/>
  <c r="BD16" i="25"/>
  <c r="BE16" i="25"/>
  <c r="AZ16" i="25"/>
  <c r="BB16" i="25"/>
  <c r="BG16" i="25"/>
  <c r="BC16" i="25"/>
  <c r="J26" i="31"/>
  <c r="B27" i="31"/>
  <c r="B19" i="25"/>
  <c r="O18" i="25"/>
  <c r="D18" i="25"/>
  <c r="AO17" i="25"/>
  <c r="AW17" i="25"/>
  <c r="AQ17" i="25"/>
  <c r="AP17" i="25"/>
  <c r="AT17" i="25"/>
  <c r="AR17" i="25"/>
  <c r="AU17" i="25"/>
  <c r="AS17" i="25"/>
  <c r="AV17" i="25"/>
  <c r="AN17" i="25"/>
  <c r="AC18" i="25" l="1"/>
  <c r="AI18" i="25"/>
  <c r="AE18" i="25"/>
  <c r="AD18" i="25"/>
  <c r="AH18" i="25"/>
  <c r="AJ18" i="25"/>
  <c r="AB18" i="25"/>
  <c r="AF18" i="25"/>
  <c r="BH17" i="25"/>
  <c r="BD17" i="25"/>
  <c r="AK18" i="25"/>
  <c r="AG18" i="25"/>
  <c r="BJ16" i="25"/>
  <c r="C16" i="25" s="1"/>
  <c r="AZ17" i="25"/>
  <c r="BC17" i="25"/>
  <c r="BE17" i="25"/>
  <c r="BF17" i="25"/>
  <c r="BI17" i="25"/>
  <c r="BG17" i="25"/>
  <c r="BB17" i="25"/>
  <c r="BA17" i="25"/>
  <c r="AO18" i="25"/>
  <c r="AQ18" i="25"/>
  <c r="AW18" i="25"/>
  <c r="AU18" i="25"/>
  <c r="AP18" i="25"/>
  <c r="AT18" i="25"/>
  <c r="AS18" i="25"/>
  <c r="AN18" i="25"/>
  <c r="AR18" i="25"/>
  <c r="AV18" i="25"/>
  <c r="O19" i="25"/>
  <c r="B20" i="25"/>
  <c r="D19" i="25"/>
  <c r="B28" i="31"/>
  <c r="J27" i="31"/>
  <c r="AI19" i="25" l="1"/>
  <c r="AE19" i="25"/>
  <c r="AK19" i="25"/>
  <c r="AG19" i="25"/>
  <c r="AC19" i="25"/>
  <c r="AJ19" i="25"/>
  <c r="AB19" i="25"/>
  <c r="AD19" i="25"/>
  <c r="AH19" i="25"/>
  <c r="AF19" i="25"/>
  <c r="BF18" i="25"/>
  <c r="AZ18" i="25"/>
  <c r="BE18" i="25"/>
  <c r="BG18" i="25"/>
  <c r="BA18" i="25"/>
  <c r="BJ17" i="25"/>
  <c r="C17" i="25" s="1"/>
  <c r="BB18" i="25"/>
  <c r="BD18" i="25"/>
  <c r="BC18" i="25"/>
  <c r="B21" i="25"/>
  <c r="O20" i="25"/>
  <c r="D20" i="25"/>
  <c r="BH18" i="25"/>
  <c r="BI18" i="25"/>
  <c r="B29" i="31"/>
  <c r="J28" i="31"/>
  <c r="AQ19" i="25"/>
  <c r="AW19" i="25"/>
  <c r="AS19" i="25"/>
  <c r="AR19" i="25"/>
  <c r="AO19" i="25"/>
  <c r="AV19" i="25"/>
  <c r="AT19" i="25"/>
  <c r="AU19" i="25"/>
  <c r="AP19" i="25"/>
  <c r="AN19" i="25"/>
  <c r="AK20" i="25" l="1"/>
  <c r="AG20" i="25"/>
  <c r="AC20" i="25"/>
  <c r="AI20" i="25"/>
  <c r="AE20" i="25"/>
  <c r="AH20" i="25"/>
  <c r="AD20" i="25"/>
  <c r="AJ20" i="25"/>
  <c r="AF20" i="25"/>
  <c r="AB20" i="25"/>
  <c r="BJ18" i="25"/>
  <c r="C18" i="25" s="1"/>
  <c r="M16" i="28" s="1"/>
  <c r="BB19" i="25"/>
  <c r="BA19" i="25"/>
  <c r="BE19" i="25"/>
  <c r="BG19" i="25"/>
  <c r="BI19" i="25"/>
  <c r="AZ19" i="25"/>
  <c r="BD19" i="25"/>
  <c r="BC19" i="25"/>
  <c r="AV20" i="25"/>
  <c r="AO20" i="25"/>
  <c r="AU20" i="25"/>
  <c r="AP20" i="25"/>
  <c r="AT20" i="25"/>
  <c r="AN20" i="25"/>
  <c r="AR20" i="25"/>
  <c r="AW20" i="25"/>
  <c r="AS20" i="25"/>
  <c r="AQ20" i="25"/>
  <c r="BF19" i="25"/>
  <c r="BH19" i="25"/>
  <c r="O21" i="25"/>
  <c r="B22" i="25"/>
  <c r="D21" i="25"/>
  <c r="B30" i="31"/>
  <c r="J29" i="31"/>
  <c r="AI21" i="25" l="1"/>
  <c r="AE21" i="25"/>
  <c r="AH21" i="25"/>
  <c r="AD21" i="25"/>
  <c r="AK21" i="25"/>
  <c r="AG21" i="25"/>
  <c r="AC21" i="25"/>
  <c r="AJ21" i="25"/>
  <c r="AF21" i="25"/>
  <c r="AB21" i="25"/>
  <c r="C9" i="28"/>
  <c r="BD20" i="25"/>
  <c r="AZ20" i="25"/>
  <c r="BB20" i="25"/>
  <c r="BH20" i="25"/>
  <c r="BG20" i="25"/>
  <c r="BC20" i="25"/>
  <c r="BJ19" i="25"/>
  <c r="C19" i="25" s="1"/>
  <c r="BE20" i="25"/>
  <c r="BA20" i="25"/>
  <c r="AU21" i="25"/>
  <c r="AV21" i="25"/>
  <c r="AS21" i="25"/>
  <c r="AP21" i="25"/>
  <c r="AO21" i="25"/>
  <c r="AT21" i="25"/>
  <c r="AR21" i="25"/>
  <c r="AQ21" i="25"/>
  <c r="AN21" i="25"/>
  <c r="AW21" i="25"/>
  <c r="B31" i="31"/>
  <c r="J30" i="31"/>
  <c r="BI20" i="25"/>
  <c r="BF20" i="25"/>
  <c r="B23" i="25"/>
  <c r="O22" i="25"/>
  <c r="D22" i="25"/>
  <c r="AK22" i="25" l="1"/>
  <c r="AG22" i="25"/>
  <c r="AC22" i="25"/>
  <c r="AJ22" i="25"/>
  <c r="AF22" i="25"/>
  <c r="AB22" i="25"/>
  <c r="AI22" i="25"/>
  <c r="AE22" i="25"/>
  <c r="AH22" i="25"/>
  <c r="AD22" i="25"/>
  <c r="BE21" i="25"/>
  <c r="BA21" i="25"/>
  <c r="BI21" i="25"/>
  <c r="BJ20" i="25"/>
  <c r="C20" i="25" s="1"/>
  <c r="BC21" i="25"/>
  <c r="BD21" i="25"/>
  <c r="BB21" i="25"/>
  <c r="BF21" i="25"/>
  <c r="AZ21" i="25"/>
  <c r="AW22" i="25"/>
  <c r="AP22" i="25"/>
  <c r="AV22" i="25"/>
  <c r="AO22" i="25"/>
  <c r="AU22" i="25"/>
  <c r="AT22" i="25"/>
  <c r="AQ22" i="25"/>
  <c r="AN22" i="25"/>
  <c r="AS22" i="25"/>
  <c r="AR22" i="25"/>
  <c r="BG21" i="25"/>
  <c r="O23" i="25"/>
  <c r="B24" i="25"/>
  <c r="D23" i="25"/>
  <c r="J31" i="31"/>
  <c r="B32" i="31"/>
  <c r="BH21" i="25"/>
  <c r="AI23" i="25" l="1"/>
  <c r="AH23" i="25"/>
  <c r="AD23" i="25"/>
  <c r="AK23" i="25"/>
  <c r="AG23" i="25"/>
  <c r="AC23" i="25"/>
  <c r="AJ23" i="25"/>
  <c r="AF23" i="25"/>
  <c r="AB23" i="25"/>
  <c r="C37" i="28"/>
  <c r="I37" i="29" s="1"/>
  <c r="J37" i="29" s="1"/>
  <c r="K37" i="29" s="1"/>
  <c r="C34" i="28"/>
  <c r="I34" i="29" s="1"/>
  <c r="J34" i="29" s="1"/>
  <c r="K34" i="29" s="1"/>
  <c r="C27" i="28"/>
  <c r="I27" i="29" s="1"/>
  <c r="J27" i="29" s="1"/>
  <c r="K27" i="29" s="1"/>
  <c r="C16" i="28"/>
  <c r="C36" i="28"/>
  <c r="I36" i="29" s="1"/>
  <c r="J36" i="29" s="1"/>
  <c r="K36" i="29" s="1"/>
  <c r="C40" i="28"/>
  <c r="I40" i="29" s="1"/>
  <c r="J40" i="29" s="1"/>
  <c r="K40" i="29" s="1"/>
  <c r="C25" i="28"/>
  <c r="C19" i="28"/>
  <c r="C21" i="28"/>
  <c r="C39" i="28"/>
  <c r="I39" i="29" s="1"/>
  <c r="J39" i="29" s="1"/>
  <c r="K39" i="29" s="1"/>
  <c r="C22" i="28"/>
  <c r="C15" i="28"/>
  <c r="C26" i="28"/>
  <c r="C38" i="28"/>
  <c r="I38" i="29" s="1"/>
  <c r="J38" i="29" s="1"/>
  <c r="K38" i="29" s="1"/>
  <c r="C17" i="28"/>
  <c r="C14" i="28"/>
  <c r="C20" i="28"/>
  <c r="C24" i="28"/>
  <c r="C23" i="28"/>
  <c r="C31" i="28"/>
  <c r="I31" i="29" s="1"/>
  <c r="J31" i="29" s="1"/>
  <c r="K31" i="29" s="1"/>
  <c r="C18" i="28"/>
  <c r="C33" i="28"/>
  <c r="I33" i="29" s="1"/>
  <c r="J33" i="29" s="1"/>
  <c r="K33" i="29" s="1"/>
  <c r="C29" i="28"/>
  <c r="I29" i="29" s="1"/>
  <c r="J29" i="29" s="1"/>
  <c r="K29" i="29" s="1"/>
  <c r="C28" i="28"/>
  <c r="C30" i="28"/>
  <c r="I30" i="29" s="1"/>
  <c r="J30" i="29" s="1"/>
  <c r="K30" i="29" s="1"/>
  <c r="C32" i="28"/>
  <c r="I32" i="29" s="1"/>
  <c r="J32" i="29" s="1"/>
  <c r="K32" i="29" s="1"/>
  <c r="C35" i="28"/>
  <c r="I35" i="29" s="1"/>
  <c r="J35" i="29" s="1"/>
  <c r="K35" i="29" s="1"/>
  <c r="AE23" i="25"/>
  <c r="BI22" i="25"/>
  <c r="AZ22" i="25"/>
  <c r="BH22" i="25"/>
  <c r="BE22" i="25"/>
  <c r="BB22" i="25"/>
  <c r="BF22" i="25"/>
  <c r="BC22" i="25"/>
  <c r="BA22" i="25"/>
  <c r="BJ21" i="25"/>
  <c r="C21" i="25" s="1"/>
  <c r="J32" i="31"/>
  <c r="B33" i="31"/>
  <c r="BD22" i="25"/>
  <c r="BG22" i="25"/>
  <c r="B25" i="25"/>
  <c r="O24" i="25"/>
  <c r="D24" i="25"/>
  <c r="AS23" i="25"/>
  <c r="AR23" i="25"/>
  <c r="AV23" i="25"/>
  <c r="AT23" i="25"/>
  <c r="AQ23" i="25"/>
  <c r="AO23" i="25"/>
  <c r="AN23" i="25"/>
  <c r="AU23" i="25"/>
  <c r="AP23" i="25"/>
  <c r="AW23" i="25"/>
  <c r="AK24" i="25" l="1"/>
  <c r="AG24" i="25"/>
  <c r="AC24" i="25"/>
  <c r="AJ24" i="25"/>
  <c r="AF24" i="25"/>
  <c r="AB24" i="25"/>
  <c r="AI24" i="25"/>
  <c r="AE24" i="25"/>
  <c r="AH24" i="25"/>
  <c r="AD24" i="25"/>
  <c r="BF23" i="25"/>
  <c r="BD23" i="25"/>
  <c r="AZ23" i="25"/>
  <c r="BA23" i="25"/>
  <c r="BE23" i="25"/>
  <c r="BB23" i="25"/>
  <c r="BC23" i="25"/>
  <c r="BJ22" i="25"/>
  <c r="C22" i="25" s="1"/>
  <c r="BG23" i="25"/>
  <c r="BH23" i="25"/>
  <c r="J33" i="31"/>
  <c r="B34" i="31"/>
  <c r="B26" i="25"/>
  <c r="O25" i="25"/>
  <c r="D25" i="25"/>
  <c r="BI23" i="25"/>
  <c r="AQ24" i="25"/>
  <c r="AW24" i="25"/>
  <c r="AU24" i="25"/>
  <c r="AV24" i="25"/>
  <c r="AS24" i="25"/>
  <c r="AP24" i="25"/>
  <c r="AT24" i="25"/>
  <c r="AR24" i="25"/>
  <c r="AO24" i="25"/>
  <c r="AN24" i="25"/>
  <c r="AI25" i="25" l="1"/>
  <c r="AE25" i="25"/>
  <c r="AH25" i="25"/>
  <c r="AD25" i="25"/>
  <c r="AK25" i="25"/>
  <c r="AG25" i="25"/>
  <c r="AC25" i="25"/>
  <c r="AJ25" i="25"/>
  <c r="AF25" i="25"/>
  <c r="AB25" i="25"/>
  <c r="BB24" i="25"/>
  <c r="BH24" i="25"/>
  <c r="AZ24" i="25"/>
  <c r="BD24" i="25"/>
  <c r="BI24" i="25"/>
  <c r="BJ23" i="25"/>
  <c r="C23" i="25" s="1"/>
  <c r="BC24" i="25"/>
  <c r="BA24" i="25"/>
  <c r="BG24" i="25"/>
  <c r="AO25" i="25"/>
  <c r="AP25" i="25"/>
  <c r="AQ25" i="25"/>
  <c r="AT25" i="25"/>
  <c r="AW25" i="25"/>
  <c r="AN25" i="25"/>
  <c r="AV25" i="25"/>
  <c r="AU25" i="25"/>
  <c r="AS25" i="25"/>
  <c r="AR25" i="25"/>
  <c r="BE24" i="25"/>
  <c r="B27" i="25"/>
  <c r="O26" i="25"/>
  <c r="D26" i="25"/>
  <c r="BF24" i="25"/>
  <c r="J34" i="31"/>
  <c r="B35" i="31"/>
  <c r="AG26" i="25" l="1"/>
  <c r="AC26" i="25"/>
  <c r="AJ26" i="25"/>
  <c r="AF26" i="25"/>
  <c r="AB26" i="25"/>
  <c r="AI26" i="25"/>
  <c r="AE26" i="25"/>
  <c r="AH26" i="25"/>
  <c r="AD26" i="25"/>
  <c r="BB25" i="25"/>
  <c r="AZ25" i="25"/>
  <c r="BA25" i="25"/>
  <c r="BJ24" i="25"/>
  <c r="C24" i="25" s="1"/>
  <c r="BC25" i="25"/>
  <c r="B28" i="25"/>
  <c r="O27" i="25"/>
  <c r="D27" i="25"/>
  <c r="BI25" i="25"/>
  <c r="BF25" i="25"/>
  <c r="BE25" i="25"/>
  <c r="BG25" i="25"/>
  <c r="B36" i="31"/>
  <c r="J35" i="31"/>
  <c r="AK26" i="25"/>
  <c r="AS26" i="25"/>
  <c r="AV26" i="25"/>
  <c r="AP26" i="25"/>
  <c r="AQ26" i="25"/>
  <c r="AR26" i="25"/>
  <c r="AW26" i="25"/>
  <c r="AN26" i="25"/>
  <c r="AU26" i="25"/>
  <c r="AT26" i="25"/>
  <c r="AO26" i="25"/>
  <c r="BD25" i="25"/>
  <c r="BH25" i="25"/>
  <c r="AI27" i="25" l="1"/>
  <c r="AE27" i="25"/>
  <c r="AH27" i="25"/>
  <c r="AD27" i="25"/>
  <c r="AK27" i="25"/>
  <c r="AG27" i="25"/>
  <c r="AC27" i="25"/>
  <c r="AJ27" i="25"/>
  <c r="AF27" i="25"/>
  <c r="AB27" i="25"/>
  <c r="BH26" i="25"/>
  <c r="BB26" i="25"/>
  <c r="BA26" i="25"/>
  <c r="AZ26" i="25"/>
  <c r="BD26" i="25"/>
  <c r="BE26" i="25"/>
  <c r="BJ25" i="25"/>
  <c r="C25" i="25" s="1"/>
  <c r="BC26" i="25"/>
  <c r="BG26" i="25"/>
  <c r="B29" i="25"/>
  <c r="O28" i="25"/>
  <c r="D28" i="25"/>
  <c r="BI26" i="25"/>
  <c r="B37" i="31"/>
  <c r="J36" i="31"/>
  <c r="BF26" i="25"/>
  <c r="AR27" i="25"/>
  <c r="AQ27" i="25"/>
  <c r="AN27" i="25"/>
  <c r="AS27" i="25"/>
  <c r="AW27" i="25"/>
  <c r="AO27" i="25"/>
  <c r="AU27" i="25"/>
  <c r="AT27" i="25"/>
  <c r="AV27" i="25"/>
  <c r="AP27" i="25"/>
  <c r="AK28" i="25" l="1"/>
  <c r="AG28" i="25"/>
  <c r="AC28" i="25"/>
  <c r="AJ28" i="25"/>
  <c r="AB28" i="25"/>
  <c r="AI28" i="25"/>
  <c r="AE28" i="25"/>
  <c r="AH28" i="25"/>
  <c r="AD28" i="25"/>
  <c r="BA27" i="25"/>
  <c r="BH27" i="25"/>
  <c r="AF28" i="25"/>
  <c r="BB27" i="25"/>
  <c r="BI27" i="25"/>
  <c r="BJ26" i="25"/>
  <c r="C26" i="25" s="1"/>
  <c r="AZ27" i="25"/>
  <c r="BC27" i="25"/>
  <c r="B30" i="25"/>
  <c r="O29" i="25"/>
  <c r="D29" i="25"/>
  <c r="BE27" i="25"/>
  <c r="BD27" i="25"/>
  <c r="J37" i="31"/>
  <c r="B38" i="31"/>
  <c r="BF27" i="25"/>
  <c r="BG27" i="25"/>
  <c r="AQ28" i="25"/>
  <c r="AW28" i="25"/>
  <c r="AR28" i="25"/>
  <c r="AO28" i="25"/>
  <c r="AU28" i="25"/>
  <c r="AS28" i="25"/>
  <c r="AN28" i="25"/>
  <c r="AT28" i="25"/>
  <c r="AP28" i="25"/>
  <c r="AV28" i="25"/>
  <c r="AI29" i="25" l="1"/>
  <c r="AE29" i="25"/>
  <c r="AH29" i="25"/>
  <c r="AD29" i="25"/>
  <c r="AK29" i="25"/>
  <c r="AG29" i="25"/>
  <c r="AC29" i="25"/>
  <c r="AJ29" i="25"/>
  <c r="AF29" i="25"/>
  <c r="AB29" i="25"/>
  <c r="BG28" i="25"/>
  <c r="BB28" i="25"/>
  <c r="AZ28" i="25"/>
  <c r="BE28" i="25"/>
  <c r="BA28" i="25"/>
  <c r="BH28" i="25"/>
  <c r="BC28" i="25"/>
  <c r="BJ27" i="25"/>
  <c r="C27" i="25" s="1"/>
  <c r="AO29" i="25"/>
  <c r="AS29" i="25"/>
  <c r="AU29" i="25"/>
  <c r="AT29" i="25"/>
  <c r="AN29" i="25"/>
  <c r="AV29" i="25"/>
  <c r="AQ29" i="25"/>
  <c r="AP29" i="25"/>
  <c r="AR29" i="25"/>
  <c r="AW29" i="25"/>
  <c r="BD28" i="25"/>
  <c r="B31" i="25"/>
  <c r="O30" i="25"/>
  <c r="D30" i="25"/>
  <c r="BI28" i="25"/>
  <c r="J38" i="31"/>
  <c r="B39" i="31"/>
  <c r="BF28" i="25"/>
  <c r="AK30" i="25" l="1"/>
  <c r="AG30" i="25"/>
  <c r="AC30" i="25"/>
  <c r="AJ30" i="25"/>
  <c r="AF30" i="25"/>
  <c r="AB30" i="25"/>
  <c r="AI30" i="25"/>
  <c r="AE30" i="25"/>
  <c r="AH30" i="25"/>
  <c r="AD30" i="25"/>
  <c r="BG29" i="25"/>
  <c r="BI29" i="25"/>
  <c r="BC29" i="25"/>
  <c r="BJ28" i="25"/>
  <c r="C28" i="25" s="1"/>
  <c r="BF29" i="25"/>
  <c r="BB29" i="25"/>
  <c r="AZ29" i="25"/>
  <c r="BA29" i="25"/>
  <c r="AT30" i="25"/>
  <c r="AS30" i="25"/>
  <c r="AN30" i="25"/>
  <c r="AV30" i="25"/>
  <c r="AP30" i="25"/>
  <c r="AU30" i="25"/>
  <c r="AR30" i="25"/>
  <c r="AO30" i="25"/>
  <c r="AQ30" i="25"/>
  <c r="AW30" i="25"/>
  <c r="J39" i="31"/>
  <c r="B40" i="31"/>
  <c r="B32" i="25"/>
  <c r="B33" i="25" s="1"/>
  <c r="O31" i="25"/>
  <c r="D31" i="25"/>
  <c r="BD29" i="25"/>
  <c r="BH29" i="25"/>
  <c r="BE29" i="25"/>
  <c r="AI31" i="25" l="1"/>
  <c r="AE31" i="25"/>
  <c r="AH31" i="25"/>
  <c r="AD31" i="25"/>
  <c r="AK31" i="25"/>
  <c r="AG31" i="25"/>
  <c r="AC31" i="25"/>
  <c r="AJ31" i="25"/>
  <c r="AF31" i="25"/>
  <c r="AB31" i="25"/>
  <c r="D33" i="25"/>
  <c r="O33" i="25"/>
  <c r="BI30" i="25"/>
  <c r="BE30" i="25"/>
  <c r="BG30" i="25"/>
  <c r="BC30" i="25"/>
  <c r="BF30" i="25"/>
  <c r="BJ29" i="25"/>
  <c r="C29" i="25" s="1"/>
  <c r="BA30" i="25"/>
  <c r="BH30" i="25"/>
  <c r="BB30" i="25"/>
  <c r="AZ30" i="25"/>
  <c r="AQ31" i="25"/>
  <c r="AU31" i="25"/>
  <c r="AT31" i="25"/>
  <c r="AV31" i="25"/>
  <c r="AR31" i="25"/>
  <c r="AN31" i="25"/>
  <c r="AS31" i="25"/>
  <c r="AP31" i="25"/>
  <c r="AW31" i="25"/>
  <c r="AO31" i="25"/>
  <c r="O32" i="25"/>
  <c r="D32" i="25"/>
  <c r="B41" i="31"/>
  <c r="J40" i="31"/>
  <c r="BD30" i="25"/>
  <c r="AK32" i="25" l="1"/>
  <c r="AG32" i="25"/>
  <c r="AC32" i="25"/>
  <c r="AJ32" i="25"/>
  <c r="AF32" i="25"/>
  <c r="AB32" i="25"/>
  <c r="AI32" i="25"/>
  <c r="AE32" i="25"/>
  <c r="AH32" i="25"/>
  <c r="AD32" i="25"/>
  <c r="AI33" i="25"/>
  <c r="AE33" i="25"/>
  <c r="AH33" i="25"/>
  <c r="AD33" i="25"/>
  <c r="AK33" i="25"/>
  <c r="AG33" i="25"/>
  <c r="AC33" i="25"/>
  <c r="AJ33" i="25"/>
  <c r="AF33" i="25"/>
  <c r="AB33" i="25"/>
  <c r="BE31" i="25"/>
  <c r="AU33" i="25"/>
  <c r="AO33" i="25"/>
  <c r="AS33" i="25"/>
  <c r="AW33" i="25"/>
  <c r="AV33" i="25"/>
  <c r="AR33" i="25"/>
  <c r="AT33" i="25"/>
  <c r="AP33" i="25"/>
  <c r="AN33" i="25"/>
  <c r="AQ33" i="25"/>
  <c r="AZ31" i="25"/>
  <c r="BB31" i="25"/>
  <c r="BA31" i="25"/>
  <c r="BJ30" i="25"/>
  <c r="C30" i="25" s="1"/>
  <c r="BD31" i="25"/>
  <c r="BG31" i="25"/>
  <c r="BH31" i="25"/>
  <c r="BC31" i="25"/>
  <c r="BF31" i="25"/>
  <c r="BI31" i="25"/>
  <c r="AW32" i="25"/>
  <c r="AQ32" i="25"/>
  <c r="AU32" i="25"/>
  <c r="AP32" i="25"/>
  <c r="AV32" i="25"/>
  <c r="AR32" i="25"/>
  <c r="AT32" i="25"/>
  <c r="AS32" i="25"/>
  <c r="AO32" i="25"/>
  <c r="AN32" i="25"/>
  <c r="B42" i="31"/>
  <c r="J41" i="31"/>
  <c r="BF33" i="25" l="1"/>
  <c r="BG32" i="25"/>
  <c r="BE33" i="25"/>
  <c r="AZ33" i="25"/>
  <c r="BD33" i="25"/>
  <c r="BA33" i="25"/>
  <c r="BH33" i="25"/>
  <c r="BI33" i="25"/>
  <c r="BC33" i="25"/>
  <c r="BG33" i="25"/>
  <c r="BB33" i="25"/>
  <c r="BF32" i="25"/>
  <c r="BA32" i="25"/>
  <c r="AZ32" i="25"/>
  <c r="BJ31" i="25"/>
  <c r="C31" i="25" s="1"/>
  <c r="BD32" i="25"/>
  <c r="BH32" i="25"/>
  <c r="BC32" i="25"/>
  <c r="BB32" i="25"/>
  <c r="BI32" i="25"/>
  <c r="BE32" i="25"/>
  <c r="B43" i="31"/>
  <c r="J42" i="31"/>
  <c r="BJ33" i="25" l="1"/>
  <c r="C33" i="25" s="1"/>
  <c r="BJ32" i="25"/>
  <c r="C32" i="25" s="1"/>
  <c r="BI35" i="25"/>
  <c r="BI34" i="25"/>
  <c r="BF34" i="25"/>
  <c r="BF35" i="25"/>
  <c r="BH34" i="25"/>
  <c r="BH35" i="25"/>
  <c r="BB35" i="25"/>
  <c r="BB34" i="25"/>
  <c r="BA35" i="25"/>
  <c r="BA34" i="25"/>
  <c r="BD34" i="25"/>
  <c r="BD35" i="25"/>
  <c r="BG35" i="25"/>
  <c r="BG34" i="25"/>
  <c r="BE34" i="25"/>
  <c r="BE35" i="25"/>
  <c r="BC35" i="25"/>
  <c r="BC34" i="25"/>
  <c r="AZ35" i="25"/>
  <c r="BJ35" i="25" s="1"/>
  <c r="AZ34" i="25"/>
  <c r="BJ34" i="25" s="1"/>
  <c r="J43" i="31"/>
  <c r="B44" i="31"/>
  <c r="B45" i="31" l="1"/>
  <c r="J44" i="31"/>
  <c r="J45" i="31" l="1"/>
  <c r="B46" i="31"/>
  <c r="J46" i="31" l="1"/>
  <c r="B47" i="31"/>
  <c r="J47" i="31" l="1"/>
  <c r="B48" i="31"/>
  <c r="J48" i="31" l="1"/>
  <c r="B49" i="31"/>
  <c r="J49" i="31" l="1"/>
  <c r="B50" i="31"/>
  <c r="J50" i="31" l="1"/>
  <c r="B51" i="31"/>
  <c r="J51" i="31" l="1"/>
  <c r="B52" i="31"/>
  <c r="J52" i="31" l="1"/>
  <c r="B53" i="31"/>
  <c r="J53" i="31" l="1"/>
  <c r="B54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B74" i="31" l="1"/>
  <c r="J73" i="31"/>
  <c r="J74" i="31" l="1"/>
  <c r="B75" i="31"/>
  <c r="J75" i="31" l="1"/>
  <c r="B76" i="31"/>
  <c r="B77" i="31" l="1"/>
  <c r="J76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B86" i="31" l="1"/>
  <c r="J85" i="31"/>
  <c r="J86" i="31" l="1"/>
  <c r="B87" i="31"/>
  <c r="J87" i="31" l="1"/>
  <c r="B88" i="31"/>
  <c r="J88" i="31" l="1"/>
  <c r="B89" i="31"/>
  <c r="B90" i="31" l="1"/>
  <c r="J89" i="31"/>
  <c r="J90" i="31" l="1"/>
  <c r="B91" i="31"/>
  <c r="J91" i="31" l="1"/>
  <c r="B92" i="31"/>
  <c r="B93" i="31" l="1"/>
  <c r="J92" i="31"/>
  <c r="J93" i="31" l="1"/>
  <c r="B94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B104" i="31" l="1"/>
  <c r="J103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B111" i="31" l="1"/>
  <c r="J110" i="31"/>
  <c r="J111" i="31" l="1"/>
  <c r="B112" i="31"/>
  <c r="B113" i="31" l="1"/>
  <c r="J112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B120" i="31" l="1"/>
  <c r="J119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J126" i="31" l="1"/>
  <c r="B127" i="31"/>
  <c r="J127" i="31" l="1"/>
  <c r="B128" i="31"/>
  <c r="J128" i="31" l="1"/>
  <c r="B129" i="31"/>
  <c r="J129" i="31" l="1"/>
  <c r="B130" i="31"/>
  <c r="J130" i="31" l="1"/>
  <c r="B131" i="31"/>
  <c r="J131" i="31" l="1"/>
  <c r="B132" i="31"/>
  <c r="J132" i="31" l="1"/>
  <c r="B133" i="31"/>
  <c r="J133" i="31" l="1"/>
  <c r="B134" i="31"/>
  <c r="J134" i="31" l="1"/>
  <c r="B135" i="31"/>
  <c r="B136" i="31" l="1"/>
  <c r="J135" i="31"/>
  <c r="J136" i="31" l="1"/>
  <c r="B137" i="31"/>
  <c r="B138" i="31" l="1"/>
  <c r="J137" i="31"/>
  <c r="J138" i="31" l="1"/>
  <c r="B139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B146" i="31" l="1"/>
  <c r="J145" i="31"/>
  <c r="J146" i="31" l="1"/>
  <c r="B147" i="31"/>
  <c r="J147" i="31" l="1"/>
  <c r="B148" i="31"/>
  <c r="J148" i="31" l="1"/>
  <c r="B149" i="31"/>
  <c r="J149" i="31" l="1"/>
  <c r="B150" i="31"/>
  <c r="J150" i="31" l="1"/>
  <c r="B151" i="31"/>
  <c r="J151" i="31" l="1"/>
  <c r="B152" i="31"/>
  <c r="J152" i="31" l="1"/>
  <c r="B153" i="31"/>
  <c r="J153" i="31" l="1"/>
  <c r="B154" i="31"/>
  <c r="J154" i="31" l="1"/>
  <c r="B155" i="31"/>
  <c r="J155" i="31" l="1"/>
  <c r="B156" i="31"/>
  <c r="J156" i="31" l="1"/>
  <c r="B157" i="31"/>
  <c r="B158" i="31" l="1"/>
  <c r="J157" i="31"/>
  <c r="J158" i="31" l="1"/>
  <c r="B159" i="31"/>
  <c r="B160" i="31" l="1"/>
  <c r="J159" i="31"/>
  <c r="J160" i="31" l="1"/>
  <c r="B161" i="31"/>
  <c r="J161" i="31" l="1"/>
  <c r="B162" i="31"/>
  <c r="J162" i="31" l="1"/>
  <c r="B163" i="31"/>
  <c r="J163" i="31" l="1"/>
  <c r="B164" i="31"/>
  <c r="J164" i="31" l="1"/>
  <c r="B165" i="31"/>
  <c r="J165" i="31" l="1"/>
  <c r="B166" i="31"/>
  <c r="J166" i="31" l="1"/>
  <c r="B167" i="31"/>
  <c r="J167" i="31" l="1"/>
  <c r="B168" i="31"/>
  <c r="B169" i="31" l="1"/>
  <c r="J168" i="31"/>
  <c r="J169" i="31" l="1"/>
  <c r="B170" i="31"/>
  <c r="J170" i="31" l="1"/>
  <c r="B171" i="31"/>
  <c r="B172" i="31" l="1"/>
  <c r="J171" i="31"/>
  <c r="J172" i="31" l="1"/>
  <c r="B173" i="31"/>
  <c r="J173" i="31" l="1"/>
  <c r="B174" i="31"/>
  <c r="J174" i="31" l="1"/>
  <c r="B175" i="31"/>
  <c r="J175" i="31" l="1"/>
  <c r="B176" i="31"/>
  <c r="J176" i="31" l="1"/>
  <c r="B177" i="31"/>
  <c r="J177" i="31" l="1"/>
  <c r="B178" i="31"/>
  <c r="J178" i="31" l="1"/>
  <c r="B179" i="31"/>
  <c r="B180" i="31" l="1"/>
  <c r="J179" i="31"/>
  <c r="J180" i="31" l="1"/>
  <c r="B181" i="31"/>
  <c r="J181" i="31" l="1"/>
  <c r="B182" i="31"/>
  <c r="B183" i="31" l="1"/>
  <c r="J182" i="31"/>
  <c r="J183" i="31" l="1"/>
  <c r="B184" i="31"/>
  <c r="J184" i="31" l="1"/>
  <c r="B185" i="31"/>
  <c r="J185" i="31" l="1"/>
  <c r="B186" i="31"/>
  <c r="J186" i="31" l="1"/>
  <c r="B187" i="31"/>
  <c r="J187" i="31" l="1"/>
  <c r="B188" i="31"/>
  <c r="J188" i="31" l="1"/>
  <c r="B189" i="31"/>
  <c r="J189" i="31" l="1"/>
  <c r="B190" i="31"/>
  <c r="J190" i="31" l="1"/>
  <c r="B191" i="31"/>
  <c r="J191" i="31" l="1"/>
  <c r="B192" i="31"/>
  <c r="B193" i="31" l="1"/>
  <c r="J192" i="31"/>
  <c r="J193" i="31" l="1"/>
  <c r="B194" i="31"/>
  <c r="J194" i="31" l="1"/>
  <c r="B195" i="31"/>
  <c r="J195" i="31" l="1"/>
  <c r="B196" i="31"/>
  <c r="J196" i="31" l="1"/>
  <c r="B197" i="31"/>
  <c r="J197" i="31" l="1"/>
  <c r="B198" i="31"/>
  <c r="J198" i="31" l="1"/>
  <c r="B199" i="31"/>
  <c r="J199" i="31" l="1"/>
  <c r="B200" i="31"/>
  <c r="B201" i="31" l="1"/>
  <c r="J200" i="31"/>
  <c r="J201" i="31" l="1"/>
  <c r="B202" i="31"/>
  <c r="J202" i="31" l="1"/>
  <c r="B203" i="31"/>
  <c r="J203" i="31" l="1"/>
  <c r="B204" i="31"/>
  <c r="J204" i="31" l="1"/>
  <c r="B205" i="31"/>
  <c r="B206" i="31" l="1"/>
  <c r="J205" i="31"/>
  <c r="J206" i="31" l="1"/>
  <c r="B207" i="31"/>
  <c r="J207" i="31" l="1"/>
  <c r="B208" i="31"/>
  <c r="B209" i="31" l="1"/>
  <c r="J208" i="31"/>
  <c r="J209" i="31" l="1"/>
  <c r="B210" i="31"/>
  <c r="J210" i="31" l="1"/>
  <c r="B211" i="31"/>
  <c r="J211" i="31" l="1"/>
  <c r="B212" i="31"/>
  <c r="J212" i="31" l="1"/>
  <c r="B213" i="31"/>
  <c r="J213" i="31" l="1"/>
  <c r="B214" i="31"/>
  <c r="J214" i="31" l="1"/>
  <c r="B215" i="31"/>
  <c r="J215" i="31" l="1"/>
  <c r="B216" i="31"/>
  <c r="J216" i="31" l="1"/>
  <c r="B217" i="31"/>
  <c r="J217" i="31" l="1"/>
  <c r="B218" i="31"/>
  <c r="J218" i="31" l="1"/>
  <c r="B219" i="31"/>
  <c r="J219" i="31" l="1"/>
  <c r="B220" i="31"/>
  <c r="J220" i="31" l="1"/>
  <c r="B221" i="31"/>
  <c r="J221" i="31" l="1"/>
  <c r="B222" i="31"/>
  <c r="J222" i="31" l="1"/>
  <c r="B223" i="31"/>
  <c r="J223" i="31" l="1"/>
  <c r="B224" i="31"/>
  <c r="J224" i="31" l="1"/>
  <c r="B225" i="31"/>
  <c r="J225" i="31" l="1"/>
  <c r="B226" i="31"/>
  <c r="J226" i="31" l="1"/>
  <c r="B227" i="31"/>
  <c r="J227" i="31" l="1"/>
  <c r="B228" i="31"/>
  <c r="B229" i="31" l="1"/>
  <c r="J228" i="31"/>
  <c r="J229" i="31" l="1"/>
  <c r="B230" i="31"/>
  <c r="J230" i="31" l="1"/>
  <c r="B231" i="31"/>
  <c r="B232" i="31" l="1"/>
  <c r="J231" i="31"/>
  <c r="J232" i="31" l="1"/>
  <c r="B233" i="31"/>
  <c r="J233" i="31" l="1"/>
  <c r="B234" i="31"/>
  <c r="J234" i="31" l="1"/>
  <c r="B235" i="31"/>
  <c r="J235" i="31" l="1"/>
  <c r="B236" i="31"/>
  <c r="J236" i="31" l="1"/>
  <c r="B237" i="31"/>
  <c r="J237" i="31" l="1"/>
  <c r="B238" i="31"/>
  <c r="J238" i="31" l="1"/>
  <c r="B239" i="31"/>
  <c r="J239" i="31" l="1"/>
  <c r="B240" i="31"/>
  <c r="J240" i="31" l="1"/>
  <c r="B241" i="31"/>
  <c r="J241" i="31" l="1"/>
  <c r="B242" i="31"/>
  <c r="J242" i="31" l="1"/>
  <c r="B243" i="31"/>
  <c r="J243" i="31" l="1"/>
  <c r="B244" i="31"/>
  <c r="B245" i="31" l="1"/>
  <c r="J244" i="31"/>
  <c r="J245" i="31" l="1"/>
  <c r="B246" i="31"/>
  <c r="J246" i="31" l="1"/>
  <c r="B247" i="31"/>
  <c r="J247" i="31" l="1"/>
  <c r="B248" i="31"/>
  <c r="B249" i="31" l="1"/>
  <c r="J248" i="31"/>
  <c r="J249" i="31" l="1"/>
  <c r="B250" i="31"/>
  <c r="J250" i="31" l="1"/>
  <c r="B251" i="31"/>
  <c r="J251" i="31" l="1"/>
  <c r="B252" i="31"/>
  <c r="J252" i="31" l="1"/>
  <c r="B253" i="31"/>
  <c r="J253" i="31" l="1"/>
  <c r="B254" i="31"/>
  <c r="J254" i="31" l="1"/>
  <c r="B255" i="31"/>
  <c r="B256" i="31" l="1"/>
  <c r="J255" i="31"/>
  <c r="J256" i="31" l="1"/>
  <c r="B257" i="31"/>
  <c r="J257" i="31" l="1"/>
  <c r="B258" i="31"/>
  <c r="J258" i="31" l="1"/>
  <c r="B259" i="31"/>
  <c r="J259" i="31" l="1"/>
  <c r="B260" i="31"/>
  <c r="J260" i="31" l="1"/>
  <c r="B273" i="31"/>
  <c r="B261" i="31"/>
  <c r="J261" i="31" l="1"/>
  <c r="B262" i="31"/>
  <c r="J262" i="31" l="1"/>
  <c r="B263" i="31"/>
  <c r="J263" i="31" l="1"/>
  <c r="B264" i="31"/>
  <c r="J264" i="31" l="1"/>
  <c r="B265" i="31"/>
  <c r="J265" i="31" l="1"/>
  <c r="B266" i="31"/>
  <c r="J266" i="31" l="1"/>
  <c r="B267" i="31"/>
  <c r="J267" i="31" l="1"/>
  <c r="B268" i="31"/>
  <c r="J268" i="31" l="1"/>
  <c r="B269" i="31"/>
  <c r="J269" i="31" l="1"/>
  <c r="B270" i="31"/>
  <c r="J270" i="31" l="1"/>
  <c r="B271" i="31"/>
  <c r="J271" i="31" s="1"/>
  <c r="I64" i="25" l="1"/>
  <c r="F138" i="31" l="1"/>
  <c r="F134" i="31"/>
  <c r="F129" i="31"/>
  <c r="F126" i="31"/>
  <c r="F123" i="31"/>
  <c r="F119" i="31"/>
  <c r="F114" i="31"/>
  <c r="F112" i="31"/>
  <c r="F139" i="31"/>
  <c r="F137" i="31"/>
  <c r="F133" i="31"/>
  <c r="F125" i="31"/>
  <c r="F121" i="31"/>
  <c r="F118" i="31"/>
  <c r="F131" i="31"/>
  <c r="F128" i="31"/>
  <c r="F124" i="31"/>
  <c r="F116" i="31"/>
  <c r="F105" i="31"/>
  <c r="F99" i="31"/>
  <c r="F96" i="31"/>
  <c r="F91" i="31"/>
  <c r="F89" i="31"/>
  <c r="F85" i="31"/>
  <c r="F82" i="31"/>
  <c r="F77" i="31"/>
  <c r="F74" i="31"/>
  <c r="F70" i="31"/>
  <c r="F63" i="31"/>
  <c r="F59" i="31"/>
  <c r="F52" i="31"/>
  <c r="F48" i="31"/>
  <c r="F43" i="31"/>
  <c r="F42" i="31"/>
  <c r="F38" i="31"/>
  <c r="F33" i="31"/>
  <c r="F32" i="31"/>
  <c r="F30" i="31"/>
  <c r="F26" i="31"/>
  <c r="F22" i="31"/>
  <c r="F132" i="31"/>
  <c r="F127" i="31"/>
  <c r="F117" i="31"/>
  <c r="F111" i="31"/>
  <c r="F108" i="31"/>
  <c r="F104" i="31"/>
  <c r="F103" i="31"/>
  <c r="F101" i="31"/>
  <c r="F97" i="31"/>
  <c r="F93" i="31"/>
  <c r="F92" i="31"/>
  <c r="F90" i="31"/>
  <c r="F86" i="31"/>
  <c r="F81" i="31"/>
  <c r="F75" i="31"/>
  <c r="F72" i="31"/>
  <c r="F64" i="31"/>
  <c r="F60" i="31"/>
  <c r="F56" i="31"/>
  <c r="F55" i="31"/>
  <c r="F53" i="31"/>
  <c r="F49" i="31"/>
  <c r="F46" i="31"/>
  <c r="F44" i="31"/>
  <c r="F41" i="31"/>
  <c r="F37" i="31"/>
  <c r="F34" i="31"/>
  <c r="F27" i="31"/>
  <c r="F23" i="31"/>
  <c r="F135" i="31"/>
  <c r="F120" i="31"/>
  <c r="F113" i="31"/>
  <c r="F110" i="31"/>
  <c r="F107" i="31"/>
  <c r="F102" i="31"/>
  <c r="F98" i="31"/>
  <c r="F94" i="31"/>
  <c r="F87" i="31"/>
  <c r="F83" i="31"/>
  <c r="F78" i="31"/>
  <c r="F71" i="31"/>
  <c r="F68" i="31"/>
  <c r="F67" i="31"/>
  <c r="F65" i="31"/>
  <c r="F62" i="31"/>
  <c r="F58" i="31"/>
  <c r="F54" i="31"/>
  <c r="F50" i="31"/>
  <c r="F45" i="31"/>
  <c r="F39" i="31"/>
  <c r="F36" i="31"/>
  <c r="F28" i="31"/>
  <c r="F25" i="31"/>
  <c r="F20" i="31"/>
  <c r="F136" i="31"/>
  <c r="F130" i="31"/>
  <c r="F122" i="31"/>
  <c r="F115" i="31"/>
  <c r="F109" i="31"/>
  <c r="F106" i="31"/>
  <c r="F100" i="31"/>
  <c r="F95" i="31"/>
  <c r="F88" i="31"/>
  <c r="F84" i="31"/>
  <c r="F80" i="31"/>
  <c r="F79" i="31"/>
  <c r="F76" i="31"/>
  <c r="F73" i="31"/>
  <c r="F69" i="31"/>
  <c r="F66" i="31"/>
  <c r="F61" i="31"/>
  <c r="F57" i="31"/>
  <c r="F51" i="31"/>
  <c r="F47" i="31"/>
  <c r="F40" i="31"/>
  <c r="F35" i="31"/>
  <c r="F31" i="31"/>
  <c r="F29" i="31"/>
  <c r="F24" i="31"/>
  <c r="F21" i="31"/>
  <c r="F19" i="31" l="1"/>
  <c r="D31" i="31"/>
  <c r="K31" i="31"/>
  <c r="K66" i="31"/>
  <c r="D66" i="31"/>
  <c r="K109" i="31"/>
  <c r="D109" i="31"/>
  <c r="D45" i="31"/>
  <c r="K45" i="31"/>
  <c r="K87" i="31"/>
  <c r="D87" i="31"/>
  <c r="K120" i="31"/>
  <c r="D120" i="31"/>
  <c r="D44" i="31"/>
  <c r="K44" i="31"/>
  <c r="O25" i="31"/>
  <c r="D55" i="31"/>
  <c r="K55" i="31"/>
  <c r="D97" i="31"/>
  <c r="K97" i="31"/>
  <c r="D30" i="31"/>
  <c r="K30" i="31"/>
  <c r="F18" i="31"/>
  <c r="D77" i="31"/>
  <c r="K77" i="31"/>
  <c r="D112" i="31"/>
  <c r="K112" i="31"/>
  <c r="K24" i="31"/>
  <c r="D24" i="31"/>
  <c r="D57" i="31"/>
  <c r="K57" i="31"/>
  <c r="K73" i="31"/>
  <c r="D73" i="31"/>
  <c r="D100" i="31"/>
  <c r="K100" i="31"/>
  <c r="F17" i="31"/>
  <c r="K29" i="31"/>
  <c r="D29" i="31"/>
  <c r="K61" i="31"/>
  <c r="D61" i="31"/>
  <c r="D76" i="31"/>
  <c r="K76" i="31"/>
  <c r="D88" i="31"/>
  <c r="K88" i="31"/>
  <c r="K106" i="31"/>
  <c r="D106" i="31"/>
  <c r="K130" i="31"/>
  <c r="D130" i="31"/>
  <c r="F13" i="31"/>
  <c r="D25" i="31"/>
  <c r="K25" i="31"/>
  <c r="D39" i="31"/>
  <c r="K39" i="31"/>
  <c r="K58" i="31"/>
  <c r="D58" i="31"/>
  <c r="K68" i="31"/>
  <c r="O27" i="31"/>
  <c r="D68" i="31"/>
  <c r="K83" i="31"/>
  <c r="D83" i="31"/>
  <c r="D102" i="31"/>
  <c r="K102" i="31"/>
  <c r="K113" i="31"/>
  <c r="D113" i="31"/>
  <c r="K23" i="31"/>
  <c r="D23" i="31"/>
  <c r="D41" i="31"/>
  <c r="K41" i="31"/>
  <c r="K53" i="31"/>
  <c r="D53" i="31"/>
  <c r="K64" i="31"/>
  <c r="D64" i="31"/>
  <c r="K81" i="31"/>
  <c r="D81" i="31"/>
  <c r="D93" i="31"/>
  <c r="K93" i="31"/>
  <c r="O30" i="31"/>
  <c r="D104" i="31"/>
  <c r="K104" i="31"/>
  <c r="D127" i="31"/>
  <c r="K127" i="31"/>
  <c r="D26" i="31"/>
  <c r="K26" i="31"/>
  <c r="F14" i="31"/>
  <c r="K38" i="31"/>
  <c r="D38" i="31"/>
  <c r="K52" i="31"/>
  <c r="D52" i="31"/>
  <c r="D74" i="31"/>
  <c r="K74" i="31"/>
  <c r="K89" i="31"/>
  <c r="D89" i="31"/>
  <c r="K105" i="31"/>
  <c r="D105" i="31"/>
  <c r="K131" i="31"/>
  <c r="D131" i="31"/>
  <c r="K133" i="31"/>
  <c r="D133" i="31"/>
  <c r="D123" i="31"/>
  <c r="K123" i="31"/>
  <c r="K138" i="31"/>
  <c r="D138" i="31"/>
  <c r="K47" i="31"/>
  <c r="D47" i="31"/>
  <c r="D136" i="31"/>
  <c r="K136" i="31"/>
  <c r="D62" i="31"/>
  <c r="K62" i="31"/>
  <c r="F15" i="31"/>
  <c r="K27" i="31"/>
  <c r="D27" i="31"/>
  <c r="K86" i="31"/>
  <c r="D86" i="31"/>
  <c r="D132" i="31"/>
  <c r="K132" i="31"/>
  <c r="D59" i="31"/>
  <c r="K59" i="31"/>
  <c r="D116" i="31"/>
  <c r="O31" i="31"/>
  <c r="K116" i="31"/>
  <c r="K137" i="31"/>
  <c r="D137" i="31"/>
  <c r="D21" i="31"/>
  <c r="K21" i="31"/>
  <c r="K35" i="31"/>
  <c r="D35" i="31"/>
  <c r="K51" i="31"/>
  <c r="D51" i="31"/>
  <c r="K69" i="31"/>
  <c r="D69" i="31"/>
  <c r="D80" i="31"/>
  <c r="O28" i="31"/>
  <c r="K80" i="31"/>
  <c r="K95" i="31"/>
  <c r="D95" i="31"/>
  <c r="D115" i="31"/>
  <c r="K115" i="31"/>
  <c r="D50" i="31"/>
  <c r="K50" i="31"/>
  <c r="K65" i="31"/>
  <c r="D65" i="31"/>
  <c r="D78" i="31"/>
  <c r="K78" i="31"/>
  <c r="K94" i="31"/>
  <c r="D94" i="31"/>
  <c r="D107" i="31"/>
  <c r="K107" i="31"/>
  <c r="D34" i="31"/>
  <c r="K34" i="31"/>
  <c r="D46" i="31"/>
  <c r="K46" i="31"/>
  <c r="K56" i="31"/>
  <c r="O26" i="31"/>
  <c r="D56" i="31"/>
  <c r="K72" i="31"/>
  <c r="D72" i="31"/>
  <c r="D90" i="31"/>
  <c r="K90" i="31"/>
  <c r="D101" i="31"/>
  <c r="K101" i="31"/>
  <c r="D111" i="31"/>
  <c r="K111" i="31"/>
  <c r="K32" i="31"/>
  <c r="O24" i="31"/>
  <c r="D32" i="31"/>
  <c r="D12" i="31"/>
  <c r="G12" i="31" s="1"/>
  <c r="K43" i="31"/>
  <c r="D43" i="31"/>
  <c r="K63" i="31"/>
  <c r="D63" i="31"/>
  <c r="K82" i="31"/>
  <c r="D82" i="31"/>
  <c r="D96" i="31"/>
  <c r="K96" i="31"/>
  <c r="D124" i="31"/>
  <c r="K124" i="31"/>
  <c r="D121" i="31"/>
  <c r="K121" i="31"/>
  <c r="D139" i="31"/>
  <c r="K139" i="31"/>
  <c r="D114" i="31"/>
  <c r="K114" i="31"/>
  <c r="K129" i="31"/>
  <c r="D129" i="31"/>
  <c r="K79" i="31"/>
  <c r="D79" i="31"/>
  <c r="D28" i="31"/>
  <c r="F16" i="31"/>
  <c r="K28" i="31"/>
  <c r="D71" i="31"/>
  <c r="K71" i="31"/>
  <c r="K108" i="31"/>
  <c r="D108" i="31"/>
  <c r="D42" i="31"/>
  <c r="K42" i="31"/>
  <c r="D91" i="31"/>
  <c r="K91" i="31"/>
  <c r="D118" i="31"/>
  <c r="K118" i="31"/>
  <c r="K126" i="31"/>
  <c r="D126" i="31"/>
  <c r="D40" i="31"/>
  <c r="K40" i="31"/>
  <c r="D84" i="31"/>
  <c r="K84" i="31"/>
  <c r="D122" i="31"/>
  <c r="K122" i="31"/>
  <c r="O23" i="31"/>
  <c r="K20" i="31"/>
  <c r="M7" i="31" s="1"/>
  <c r="D20" i="31"/>
  <c r="D36" i="31"/>
  <c r="K36" i="31"/>
  <c r="D54" i="31"/>
  <c r="K54" i="31"/>
  <c r="K67" i="31"/>
  <c r="D67" i="31"/>
  <c r="D98" i="31"/>
  <c r="K98" i="31"/>
  <c r="D110" i="31"/>
  <c r="K110" i="31"/>
  <c r="D135" i="31"/>
  <c r="K135" i="31"/>
  <c r="D37" i="31"/>
  <c r="K37" i="31"/>
  <c r="D49" i="31"/>
  <c r="K49" i="31"/>
  <c r="K60" i="31"/>
  <c r="D60" i="31"/>
  <c r="K75" i="31"/>
  <c r="D75" i="31"/>
  <c r="D92" i="31"/>
  <c r="K92" i="31"/>
  <c r="O29" i="31"/>
  <c r="D103" i="31"/>
  <c r="K103" i="31"/>
  <c r="K117" i="31"/>
  <c r="D117" i="31"/>
  <c r="D22" i="31"/>
  <c r="K22" i="31"/>
  <c r="K33" i="31"/>
  <c r="D33" i="31"/>
  <c r="D48" i="31"/>
  <c r="K48" i="31"/>
  <c r="D70" i="31"/>
  <c r="K70" i="31"/>
  <c r="K85" i="31"/>
  <c r="D85" i="31"/>
  <c r="K99" i="31"/>
  <c r="D99" i="31"/>
  <c r="K128" i="31"/>
  <c r="D128" i="31"/>
  <c r="O32" i="31"/>
  <c r="K125" i="31"/>
  <c r="D125" i="31"/>
  <c r="D119" i="31"/>
  <c r="K119" i="31"/>
  <c r="D134" i="31"/>
  <c r="K134" i="31"/>
  <c r="N32" i="31" l="1"/>
  <c r="G9" i="25"/>
  <c r="B5" i="25"/>
  <c r="N26" i="31"/>
  <c r="N29" i="31"/>
  <c r="N28" i="31"/>
  <c r="N31" i="31"/>
  <c r="D14" i="31"/>
  <c r="K14" i="31"/>
  <c r="K17" i="31"/>
  <c r="D17" i="31"/>
  <c r="K18" i="31"/>
  <c r="D18" i="31"/>
  <c r="K19" i="31"/>
  <c r="D19" i="31"/>
  <c r="N23" i="31"/>
  <c r="D16" i="31"/>
  <c r="K16" i="31"/>
  <c r="N24" i="31"/>
  <c r="D15" i="31"/>
  <c r="K15" i="31"/>
  <c r="N30" i="31"/>
  <c r="N27" i="31"/>
  <c r="D13" i="31"/>
  <c r="K13" i="31"/>
  <c r="O22" i="31"/>
  <c r="N25" i="31"/>
  <c r="R26" i="31" l="1"/>
  <c r="R24" i="31"/>
  <c r="R31" i="31"/>
  <c r="R25" i="31"/>
  <c r="R28" i="31"/>
  <c r="R23" i="31"/>
  <c r="R27" i="31"/>
  <c r="R30" i="31"/>
  <c r="K5" i="31"/>
  <c r="R29" i="31"/>
  <c r="R32" i="31"/>
  <c r="B5" i="47"/>
  <c r="B4" i="31"/>
  <c r="B5" i="28"/>
  <c r="N22" i="31"/>
  <c r="R22" i="31" s="1"/>
  <c r="C66" i="31" l="1"/>
  <c r="E66" i="31" s="1"/>
  <c r="C86" i="31"/>
  <c r="E86" i="31" s="1"/>
  <c r="G86" i="31" l="1"/>
  <c r="G66" i="31"/>
  <c r="J18" i="47"/>
  <c r="N16" i="47"/>
  <c r="C124" i="31"/>
  <c r="E124" i="31" s="1"/>
  <c r="C67" i="31"/>
  <c r="E67" i="31" s="1"/>
  <c r="C50" i="31"/>
  <c r="E50" i="31" s="1"/>
  <c r="G50" i="31" l="1"/>
  <c r="G67" i="31"/>
  <c r="G124" i="31"/>
  <c r="C47" i="31"/>
  <c r="E47" i="31" s="1"/>
  <c r="C33" i="31"/>
  <c r="E33" i="31" s="1"/>
  <c r="C56" i="31"/>
  <c r="L21" i="47"/>
  <c r="J15" i="47"/>
  <c r="O16" i="47"/>
  <c r="C132" i="31"/>
  <c r="E132" i="31" s="1"/>
  <c r="C104" i="31"/>
  <c r="C80" i="31"/>
  <c r="C53" i="31"/>
  <c r="E53" i="31" s="1"/>
  <c r="C78" i="31"/>
  <c r="E78" i="31" s="1"/>
  <c r="C101" i="31"/>
  <c r="E101" i="31" s="1"/>
  <c r="C38" i="31"/>
  <c r="E38" i="31" s="1"/>
  <c r="C57" i="31"/>
  <c r="E57" i="31" s="1"/>
  <c r="C94" i="31"/>
  <c r="E94" i="31" s="1"/>
  <c r="C128" i="31"/>
  <c r="G57" i="31" l="1"/>
  <c r="G47" i="31"/>
  <c r="G78" i="31"/>
  <c r="G132" i="31"/>
  <c r="G33" i="31"/>
  <c r="G38" i="31"/>
  <c r="G94" i="31"/>
  <c r="G101" i="31"/>
  <c r="G53" i="31"/>
  <c r="E128" i="31"/>
  <c r="E56" i="31"/>
  <c r="E80" i="31"/>
  <c r="E104" i="31"/>
  <c r="G15" i="47"/>
  <c r="D22" i="47"/>
  <c r="H22" i="47"/>
  <c r="M15" i="47"/>
  <c r="D20" i="47"/>
  <c r="E14" i="47"/>
  <c r="F19" i="47"/>
  <c r="D18" i="47"/>
  <c r="J14" i="47"/>
  <c r="D16" i="47"/>
  <c r="M19" i="47"/>
  <c r="E16" i="47"/>
  <c r="N17" i="47"/>
  <c r="C135" i="31"/>
  <c r="E135" i="31" s="1"/>
  <c r="C130" i="31"/>
  <c r="E130" i="31" s="1"/>
  <c r="C127" i="31"/>
  <c r="E127" i="31" s="1"/>
  <c r="C98" i="31"/>
  <c r="E98" i="31" s="1"/>
  <c r="C95" i="31"/>
  <c r="E95" i="31" s="1"/>
  <c r="C111" i="31"/>
  <c r="E111" i="31" s="1"/>
  <c r="C89" i="31"/>
  <c r="E89" i="31" s="1"/>
  <c r="C41" i="31"/>
  <c r="E41" i="31" s="1"/>
  <c r="C82" i="31"/>
  <c r="E82" i="31" s="1"/>
  <c r="C96" i="31"/>
  <c r="E96" i="31" s="1"/>
  <c r="C110" i="31"/>
  <c r="E110" i="31" s="1"/>
  <c r="C62" i="31"/>
  <c r="E62" i="31" s="1"/>
  <c r="C58" i="31"/>
  <c r="E58" i="31" s="1"/>
  <c r="C84" i="31"/>
  <c r="E84" i="31" s="1"/>
  <c r="C107" i="31"/>
  <c r="E107" i="31" s="1"/>
  <c r="C108" i="31"/>
  <c r="E108" i="31" s="1"/>
  <c r="C134" i="31"/>
  <c r="E134" i="31" s="1"/>
  <c r="C40" i="31"/>
  <c r="E40" i="31" s="1"/>
  <c r="C125" i="31"/>
  <c r="E125" i="31" s="1"/>
  <c r="C139" i="31"/>
  <c r="E139" i="31" s="1"/>
  <c r="C118" i="31"/>
  <c r="E118" i="31" s="1"/>
  <c r="C119" i="31"/>
  <c r="E119" i="31" s="1"/>
  <c r="C70" i="31"/>
  <c r="E70" i="31" s="1"/>
  <c r="C72" i="31"/>
  <c r="E72" i="31" s="1"/>
  <c r="C39" i="31"/>
  <c r="E39" i="31" s="1"/>
  <c r="C114" i="31"/>
  <c r="E114" i="31" s="1"/>
  <c r="C138" i="31"/>
  <c r="E138" i="31" s="1"/>
  <c r="C131" i="31"/>
  <c r="E131" i="31" s="1"/>
  <c r="C103" i="31"/>
  <c r="E103" i="31" s="1"/>
  <c r="C76" i="31"/>
  <c r="E76" i="31" s="1"/>
  <c r="C115" i="31"/>
  <c r="E115" i="31" s="1"/>
  <c r="C113" i="31"/>
  <c r="E113" i="31" s="1"/>
  <c r="C49" i="31"/>
  <c r="E49" i="31" s="1"/>
  <c r="C117" i="31"/>
  <c r="E117" i="31" s="1"/>
  <c r="C75" i="31"/>
  <c r="E75" i="31" s="1"/>
  <c r="C46" i="31"/>
  <c r="E46" i="31" s="1"/>
  <c r="C42" i="31"/>
  <c r="E42" i="31" s="1"/>
  <c r="C37" i="31"/>
  <c r="E37" i="31" s="1"/>
  <c r="C64" i="31"/>
  <c r="E64" i="31" s="1"/>
  <c r="C126" i="31"/>
  <c r="E126" i="31" s="1"/>
  <c r="C122" i="31"/>
  <c r="E122" i="31" s="1"/>
  <c r="C43" i="31"/>
  <c r="E43" i="31" s="1"/>
  <c r="C48" i="31"/>
  <c r="E48" i="31" s="1"/>
  <c r="C90" i="31"/>
  <c r="E90" i="31" s="1"/>
  <c r="C74" i="31"/>
  <c r="E74" i="31" s="1"/>
  <c r="C133" i="31"/>
  <c r="E133" i="31" s="1"/>
  <c r="C88" i="31"/>
  <c r="E88" i="31" s="1"/>
  <c r="C120" i="31"/>
  <c r="E120" i="31" s="1"/>
  <c r="C34" i="31"/>
  <c r="E34" i="31" s="1"/>
  <c r="C54" i="31"/>
  <c r="E54" i="31" s="1"/>
  <c r="C36" i="31"/>
  <c r="E36" i="31" s="1"/>
  <c r="C87" i="31"/>
  <c r="E87" i="31" s="1"/>
  <c r="C93" i="31"/>
  <c r="E93" i="31" s="1"/>
  <c r="C121" i="31"/>
  <c r="E121" i="31" s="1"/>
  <c r="C83" i="31"/>
  <c r="E83" i="31" s="1"/>
  <c r="C100" i="31"/>
  <c r="E100" i="31" s="1"/>
  <c r="C85" i="31"/>
  <c r="E85" i="31" s="1"/>
  <c r="C65" i="31"/>
  <c r="E65" i="31" s="1"/>
  <c r="C51" i="31"/>
  <c r="E51" i="31" s="1"/>
  <c r="C61" i="31"/>
  <c r="E61" i="31" s="1"/>
  <c r="C109" i="31"/>
  <c r="E109" i="31" s="1"/>
  <c r="C35" i="31"/>
  <c r="E35" i="31" s="1"/>
  <c r="C99" i="31"/>
  <c r="E99" i="31" s="1"/>
  <c r="C69" i="31"/>
  <c r="E69" i="31" s="1"/>
  <c r="C73" i="31"/>
  <c r="E73" i="31" s="1"/>
  <c r="C137" i="31"/>
  <c r="E137" i="31" s="1"/>
  <c r="C52" i="31"/>
  <c r="E52" i="31" s="1"/>
  <c r="C60" i="31"/>
  <c r="E60" i="31" s="1"/>
  <c r="C45" i="31"/>
  <c r="E45" i="31" s="1"/>
  <c r="C112" i="31"/>
  <c r="E112" i="31" s="1"/>
  <c r="C136" i="31"/>
  <c r="E136" i="31" s="1"/>
  <c r="C91" i="31"/>
  <c r="E91" i="31" s="1"/>
  <c r="C71" i="31"/>
  <c r="E71" i="31" s="1"/>
  <c r="C55" i="31"/>
  <c r="E55" i="31" s="1"/>
  <c r="C79" i="31"/>
  <c r="E79" i="31" s="1"/>
  <c r="C97" i="31"/>
  <c r="E97" i="31" s="1"/>
  <c r="C106" i="31"/>
  <c r="E106" i="31" s="1"/>
  <c r="C63" i="31"/>
  <c r="E63" i="31" s="1"/>
  <c r="C102" i="31"/>
  <c r="E102" i="31" s="1"/>
  <c r="C123" i="31"/>
  <c r="E123" i="31" s="1"/>
  <c r="C31" i="31"/>
  <c r="C29" i="31"/>
  <c r="C21" i="31"/>
  <c r="E21" i="31" s="1"/>
  <c r="C25" i="31"/>
  <c r="C30" i="31"/>
  <c r="C22" i="31"/>
  <c r="E22" i="31" s="1"/>
  <c r="C24" i="31"/>
  <c r="E24" i="31" s="1"/>
  <c r="C27" i="31"/>
  <c r="C23" i="31"/>
  <c r="E23" i="31" s="1"/>
  <c r="C26" i="31"/>
  <c r="C28" i="31"/>
  <c r="G71" i="31" l="1"/>
  <c r="G109" i="31"/>
  <c r="G37" i="31"/>
  <c r="G118" i="31"/>
  <c r="G111" i="31"/>
  <c r="G137" i="31"/>
  <c r="G100" i="31"/>
  <c r="G93" i="31"/>
  <c r="G36" i="31"/>
  <c r="G88" i="31"/>
  <c r="G74" i="31"/>
  <c r="G122" i="31"/>
  <c r="G64" i="31"/>
  <c r="G113" i="31"/>
  <c r="G131" i="31"/>
  <c r="G39" i="31"/>
  <c r="G125" i="31"/>
  <c r="G134" i="31"/>
  <c r="G107" i="31"/>
  <c r="G96" i="31"/>
  <c r="G98" i="31"/>
  <c r="G130" i="31"/>
  <c r="G21" i="31"/>
  <c r="G73" i="31"/>
  <c r="G65" i="31"/>
  <c r="G117" i="31"/>
  <c r="G138" i="31"/>
  <c r="G22" i="31"/>
  <c r="G102" i="31"/>
  <c r="G97" i="31"/>
  <c r="G112" i="31"/>
  <c r="G69" i="31"/>
  <c r="G35" i="31"/>
  <c r="G61" i="31"/>
  <c r="G51" i="31"/>
  <c r="G85" i="31"/>
  <c r="G121" i="31"/>
  <c r="G87" i="31"/>
  <c r="G133" i="31"/>
  <c r="G42" i="31"/>
  <c r="G75" i="31"/>
  <c r="G49" i="31"/>
  <c r="G70" i="31"/>
  <c r="G40" i="31"/>
  <c r="G58" i="31"/>
  <c r="G82" i="31"/>
  <c r="G89" i="31"/>
  <c r="G24" i="31"/>
  <c r="G123" i="31"/>
  <c r="G136" i="31"/>
  <c r="G52" i="31"/>
  <c r="G83" i="31"/>
  <c r="G34" i="31"/>
  <c r="G48" i="31"/>
  <c r="G46" i="31"/>
  <c r="G103" i="31"/>
  <c r="G72" i="31"/>
  <c r="G62" i="31"/>
  <c r="G41" i="31"/>
  <c r="G63" i="31"/>
  <c r="G55" i="31"/>
  <c r="G91" i="31"/>
  <c r="G60" i="31"/>
  <c r="G23" i="31"/>
  <c r="G106" i="31"/>
  <c r="G79" i="31"/>
  <c r="G45" i="31"/>
  <c r="G99" i="31"/>
  <c r="G54" i="31"/>
  <c r="G120" i="31"/>
  <c r="G90" i="31"/>
  <c r="G43" i="31"/>
  <c r="G126" i="31"/>
  <c r="G115" i="31"/>
  <c r="G76" i="31"/>
  <c r="G114" i="31"/>
  <c r="G119" i="31"/>
  <c r="G139" i="31"/>
  <c r="G108" i="31"/>
  <c r="G84" i="31"/>
  <c r="G110" i="31"/>
  <c r="G95" i="31"/>
  <c r="G127" i="31"/>
  <c r="G135" i="31"/>
  <c r="C18" i="31"/>
  <c r="E18" i="31" s="1"/>
  <c r="G18" i="31" s="1"/>
  <c r="E30" i="31"/>
  <c r="E28" i="31"/>
  <c r="C16" i="31"/>
  <c r="E16" i="31" s="1"/>
  <c r="G16" i="31" s="1"/>
  <c r="E27" i="31"/>
  <c r="C15" i="31"/>
  <c r="E15" i="31" s="1"/>
  <c r="G15" i="31" s="1"/>
  <c r="C19" i="31"/>
  <c r="E19" i="31" s="1"/>
  <c r="G19" i="31" s="1"/>
  <c r="E31" i="31"/>
  <c r="C14" i="31"/>
  <c r="E14" i="31" s="1"/>
  <c r="G14" i="31" s="1"/>
  <c r="E26" i="31"/>
  <c r="E25" i="31"/>
  <c r="C13" i="31"/>
  <c r="G56" i="31"/>
  <c r="C17" i="31"/>
  <c r="E17" i="31" s="1"/>
  <c r="G17" i="31" s="1"/>
  <c r="E29" i="31"/>
  <c r="G104" i="31"/>
  <c r="G80" i="31"/>
  <c r="G128" i="31"/>
  <c r="C77" i="31"/>
  <c r="E77" i="31" s="1"/>
  <c r="L22" i="47"/>
  <c r="O22" i="47"/>
  <c r="M22" i="47"/>
  <c r="N22" i="47"/>
  <c r="K22" i="47"/>
  <c r="G22" i="47"/>
  <c r="J22" i="47"/>
  <c r="I22" i="47"/>
  <c r="F22" i="47"/>
  <c r="I17" i="47"/>
  <c r="M16" i="47"/>
  <c r="N15" i="47"/>
  <c r="H21" i="47"/>
  <c r="O14" i="47"/>
  <c r="L17" i="47"/>
  <c r="H20" i="47"/>
  <c r="J13" i="47"/>
  <c r="I13" i="47"/>
  <c r="N19" i="47"/>
  <c r="O15" i="47"/>
  <c r="G18" i="47"/>
  <c r="F14" i="47"/>
  <c r="H15" i="47"/>
  <c r="I14" i="47"/>
  <c r="F15" i="47"/>
  <c r="E21" i="47"/>
  <c r="O19" i="47"/>
  <c r="H17" i="47"/>
  <c r="F21" i="47"/>
  <c r="J16" i="47"/>
  <c r="M14" i="47"/>
  <c r="K20" i="47"/>
  <c r="O21" i="47"/>
  <c r="L13" i="47"/>
  <c r="K13" i="47"/>
  <c r="L15" i="47"/>
  <c r="I20" i="47"/>
  <c r="N21" i="47"/>
  <c r="H18" i="47"/>
  <c r="J20" i="47"/>
  <c r="I19" i="47"/>
  <c r="O17" i="47"/>
  <c r="H16" i="47"/>
  <c r="E17" i="47"/>
  <c r="I16" i="47"/>
  <c r="L19" i="47"/>
  <c r="L18" i="47"/>
  <c r="J17" i="47"/>
  <c r="J21" i="47"/>
  <c r="L16" i="47"/>
  <c r="M20" i="47"/>
  <c r="K14" i="47"/>
  <c r="M21" i="47"/>
  <c r="G20" i="47"/>
  <c r="H19" i="47"/>
  <c r="O13" i="47"/>
  <c r="N18" i="47"/>
  <c r="O20" i="47"/>
  <c r="N20" i="47"/>
  <c r="G21" i="47"/>
  <c r="G19" i="47"/>
  <c r="F13" i="47"/>
  <c r="K16" i="47"/>
  <c r="O18" i="47"/>
  <c r="G13" i="47"/>
  <c r="F20" i="47"/>
  <c r="L20" i="47"/>
  <c r="G14" i="47"/>
  <c r="K15" i="47"/>
  <c r="E19" i="47"/>
  <c r="H14" i="47"/>
  <c r="H13" i="47"/>
  <c r="N13" i="47"/>
  <c r="E13" i="47"/>
  <c r="M13" i="47"/>
  <c r="K21" i="47"/>
  <c r="G17" i="47"/>
  <c r="E15" i="47"/>
  <c r="K19" i="47"/>
  <c r="I18" i="47"/>
  <c r="I21" i="47"/>
  <c r="K18" i="47"/>
  <c r="N14" i="47"/>
  <c r="K17" i="47"/>
  <c r="I15" i="47"/>
  <c r="F17" i="47"/>
  <c r="L14" i="47"/>
  <c r="F16" i="47"/>
  <c r="F18" i="47"/>
  <c r="M18" i="47"/>
  <c r="J19" i="47"/>
  <c r="C32" i="31"/>
  <c r="C44" i="31"/>
  <c r="C59" i="31"/>
  <c r="E59" i="31" s="1"/>
  <c r="C81" i="31"/>
  <c r="C129" i="31"/>
  <c r="C105" i="31"/>
  <c r="C68" i="31"/>
  <c r="C92" i="31"/>
  <c r="C116" i="31"/>
  <c r="C20" i="31"/>
  <c r="G29" i="31" l="1"/>
  <c r="G25" i="31"/>
  <c r="G28" i="31"/>
  <c r="G31" i="31"/>
  <c r="G59" i="31"/>
  <c r="G77" i="31"/>
  <c r="G26" i="31"/>
  <c r="G30" i="31"/>
  <c r="G27" i="31"/>
  <c r="E16" i="25"/>
  <c r="E129" i="31"/>
  <c r="E22" i="25"/>
  <c r="M32" i="31"/>
  <c r="M24" i="31"/>
  <c r="E32" i="31"/>
  <c r="E14" i="25"/>
  <c r="M23" i="31"/>
  <c r="E20" i="31"/>
  <c r="E13" i="25"/>
  <c r="E19" i="25"/>
  <c r="E92" i="31"/>
  <c r="M29" i="31"/>
  <c r="E81" i="31"/>
  <c r="M28" i="31"/>
  <c r="E18" i="25"/>
  <c r="E12" i="25"/>
  <c r="E13" i="31"/>
  <c r="M22" i="31"/>
  <c r="M31" i="31"/>
  <c r="E21" i="25"/>
  <c r="E116" i="31"/>
  <c r="E105" i="31"/>
  <c r="E20" i="25"/>
  <c r="M30" i="31"/>
  <c r="M26" i="31"/>
  <c r="M25" i="31"/>
  <c r="E15" i="25"/>
  <c r="E44" i="31"/>
  <c r="E68" i="31"/>
  <c r="E17" i="25"/>
  <c r="M27" i="31"/>
  <c r="G16" i="25"/>
  <c r="M17" i="47"/>
  <c r="E22" i="47"/>
  <c r="D15" i="47"/>
  <c r="D14" i="47"/>
  <c r="D19" i="47"/>
  <c r="E18" i="47"/>
  <c r="E20" i="47"/>
  <c r="D21" i="47"/>
  <c r="D13" i="47"/>
  <c r="D17" i="47"/>
  <c r="G16" i="47"/>
  <c r="G19" i="25" l="1"/>
  <c r="G92" i="31"/>
  <c r="Q32" i="31"/>
  <c r="P32" i="31"/>
  <c r="G15" i="25"/>
  <c r="G44" i="31"/>
  <c r="P30" i="31"/>
  <c r="Q30" i="31"/>
  <c r="P29" i="31"/>
  <c r="Q29" i="31"/>
  <c r="G13" i="25"/>
  <c r="G20" i="31"/>
  <c r="P24" i="31"/>
  <c r="Q24" i="31"/>
  <c r="P22" i="31"/>
  <c r="Q22" i="31"/>
  <c r="Q28" i="31"/>
  <c r="P28" i="31"/>
  <c r="P27" i="31"/>
  <c r="Q27" i="31"/>
  <c r="P31" i="31"/>
  <c r="Q31" i="31"/>
  <c r="Q23" i="31"/>
  <c r="P23" i="31"/>
  <c r="P25" i="31"/>
  <c r="Q25" i="31"/>
  <c r="G105" i="31"/>
  <c r="G20" i="25"/>
  <c r="G17" i="25"/>
  <c r="G68" i="31"/>
  <c r="Q26" i="31"/>
  <c r="P26" i="31"/>
  <c r="G21" i="25"/>
  <c r="G116" i="31"/>
  <c r="G12" i="25"/>
  <c r="G13" i="31"/>
  <c r="I12" i="47" s="1" a="1"/>
  <c r="G81" i="31"/>
  <c r="G18" i="25"/>
  <c r="G14" i="25"/>
  <c r="G32" i="31"/>
  <c r="G129" i="31"/>
  <c r="G22" i="25"/>
  <c r="C18" i="47"/>
  <c r="C13" i="47"/>
  <c r="C16" i="47"/>
  <c r="C19" i="47"/>
  <c r="C22" i="47"/>
  <c r="C14" i="47"/>
  <c r="C15" i="47"/>
  <c r="C20" i="47"/>
  <c r="C21" i="47"/>
  <c r="C17" i="47"/>
  <c r="L12" i="47" l="1"/>
  <c r="I12" i="47"/>
  <c r="K12" i="47"/>
  <c r="N12" i="47"/>
  <c r="M12" i="47"/>
  <c r="J12" i="47"/>
  <c r="O12" i="47"/>
  <c r="F147" i="31" l="1"/>
  <c r="F223" i="31"/>
  <c r="F217" i="31"/>
  <c r="F161" i="31"/>
  <c r="F240" i="31"/>
  <c r="F245" i="31"/>
  <c r="F158" i="31"/>
  <c r="F253" i="31"/>
  <c r="F242" i="31"/>
  <c r="F157" i="31"/>
  <c r="F183" i="31"/>
  <c r="F205" i="31"/>
  <c r="F228" i="31"/>
  <c r="F213" i="31"/>
  <c r="F219" i="31"/>
  <c r="F146" i="31"/>
  <c r="F177" i="31"/>
  <c r="F221" i="31"/>
  <c r="F190" i="31"/>
  <c r="F249" i="31"/>
  <c r="F168" i="31"/>
  <c r="F206" i="31"/>
  <c r="F207" i="31"/>
  <c r="F196" i="31"/>
  <c r="F195" i="31"/>
  <c r="F202" i="31"/>
  <c r="F144" i="31"/>
  <c r="F181" i="31"/>
  <c r="F142" i="31"/>
  <c r="F176" i="31"/>
  <c r="F257" i="31"/>
  <c r="F255" i="31"/>
  <c r="F140" i="31"/>
  <c r="F234" i="31"/>
  <c r="F250" i="31"/>
  <c r="F185" i="31"/>
  <c r="F178" i="31"/>
  <c r="F246" i="31"/>
  <c r="F214" i="31"/>
  <c r="F200" i="31"/>
  <c r="F143" i="31"/>
  <c r="F231" i="31"/>
  <c r="F171" i="31"/>
  <c r="F159" i="31"/>
  <c r="F186" i="31"/>
  <c r="F191" i="31"/>
  <c r="F199" i="31"/>
  <c r="F179" i="31"/>
  <c r="F180" i="31"/>
  <c r="F254" i="31"/>
  <c r="F152" i="31"/>
  <c r="F172" i="31"/>
  <c r="F252" i="31"/>
  <c r="F259" i="31"/>
  <c r="F203" i="31"/>
  <c r="F189" i="31"/>
  <c r="F248" i="31"/>
  <c r="F145" i="31"/>
  <c r="F192" i="31"/>
  <c r="F193" i="31"/>
  <c r="F149" i="31"/>
  <c r="F153" i="31"/>
  <c r="F210" i="31"/>
  <c r="F188" i="31"/>
  <c r="F197" i="31"/>
  <c r="F244" i="31"/>
  <c r="F225" i="31"/>
  <c r="F251" i="31"/>
  <c r="F226" i="31"/>
  <c r="F155" i="31"/>
  <c r="F173" i="31"/>
  <c r="F163" i="31"/>
  <c r="F209" i="31"/>
  <c r="F187" i="31"/>
  <c r="F258" i="31"/>
  <c r="F216" i="31"/>
  <c r="F243" i="31"/>
  <c r="F148" i="31"/>
  <c r="F154" i="31"/>
  <c r="F150" i="31"/>
  <c r="F141" i="31"/>
  <c r="F194" i="31"/>
  <c r="F233" i="31"/>
  <c r="F230" i="31"/>
  <c r="F166" i="31"/>
  <c r="F211" i="31"/>
  <c r="F229" i="31"/>
  <c r="F222" i="31"/>
  <c r="F224" i="31"/>
  <c r="F165" i="31"/>
  <c r="F162" i="31"/>
  <c r="F164" i="31"/>
  <c r="F235" i="31"/>
  <c r="F175" i="31"/>
  <c r="F182" i="31"/>
  <c r="F160" i="31"/>
  <c r="F247" i="31"/>
  <c r="F232" i="31"/>
  <c r="F236" i="31"/>
  <c r="F201" i="31"/>
  <c r="F170" i="31"/>
  <c r="F220" i="31"/>
  <c r="F241" i="31"/>
  <c r="F208" i="31"/>
  <c r="F212" i="31"/>
  <c r="F156" i="31"/>
  <c r="F256" i="31"/>
  <c r="F218" i="31"/>
  <c r="F169" i="31"/>
  <c r="F167" i="31"/>
  <c r="F238" i="31"/>
  <c r="F151" i="31"/>
  <c r="F237" i="31"/>
  <c r="F239" i="31"/>
  <c r="F215" i="31"/>
  <c r="F204" i="31"/>
  <c r="F227" i="31"/>
  <c r="F184" i="31"/>
  <c r="F174" i="31"/>
  <c r="F198" i="31"/>
  <c r="K174" i="31" l="1"/>
  <c r="D174" i="31"/>
  <c r="D215" i="31"/>
  <c r="K215" i="31"/>
  <c r="K237" i="31"/>
  <c r="D237" i="31"/>
  <c r="D238" i="31"/>
  <c r="K238" i="31"/>
  <c r="K169" i="31"/>
  <c r="D169" i="31"/>
  <c r="K208" i="31"/>
  <c r="D208" i="31"/>
  <c r="K220" i="31"/>
  <c r="D220" i="31"/>
  <c r="D232" i="31"/>
  <c r="K232" i="31"/>
  <c r="K175" i="31"/>
  <c r="D175" i="31"/>
  <c r="K222" i="31"/>
  <c r="D222" i="31"/>
  <c r="D141" i="31"/>
  <c r="K141" i="31"/>
  <c r="K154" i="31"/>
  <c r="D154" i="31"/>
  <c r="K243" i="31"/>
  <c r="D243" i="31"/>
  <c r="K258" i="31"/>
  <c r="D258" i="31"/>
  <c r="D173" i="31"/>
  <c r="K173" i="31"/>
  <c r="K225" i="31"/>
  <c r="D225" i="31"/>
  <c r="K244" i="31"/>
  <c r="D244" i="31"/>
  <c r="K188" i="31"/>
  <c r="O37" i="31"/>
  <c r="D188" i="31"/>
  <c r="K153" i="31"/>
  <c r="D153" i="31"/>
  <c r="K149" i="31"/>
  <c r="D149" i="31"/>
  <c r="K192" i="31"/>
  <c r="D192" i="31"/>
  <c r="D248" i="31"/>
  <c r="O42" i="31"/>
  <c r="K248" i="31"/>
  <c r="K252" i="31"/>
  <c r="D252" i="31"/>
  <c r="K180" i="31"/>
  <c r="D180" i="31"/>
  <c r="D171" i="31"/>
  <c r="K171" i="31"/>
  <c r="K143" i="31"/>
  <c r="D143" i="31"/>
  <c r="D214" i="31"/>
  <c r="K214" i="31"/>
  <c r="K178" i="31"/>
  <c r="D178" i="31"/>
  <c r="K185" i="31"/>
  <c r="D185" i="31"/>
  <c r="D255" i="31"/>
  <c r="K255" i="31"/>
  <c r="D176" i="31"/>
  <c r="O36" i="31"/>
  <c r="K176" i="31"/>
  <c r="K181" i="31"/>
  <c r="D181" i="31"/>
  <c r="D249" i="31"/>
  <c r="K249" i="31"/>
  <c r="D221" i="31"/>
  <c r="K221" i="31"/>
  <c r="D205" i="31"/>
  <c r="K205" i="31"/>
  <c r="D157" i="31"/>
  <c r="K157" i="31"/>
  <c r="D158" i="31"/>
  <c r="K158" i="31"/>
  <c r="D240" i="31"/>
  <c r="K240" i="31"/>
  <c r="K223" i="31"/>
  <c r="D223" i="31"/>
  <c r="D184" i="31"/>
  <c r="K184" i="31"/>
  <c r="D227" i="31"/>
  <c r="K227" i="31"/>
  <c r="D256" i="31"/>
  <c r="K256" i="31"/>
  <c r="D156" i="31"/>
  <c r="K156" i="31"/>
  <c r="K201" i="31"/>
  <c r="D201" i="31"/>
  <c r="K160" i="31"/>
  <c r="D160" i="31"/>
  <c r="O35" i="31"/>
  <c r="K164" i="31"/>
  <c r="D164" i="31"/>
  <c r="D165" i="31"/>
  <c r="K165" i="31"/>
  <c r="K211" i="31"/>
  <c r="D211" i="31"/>
  <c r="K230" i="31"/>
  <c r="D230" i="31"/>
  <c r="K150" i="31"/>
  <c r="D150" i="31"/>
  <c r="D148" i="31"/>
  <c r="K148" i="31"/>
  <c r="K187" i="31"/>
  <c r="D187" i="31"/>
  <c r="K163" i="31"/>
  <c r="D163" i="31"/>
  <c r="K155" i="31"/>
  <c r="D155" i="31"/>
  <c r="D251" i="31"/>
  <c r="K251" i="31"/>
  <c r="C264" i="31"/>
  <c r="F260" i="31"/>
  <c r="C261" i="31"/>
  <c r="C265" i="31"/>
  <c r="F262" i="31"/>
  <c r="F264" i="31"/>
  <c r="K259" i="31"/>
  <c r="C263" i="31"/>
  <c r="F261" i="31"/>
  <c r="C262" i="31"/>
  <c r="F263" i="31"/>
  <c r="C260" i="31"/>
  <c r="F265" i="31"/>
  <c r="D259" i="31"/>
  <c r="K199" i="31"/>
  <c r="D199" i="31"/>
  <c r="K186" i="31"/>
  <c r="D186" i="31"/>
  <c r="K234" i="31"/>
  <c r="D234" i="31"/>
  <c r="K195" i="31"/>
  <c r="D195" i="31"/>
  <c r="D196" i="31"/>
  <c r="K196" i="31"/>
  <c r="K206" i="31"/>
  <c r="D206" i="31"/>
  <c r="D146" i="31"/>
  <c r="K146" i="31"/>
  <c r="D213" i="31"/>
  <c r="K213" i="31"/>
  <c r="D217" i="31"/>
  <c r="K217" i="31"/>
  <c r="D147" i="31"/>
  <c r="K147" i="31"/>
  <c r="D204" i="31"/>
  <c r="K204" i="31"/>
  <c r="D239" i="31"/>
  <c r="K239" i="31"/>
  <c r="K167" i="31"/>
  <c r="D167" i="31"/>
  <c r="K212" i="31"/>
  <c r="D212" i="31"/>
  <c r="O39" i="31"/>
  <c r="D247" i="31"/>
  <c r="K247" i="31"/>
  <c r="D182" i="31"/>
  <c r="K182" i="31"/>
  <c r="K235" i="31"/>
  <c r="D235" i="31"/>
  <c r="D162" i="31"/>
  <c r="K162" i="31"/>
  <c r="D229" i="31"/>
  <c r="K229" i="31"/>
  <c r="D194" i="31"/>
  <c r="K194" i="31"/>
  <c r="K216" i="31"/>
  <c r="D216" i="31"/>
  <c r="D197" i="31"/>
  <c r="K197" i="31"/>
  <c r="D210" i="31"/>
  <c r="K210" i="31"/>
  <c r="K193" i="31"/>
  <c r="D193" i="31"/>
  <c r="K145" i="31"/>
  <c r="D145" i="31"/>
  <c r="D189" i="31"/>
  <c r="K189" i="31"/>
  <c r="D172" i="31"/>
  <c r="K172" i="31"/>
  <c r="K254" i="31"/>
  <c r="D254" i="31"/>
  <c r="K179" i="31"/>
  <c r="D179" i="31"/>
  <c r="D231" i="31"/>
  <c r="K231" i="31"/>
  <c r="D200" i="31"/>
  <c r="K200" i="31"/>
  <c r="O38" i="31"/>
  <c r="D250" i="31"/>
  <c r="K250" i="31"/>
  <c r="F10" i="31"/>
  <c r="K140" i="31"/>
  <c r="F7" i="31"/>
  <c r="O33" i="31"/>
  <c r="D140" i="31"/>
  <c r="K257" i="31"/>
  <c r="D257" i="31"/>
  <c r="K142" i="31"/>
  <c r="D142" i="31"/>
  <c r="K144" i="31"/>
  <c r="D144" i="31"/>
  <c r="D202" i="31"/>
  <c r="K202" i="31"/>
  <c r="D168" i="31"/>
  <c r="K168" i="31"/>
  <c r="K177" i="31"/>
  <c r="D177" i="31"/>
  <c r="D228" i="31"/>
  <c r="K228" i="31"/>
  <c r="K245" i="31"/>
  <c r="D245" i="31"/>
  <c r="K161" i="31"/>
  <c r="D161" i="31"/>
  <c r="D198" i="31"/>
  <c r="K198" i="31"/>
  <c r="K151" i="31"/>
  <c r="D151" i="31"/>
  <c r="K218" i="31"/>
  <c r="D218" i="31"/>
  <c r="D241" i="31"/>
  <c r="K241" i="31"/>
  <c r="D170" i="31"/>
  <c r="K170" i="31"/>
  <c r="K236" i="31"/>
  <c r="D236" i="31"/>
  <c r="O41" i="31"/>
  <c r="D224" i="31"/>
  <c r="O40" i="31"/>
  <c r="K224" i="31"/>
  <c r="K166" i="31"/>
  <c r="D166" i="31"/>
  <c r="K233" i="31"/>
  <c r="D233" i="31"/>
  <c r="D209" i="31"/>
  <c r="K209" i="31"/>
  <c r="K226" i="31"/>
  <c r="D226" i="31"/>
  <c r="K203" i="31"/>
  <c r="D203" i="31"/>
  <c r="D152" i="31"/>
  <c r="K152" i="31"/>
  <c r="O34" i="31"/>
  <c r="K191" i="31"/>
  <c r="D191" i="31"/>
  <c r="K159" i="31"/>
  <c r="D159" i="31"/>
  <c r="K246" i="31"/>
  <c r="D246" i="31"/>
  <c r="K207" i="31"/>
  <c r="D207" i="31"/>
  <c r="D190" i="31"/>
  <c r="K190" i="31"/>
  <c r="D219" i="31"/>
  <c r="K219" i="31"/>
  <c r="K183" i="31"/>
  <c r="D183" i="31"/>
  <c r="D242" i="31"/>
  <c r="K242" i="31"/>
  <c r="D253" i="31"/>
  <c r="K253" i="31"/>
  <c r="N40" i="31" l="1"/>
  <c r="N38" i="31"/>
  <c r="K263" i="31"/>
  <c r="E263" i="31"/>
  <c r="D263" i="31"/>
  <c r="G263" i="31"/>
  <c r="N35" i="31"/>
  <c r="N34" i="31"/>
  <c r="N33" i="31"/>
  <c r="D10" i="31"/>
  <c r="C45" i="25" s="1"/>
  <c r="D7" i="31"/>
  <c r="C48" i="25" s="1"/>
  <c r="E264" i="31"/>
  <c r="D264" i="31"/>
  <c r="G264" i="31"/>
  <c r="K264" i="31"/>
  <c r="K260" i="31"/>
  <c r="E260" i="31"/>
  <c r="G260" i="31"/>
  <c r="D260" i="31"/>
  <c r="N36" i="31"/>
  <c r="N42" i="31"/>
  <c r="N37" i="31"/>
  <c r="G265" i="31"/>
  <c r="K265" i="31"/>
  <c r="D265" i="31"/>
  <c r="E265" i="31"/>
  <c r="K261" i="31"/>
  <c r="G261" i="31"/>
  <c r="D261" i="31"/>
  <c r="E261" i="31"/>
  <c r="G262" i="31"/>
  <c r="E262" i="31"/>
  <c r="K262" i="31"/>
  <c r="D262" i="31"/>
  <c r="N41" i="31"/>
  <c r="N39" i="31"/>
  <c r="M43" i="31"/>
  <c r="E33" i="25"/>
  <c r="R37" i="31" l="1"/>
  <c r="R38" i="31"/>
  <c r="R42" i="31"/>
  <c r="R33" i="31"/>
  <c r="R40" i="31"/>
  <c r="R39" i="31"/>
  <c r="R36" i="31"/>
  <c r="R34" i="31"/>
  <c r="R41" i="31"/>
  <c r="R35" i="31"/>
  <c r="K6" i="31"/>
  <c r="B5" i="31" s="1"/>
  <c r="N43" i="31"/>
  <c r="G33" i="25"/>
  <c r="C250" i="31" l="1"/>
  <c r="E250" i="31" s="1"/>
  <c r="C186" i="31"/>
  <c r="E186" i="31" s="1"/>
  <c r="C185" i="31"/>
  <c r="E185" i="31" s="1"/>
  <c r="C219" i="31"/>
  <c r="E219" i="31" s="1"/>
  <c r="C143" i="31"/>
  <c r="E143" i="31" s="1"/>
  <c r="C243" i="31"/>
  <c r="E243" i="31" s="1"/>
  <c r="C163" i="31"/>
  <c r="E163" i="31" s="1"/>
  <c r="C233" i="31"/>
  <c r="E233" i="31" s="1"/>
  <c r="C170" i="31"/>
  <c r="E170" i="31" s="1"/>
  <c r="C228" i="31"/>
  <c r="E228" i="31" s="1"/>
  <c r="C203" i="31"/>
  <c r="E203" i="31" s="1"/>
  <c r="C191" i="31"/>
  <c r="E191" i="31" s="1"/>
  <c r="C253" i="31"/>
  <c r="E253" i="31" s="1"/>
  <c r="C171" i="31"/>
  <c r="E171" i="31" s="1"/>
  <c r="C153" i="31"/>
  <c r="E153" i="31" s="1"/>
  <c r="C252" i="31"/>
  <c r="E252" i="31" s="1"/>
  <c r="C249" i="31"/>
  <c r="E249" i="31" s="1"/>
  <c r="C217" i="31"/>
  <c r="E217" i="31" s="1"/>
  <c r="C231" i="31"/>
  <c r="E231" i="31" s="1"/>
  <c r="C227" i="31"/>
  <c r="E227" i="31" s="1"/>
  <c r="C196" i="31"/>
  <c r="E196" i="31" s="1"/>
  <c r="C257" i="31"/>
  <c r="E257" i="31" s="1"/>
  <c r="C232" i="31"/>
  <c r="E232" i="31" s="1"/>
  <c r="C175" i="31"/>
  <c r="E175" i="31" s="1"/>
  <c r="C209" i="31"/>
  <c r="E209" i="31" s="1"/>
  <c r="C144" i="31"/>
  <c r="E144" i="31" s="1"/>
  <c r="C150" i="31"/>
  <c r="E150" i="31" s="1"/>
  <c r="C157" i="31"/>
  <c r="E157" i="31" s="1"/>
  <c r="C162" i="31"/>
  <c r="E162" i="31" s="1"/>
  <c r="C247" i="31"/>
  <c r="E247" i="31" s="1"/>
  <c r="C194" i="31"/>
  <c r="E194" i="31" s="1"/>
  <c r="C235" i="31"/>
  <c r="E235" i="31" s="1"/>
  <c r="C167" i="31"/>
  <c r="E167" i="31" s="1"/>
  <c r="C151" i="31"/>
  <c r="E151" i="31" s="1"/>
  <c r="C230" i="31"/>
  <c r="E230" i="31" s="1"/>
  <c r="C259" i="31"/>
  <c r="E259" i="31" s="1"/>
  <c r="C218" i="31"/>
  <c r="E218" i="31" s="1"/>
  <c r="C154" i="31"/>
  <c r="E154" i="31" s="1"/>
  <c r="C160" i="31"/>
  <c r="E160" i="31" s="1"/>
  <c r="C184" i="31"/>
  <c r="E184" i="31" s="1"/>
  <c r="C244" i="31"/>
  <c r="E244" i="31" s="1"/>
  <c r="C195" i="31"/>
  <c r="E195" i="31" s="1"/>
  <c r="C251" i="31"/>
  <c r="E251" i="31" s="1"/>
  <c r="C256" i="31"/>
  <c r="E256" i="31" s="1"/>
  <c r="C245" i="31"/>
  <c r="E245" i="31" s="1"/>
  <c r="C201" i="31"/>
  <c r="E201" i="31" s="1"/>
  <c r="C254" i="31"/>
  <c r="E254" i="31" s="1"/>
  <c r="C206" i="31"/>
  <c r="E206" i="31" s="1"/>
  <c r="C221" i="31"/>
  <c r="E221" i="31" s="1"/>
  <c r="C222" i="31"/>
  <c r="E222" i="31" s="1"/>
  <c r="C213" i="31"/>
  <c r="E213" i="31" s="1"/>
  <c r="C192" i="31"/>
  <c r="E192" i="31" s="1"/>
  <c r="C204" i="31"/>
  <c r="E204" i="31" s="1"/>
  <c r="C181" i="31"/>
  <c r="E181" i="31" s="1"/>
  <c r="C156" i="31"/>
  <c r="E156" i="31" s="1"/>
  <c r="C147" i="31"/>
  <c r="E147" i="31" s="1"/>
  <c r="C141" i="31"/>
  <c r="E141" i="31" s="1"/>
  <c r="C142" i="31"/>
  <c r="E142" i="31" s="1"/>
  <c r="C180" i="31"/>
  <c r="E180" i="31" s="1"/>
  <c r="C178" i="31"/>
  <c r="E178" i="31" s="1"/>
  <c r="C193" i="31"/>
  <c r="E193" i="31" s="1"/>
  <c r="C234" i="31"/>
  <c r="E234" i="31" s="1"/>
  <c r="C182" i="31"/>
  <c r="E182" i="31" s="1"/>
  <c r="C168" i="31"/>
  <c r="E168" i="31" s="1"/>
  <c r="C198" i="31"/>
  <c r="E198" i="31" s="1"/>
  <c r="C179" i="31"/>
  <c r="E179" i="31" s="1"/>
  <c r="C225" i="31"/>
  <c r="E225" i="31" s="1"/>
  <c r="C246" i="31"/>
  <c r="E246" i="31" s="1"/>
  <c r="C240" i="31"/>
  <c r="E240" i="31" s="1"/>
  <c r="C199" i="31"/>
  <c r="E199" i="31" s="1"/>
  <c r="C165" i="31"/>
  <c r="E165" i="31" s="1"/>
  <c r="C255" i="31"/>
  <c r="E255" i="31" s="1"/>
  <c r="C155" i="31"/>
  <c r="E155" i="31" s="1"/>
  <c r="C158" i="31"/>
  <c r="E158" i="31" s="1"/>
  <c r="C241" i="31"/>
  <c r="E241" i="31" s="1"/>
  <c r="C258" i="31"/>
  <c r="E258" i="31" s="1"/>
  <c r="C226" i="31"/>
  <c r="E226" i="31" s="1"/>
  <c r="C242" i="31"/>
  <c r="E242" i="31" s="1"/>
  <c r="C146" i="31"/>
  <c r="E146" i="31" s="1"/>
  <c r="C239" i="31"/>
  <c r="E239" i="31" s="1"/>
  <c r="C197" i="31"/>
  <c r="E197" i="31" s="1"/>
  <c r="C210" i="31"/>
  <c r="E210" i="31" s="1"/>
  <c r="C220" i="31"/>
  <c r="E220" i="31" s="1"/>
  <c r="C161" i="31"/>
  <c r="E161" i="31" s="1"/>
  <c r="C169" i="31"/>
  <c r="E169" i="31" s="1"/>
  <c r="C189" i="31"/>
  <c r="E189" i="31" s="1"/>
  <c r="C148" i="31"/>
  <c r="E148" i="31" s="1"/>
  <c r="C172" i="31"/>
  <c r="E172" i="31" s="1"/>
  <c r="C214" i="31"/>
  <c r="E214" i="31" s="1"/>
  <c r="C187" i="31"/>
  <c r="E187" i="31" s="1"/>
  <c r="C238" i="31"/>
  <c r="E238" i="31" s="1"/>
  <c r="C237" i="31"/>
  <c r="E237" i="31" s="1"/>
  <c r="C149" i="31"/>
  <c r="E149" i="31" s="1"/>
  <c r="C205" i="31"/>
  <c r="E205" i="31" s="1"/>
  <c r="C216" i="31"/>
  <c r="E216" i="31" s="1"/>
  <c r="C190" i="31"/>
  <c r="E190" i="31" s="1"/>
  <c r="C215" i="31"/>
  <c r="E215" i="31" s="1"/>
  <c r="C223" i="31"/>
  <c r="E223" i="31" s="1"/>
  <c r="C145" i="31"/>
  <c r="E145" i="31" s="1"/>
  <c r="C208" i="31"/>
  <c r="E208" i="31" s="1"/>
  <c r="C159" i="31"/>
  <c r="E159" i="31" s="1"/>
  <c r="C229" i="31"/>
  <c r="E229" i="31" s="1"/>
  <c r="C174" i="31"/>
  <c r="E174" i="31" s="1"/>
  <c r="C166" i="31"/>
  <c r="E166" i="31" s="1"/>
  <c r="C211" i="31"/>
  <c r="E211" i="31" s="1"/>
  <c r="C207" i="31"/>
  <c r="E207" i="31" s="1"/>
  <c r="C202" i="31"/>
  <c r="E202" i="31" s="1"/>
  <c r="C173" i="31"/>
  <c r="E173" i="31" s="1"/>
  <c r="C177" i="31"/>
  <c r="E177" i="31" s="1"/>
  <c r="C183" i="31"/>
  <c r="E183" i="31" s="1"/>
  <c r="G211" i="31" l="1"/>
  <c r="G159" i="31"/>
  <c r="G208" i="31"/>
  <c r="G223" i="31"/>
  <c r="G190" i="31"/>
  <c r="G238" i="31"/>
  <c r="G214" i="31"/>
  <c r="G197" i="31"/>
  <c r="G226" i="31"/>
  <c r="G240" i="31"/>
  <c r="G198" i="31"/>
  <c r="G182" i="31"/>
  <c r="G193" i="31"/>
  <c r="G141" i="31"/>
  <c r="G192" i="31"/>
  <c r="G201" i="31"/>
  <c r="G244" i="31"/>
  <c r="G160" i="31"/>
  <c r="G154" i="31"/>
  <c r="G157" i="31"/>
  <c r="G232" i="31"/>
  <c r="G231" i="31"/>
  <c r="G217" i="31"/>
  <c r="G171" i="31"/>
  <c r="G203" i="31"/>
  <c r="G170" i="31"/>
  <c r="G163" i="31"/>
  <c r="G143" i="31"/>
  <c r="G185" i="31"/>
  <c r="G174" i="31"/>
  <c r="G215" i="31"/>
  <c r="G216" i="31"/>
  <c r="G205" i="31"/>
  <c r="G187" i="31"/>
  <c r="G239" i="31"/>
  <c r="G242" i="31"/>
  <c r="G241" i="31"/>
  <c r="G165" i="31"/>
  <c r="G246" i="31"/>
  <c r="G179" i="31"/>
  <c r="G168" i="31"/>
  <c r="G234" i="31"/>
  <c r="G178" i="31"/>
  <c r="G206" i="31"/>
  <c r="G254" i="31"/>
  <c r="G245" i="31"/>
  <c r="G256" i="31"/>
  <c r="G195" i="31"/>
  <c r="G184" i="31"/>
  <c r="G230" i="31"/>
  <c r="G235" i="31"/>
  <c r="G162" i="31"/>
  <c r="G144" i="31"/>
  <c r="G175" i="31"/>
  <c r="G153" i="31"/>
  <c r="G191" i="31"/>
  <c r="G228" i="31"/>
  <c r="G250" i="31"/>
  <c r="G229" i="31"/>
  <c r="G207" i="31"/>
  <c r="G237" i="31"/>
  <c r="G172" i="31"/>
  <c r="G189" i="31"/>
  <c r="G169" i="31"/>
  <c r="G220" i="31"/>
  <c r="G155" i="31"/>
  <c r="G255" i="31"/>
  <c r="G199" i="31"/>
  <c r="G142" i="31"/>
  <c r="G147" i="31"/>
  <c r="G204" i="31"/>
  <c r="G213" i="31"/>
  <c r="G218" i="31"/>
  <c r="G167" i="31"/>
  <c r="G247" i="31"/>
  <c r="G150" i="31"/>
  <c r="G257" i="31"/>
  <c r="G227" i="31"/>
  <c r="G249" i="31"/>
  <c r="G253" i="31"/>
  <c r="G233" i="31"/>
  <c r="G243" i="31"/>
  <c r="G186" i="31"/>
  <c r="G202" i="31"/>
  <c r="G166" i="31"/>
  <c r="G145" i="31"/>
  <c r="G183" i="31"/>
  <c r="G177" i="31"/>
  <c r="G173" i="31"/>
  <c r="G149" i="31"/>
  <c r="G148" i="31"/>
  <c r="G161" i="31"/>
  <c r="G210" i="31"/>
  <c r="G146" i="31"/>
  <c r="G258" i="31"/>
  <c r="G158" i="31"/>
  <c r="G225" i="31"/>
  <c r="G180" i="31"/>
  <c r="G156" i="31"/>
  <c r="G181" i="31"/>
  <c r="G222" i="31"/>
  <c r="G221" i="31"/>
  <c r="G251" i="31"/>
  <c r="G259" i="31"/>
  <c r="G151" i="31"/>
  <c r="G194" i="31"/>
  <c r="G209" i="31"/>
  <c r="G196" i="31"/>
  <c r="G252" i="31"/>
  <c r="G219" i="31"/>
  <c r="C152" i="31"/>
  <c r="C176" i="31"/>
  <c r="C248" i="31"/>
  <c r="C236" i="31"/>
  <c r="C140" i="31"/>
  <c r="C164" i="31"/>
  <c r="C200" i="31"/>
  <c r="C224" i="31"/>
  <c r="C212" i="31"/>
  <c r="C188" i="31"/>
  <c r="F23" i="47" l="1"/>
  <c r="I28" i="47"/>
  <c r="K26" i="47"/>
  <c r="F26" i="47"/>
  <c r="J24" i="47"/>
  <c r="M24" i="47"/>
  <c r="M26" i="47"/>
  <c r="M28" i="47"/>
  <c r="F24" i="47"/>
  <c r="E28" i="47"/>
  <c r="J26" i="47"/>
  <c r="G24" i="47"/>
  <c r="E27" i="47"/>
  <c r="F25" i="47"/>
  <c r="K24" i="47"/>
  <c r="L26" i="47"/>
  <c r="J28" i="47"/>
  <c r="O23" i="47"/>
  <c r="I26" i="47"/>
  <c r="K29" i="47"/>
  <c r="O31" i="47"/>
  <c r="N29" i="47"/>
  <c r="H29" i="47"/>
  <c r="F31" i="47"/>
  <c r="I32" i="47"/>
  <c r="J30" i="47"/>
  <c r="N30" i="47"/>
  <c r="O29" i="47"/>
  <c r="G29" i="47"/>
  <c r="H31" i="47"/>
  <c r="K25" i="47"/>
  <c r="E24" i="47"/>
  <c r="K23" i="47"/>
  <c r="E26" i="47"/>
  <c r="N24" i="47"/>
  <c r="N28" i="47"/>
  <c r="L27" i="47"/>
  <c r="I24" i="47"/>
  <c r="I27" i="47"/>
  <c r="E25" i="47"/>
  <c r="I25" i="47"/>
  <c r="F27" i="47"/>
  <c r="N25" i="47"/>
  <c r="O26" i="47"/>
  <c r="L28" i="47"/>
  <c r="O27" i="47"/>
  <c r="N26" i="47"/>
  <c r="G23" i="47"/>
  <c r="I29" i="47"/>
  <c r="O32" i="47"/>
  <c r="E30" i="47"/>
  <c r="H32" i="47"/>
  <c r="F32" i="47"/>
  <c r="E32" i="47"/>
  <c r="L32" i="47"/>
  <c r="N31" i="47"/>
  <c r="O30" i="47"/>
  <c r="I30" i="47"/>
  <c r="L29" i="47"/>
  <c r="O24" i="47"/>
  <c r="G28" i="47"/>
  <c r="H23" i="47"/>
  <c r="H28" i="47"/>
  <c r="M25" i="47"/>
  <c r="K28" i="47"/>
  <c r="E23" i="47"/>
  <c r="M23" i="47"/>
  <c r="I23" i="47"/>
  <c r="G27" i="47"/>
  <c r="H26" i="47"/>
  <c r="M27" i="47"/>
  <c r="K30" i="47"/>
  <c r="G32" i="47"/>
  <c r="J31" i="47"/>
  <c r="J29" i="47"/>
  <c r="K31" i="47"/>
  <c r="G30" i="47"/>
  <c r="M31" i="47"/>
  <c r="I31" i="47"/>
  <c r="E29" i="47"/>
  <c r="H30" i="47"/>
  <c r="E31" i="47"/>
  <c r="J25" i="47"/>
  <c r="O25" i="47"/>
  <c r="G25" i="47"/>
  <c r="G26" i="47"/>
  <c r="L23" i="47"/>
  <c r="L24" i="47"/>
  <c r="H27" i="47"/>
  <c r="N27" i="47"/>
  <c r="L25" i="47"/>
  <c r="F28" i="47"/>
  <c r="O28" i="47"/>
  <c r="K27" i="47"/>
  <c r="N23" i="47"/>
  <c r="J27" i="47"/>
  <c r="H24" i="47"/>
  <c r="J23" i="47"/>
  <c r="H25" i="47"/>
  <c r="M32" i="47"/>
  <c r="M29" i="47"/>
  <c r="G31" i="47"/>
  <c r="F29" i="47"/>
  <c r="M30" i="47"/>
  <c r="L30" i="47"/>
  <c r="J32" i="47"/>
  <c r="N32" i="47"/>
  <c r="K32" i="47"/>
  <c r="L31" i="47"/>
  <c r="F30" i="47"/>
  <c r="M40" i="31"/>
  <c r="E30" i="25"/>
  <c r="E224" i="31"/>
  <c r="E25" i="25"/>
  <c r="M35" i="31"/>
  <c r="E164" i="31"/>
  <c r="M34" i="31"/>
  <c r="E152" i="31"/>
  <c r="E24" i="25"/>
  <c r="E212" i="31"/>
  <c r="M39" i="31"/>
  <c r="E29" i="25"/>
  <c r="M33" i="31"/>
  <c r="C7" i="31"/>
  <c r="E23" i="25"/>
  <c r="E140" i="31"/>
  <c r="C10" i="31"/>
  <c r="M41" i="31"/>
  <c r="E31" i="25"/>
  <c r="E236" i="31"/>
  <c r="E248" i="31"/>
  <c r="E32" i="25"/>
  <c r="M42" i="31"/>
  <c r="M37" i="31"/>
  <c r="E27" i="25"/>
  <c r="E188" i="31"/>
  <c r="M38" i="31"/>
  <c r="E200" i="31"/>
  <c r="E28" i="25"/>
  <c r="M36" i="31"/>
  <c r="E26" i="25"/>
  <c r="E176" i="31"/>
  <c r="C31" i="47" l="1"/>
  <c r="C29" i="47"/>
  <c r="D23" i="47"/>
  <c r="D32" i="47"/>
  <c r="C23" i="47"/>
  <c r="D31" i="47"/>
  <c r="D27" i="47"/>
  <c r="D28" i="47"/>
  <c r="C30" i="47"/>
  <c r="C32" i="47"/>
  <c r="D29" i="47"/>
  <c r="D26" i="47"/>
  <c r="D24" i="47"/>
  <c r="D25" i="47"/>
  <c r="D30" i="47"/>
  <c r="Q38" i="31"/>
  <c r="P38" i="31"/>
  <c r="Q42" i="31"/>
  <c r="P42" i="31"/>
  <c r="P39" i="31"/>
  <c r="Q39" i="31"/>
  <c r="P34" i="31"/>
  <c r="Q34" i="31"/>
  <c r="G30" i="25"/>
  <c r="G224" i="31"/>
  <c r="G26" i="25"/>
  <c r="G176" i="31"/>
  <c r="G200" i="31"/>
  <c r="G28" i="25"/>
  <c r="Q37" i="31"/>
  <c r="P37" i="31"/>
  <c r="G236" i="31"/>
  <c r="G31" i="25"/>
  <c r="E7" i="31"/>
  <c r="G23" i="25"/>
  <c r="E10" i="31"/>
  <c r="G140" i="31"/>
  <c r="Q36" i="31"/>
  <c r="P36" i="31"/>
  <c r="G27" i="25"/>
  <c r="G188" i="31"/>
  <c r="P41" i="31"/>
  <c r="Q41" i="31"/>
  <c r="E49" i="25"/>
  <c r="G7" i="31"/>
  <c r="G49" i="25" s="1"/>
  <c r="G29" i="25"/>
  <c r="G212" i="31"/>
  <c r="G25" i="25"/>
  <c r="G164" i="31"/>
  <c r="G24" i="25"/>
  <c r="G152" i="31"/>
  <c r="G248" i="31"/>
  <c r="G32" i="25"/>
  <c r="E46" i="25"/>
  <c r="G10" i="31"/>
  <c r="G46" i="25" s="1"/>
  <c r="Q33" i="31"/>
  <c r="P33" i="31"/>
  <c r="P35" i="31"/>
  <c r="Q35" i="31"/>
  <c r="Q40" i="31"/>
  <c r="P40" i="31"/>
  <c r="C28" i="47" l="1"/>
  <c r="C25" i="47"/>
  <c r="C24" i="47"/>
  <c r="C27" i="47"/>
  <c r="C26" i="47"/>
  <c r="I63" i="25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<sst xmlns="http://schemas.openxmlformats.org/spreadsheetml/2006/main" count="793" uniqueCount="188">
  <si>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</si>
  <si>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</si>
  <si>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</si>
  <si>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</si>
  <si>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</si>
  <si>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</si>
  <si>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</si>
  <si>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</si>
  <si>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</si>
  <si>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</si>
  <si>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</si>
  <si>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</si>
  <si>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</si>
  <si>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</si>
  <si>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O&amp;M at Expected CF</t>
  </si>
  <si>
    <t>Total Resource Fixed Costs</t>
  </si>
  <si>
    <t>Source: (a)(c)(d)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</si>
  <si>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</si>
  <si>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</si>
  <si>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</si>
  <si>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</si>
  <si>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</si>
  <si>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</si>
  <si>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</si>
  <si>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</si>
  <si>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</si>
  <si>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</si>
  <si>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$/MMBtu</t>
  </si>
  <si>
    <t>(g)</t>
  </si>
  <si>
    <t>(h)</t>
  </si>
  <si>
    <t>(i)</t>
  </si>
  <si>
    <t>Sources, Inputs and Assumptions</t>
  </si>
  <si>
    <t>PacifiCorp</t>
  </si>
  <si>
    <t>Delivered</t>
  </si>
  <si>
    <t>CCCT</t>
  </si>
  <si>
    <t>Duct Firing</t>
  </si>
  <si>
    <t>Peak Type:</t>
  </si>
  <si>
    <t>Quote Date</t>
  </si>
  <si>
    <t>Burnertip Natural Gas Price Forecast</t>
  </si>
  <si>
    <t>$/MWh</t>
  </si>
  <si>
    <t>CCCT Statistics</t>
  </si>
  <si>
    <t>MW</t>
  </si>
  <si>
    <t>Percent</t>
  </si>
  <si>
    <t>Cap Cost</t>
  </si>
  <si>
    <t>Fixed</t>
  </si>
  <si>
    <t>Capacity Weighted</t>
  </si>
  <si>
    <t>CF</t>
  </si>
  <si>
    <t>aMW</t>
  </si>
  <si>
    <t>Variable</t>
  </si>
  <si>
    <t>Heat Rate</t>
  </si>
  <si>
    <t>Energy Weighted</t>
  </si>
  <si>
    <t>Rounded</t>
  </si>
  <si>
    <t>Appendix B</t>
  </si>
  <si>
    <t xml:space="preserve">  Heat Rate in btu/kWh</t>
  </si>
  <si>
    <t xml:space="preserve">  Payment Factor</t>
  </si>
  <si>
    <t xml:space="preserve">  Capacity Factor</t>
  </si>
  <si>
    <t xml:space="preserve">  Energy Weighted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</si>
  <si>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</si>
  <si>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</si>
  <si>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</si>
  <si>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</si>
  <si>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</si>
  <si>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</si>
  <si>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</si>
  <si>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</si>
  <si>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</si>
  <si>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</si>
  <si>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</si>
  <si>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</si>
  <si>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</si>
  <si>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</si>
  <si>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</si>
  <si>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Energy Cost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</si>
  <si>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</si>
  <si>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</si>
  <si>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 xml:space="preserve">  Fixed Pipeline</t>
  </si>
  <si>
    <t>Study_Name: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</si>
  <si>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</si>
  <si>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</si>
  <si>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</si>
  <si>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O&amp;M Including Fixed Pipeline &amp; Capitalized O&amp;M ($/kW-Yr)</t>
  </si>
  <si>
    <t xml:space="preserve">  Variable O&amp;M Costs &amp; Capitalized Variable O&amp;M ($/MWh)</t>
  </si>
  <si>
    <t>CCCT Dry "J" - Turbine</t>
  </si>
  <si>
    <t>CCCT Dry "J" - Duct Firing</t>
  </si>
  <si>
    <t>Table 4</t>
  </si>
  <si>
    <t>Table 3</t>
  </si>
  <si>
    <t>&lt;---- Calculated Monthly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</si>
  <si>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</si>
  <si>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</si>
  <si>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</si>
  <si>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</si>
  <si>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</si>
  <si>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</si>
  <si>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Willamette Valley - 436 MW - CCCT Dry "G/H", 1x1 - West Side Resource (1,500')</t>
  </si>
  <si>
    <t>CCCT Dry "G/H", 1x1 - Turbine</t>
  </si>
  <si>
    <t>CCCT Dry "G/H", 1x1 - Duct Firing</t>
  </si>
  <si>
    <t>Discount Rate - 2017 IRP</t>
  </si>
  <si>
    <t>IRP - Utah Greenfield</t>
  </si>
  <si>
    <t>IRP West Side</t>
  </si>
  <si>
    <t>Pacific NW</t>
  </si>
  <si>
    <t>IRP - Wyo NE</t>
  </si>
  <si>
    <t xml:space="preserve">Plant Costs  - 2017 IRP - Table 6.1 &amp; 6.2 </t>
  </si>
  <si>
    <t>2016 $</t>
  </si>
  <si>
    <t>UT N - 200 MW - SCCT Frame "F" x1 - East Side Resource (5,050')</t>
  </si>
  <si>
    <t>SCCT</t>
  </si>
  <si>
    <t>SCCT Dry "F" - Turbine</t>
  </si>
  <si>
    <t>WYNE  DJohns - 477 MW - CCCT Dry "J/HA.02", 1x1 - East Side Resource (5,050')</t>
  </si>
  <si>
    <t>WYNE DJohns- 200 MW - SCCT Frame "F" x1 - East Side Resource (5,050')</t>
  </si>
  <si>
    <t>Table 12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</si>
  <si>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</si>
  <si>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</si>
  <si>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</si>
  <si>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</si>
  <si>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</si>
  <si>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</si>
  <si>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</si>
  <si>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</si>
  <si>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</si>
  <si>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</si>
  <si>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</si>
  <si>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</si>
  <si>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</si>
  <si>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</si>
  <si>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</si>
  <si>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CCCT Resource Costs - 2017 Integrated Resource Plan Update</t>
  </si>
  <si>
    <t>Payment Factor</t>
  </si>
  <si>
    <t>Total Capital Cost</t>
  </si>
  <si>
    <t>22% ITC assumption</t>
  </si>
  <si>
    <t>10% ITC assumption</t>
  </si>
  <si>
    <t>Per Dan Swan Payment Factor Corresponding to 10% ITC is 7.350%</t>
  </si>
  <si>
    <t>IRP17 - 2033 - 200 MW SCCT - Wyo NE</t>
  </si>
  <si>
    <t>IRP17 - 2033 - 477 MW CCCT - Wyo NE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</si>
  <si>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</si>
  <si>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</si>
  <si>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</si>
  <si>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</si>
  <si>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</si>
  <si>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</si>
  <si>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Utah South Solar</t>
  </si>
  <si>
    <t>IRP17 Aeolus Wind</t>
  </si>
  <si>
    <t>IRP17 - 2029 - 30 MW Geothermal West</t>
  </si>
  <si>
    <t>IRP17 - 2029 - 200 MW SCCT - Utah N</t>
  </si>
  <si>
    <t>IRP17 - 2030 - 436 MW CCCT - West M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</si>
  <si>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</si>
  <si>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</si>
  <si>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</si>
  <si>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</si>
  <si>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</si>
  <si>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</si>
  <si>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</si>
  <si>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</si>
  <si>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>IRP2017 Chapter 8, page 220</t>
  </si>
  <si>
    <t>15 Year starting 2020</t>
  </si>
  <si>
    <t>15 Year Starting 2018</t>
  </si>
  <si>
    <t>15 year-2018-2032</t>
  </si>
  <si>
    <t>15 year-2020-2034</t>
  </si>
  <si>
    <t>QF - Sch37 - UT - Solar T</t>
  </si>
  <si>
    <t>Utah Sch 37 Solar T</t>
  </si>
  <si>
    <t>Table 2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</si>
  <si>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</si>
  <si>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</si>
  <si>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</si>
  <si>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</si>
  <si>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</si>
  <si>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</si>
  <si>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</si>
  <si>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</si>
  <si>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</si>
  <si>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</si>
  <si>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</si>
  <si>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</si>
  <si>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</si>
  <si>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</si>
  <si>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</si>
  <si>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</si>
  <si>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</si>
  <si>
    <t>2017 Inflation rate</t>
  </si>
  <si>
    <t>2017 IRP Wyoming Wind Resource</t>
  </si>
  <si>
    <t>2017 IRP Wyoming DJ Wind Resource</t>
  </si>
  <si>
    <t>2017 IRP Utah Solar Resource</t>
  </si>
  <si>
    <t>Payment Factor Corresponding to 10% ITC is 7.350%</t>
  </si>
  <si>
    <t>2017 IRP Yakima Solar Resource</t>
  </si>
  <si>
    <t>2017 IRP Geothermal PPA West Side Resource</t>
  </si>
  <si>
    <t>SCCT Resource Costs - 2017 Integrated Resource Plan</t>
  </si>
  <si>
    <t>SCCT Statistics</t>
  </si>
  <si>
    <t>SCCT Resource Costs - 2017 Integrated Resource Plan Update</t>
  </si>
  <si>
    <t>Plant Costs  - 2017 IRP - Table 6.1 &amp; 6.2</t>
  </si>
  <si>
    <t>2017 IRP ID Wind Resource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</si>
</sst>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* #,##0.000_);_(* \(#,##0.000\);_(* &quot;-&quot;_);_(@_)"/>
    <numFmt numFmtId="170" formatCode="_(&quot;$&quot;* #,##0_);_(&quot;$&quot;* \(#,##0\);_(&quot;$&quot;* &quot;-&quot;??_);_(@_)"/>
    <numFmt numFmtId="171" formatCode="mmm\ yyyy&quot;   &quot;"/>
    <numFmt numFmtId="172" formatCode="_(* #,##0_);[Red]_(* \(#,##0\);_(* &quot;-&quot;_);_(@_)"/>
    <numFmt numFmtId="173" formatCode="_(* #,##0.00_);[Red]_(* \(#,##0.00\);_(* &quot;-&quot;_);_(@_)"/>
    <numFmt numFmtId="174" formatCode="_(* #,##0.0_);[Red]_(* \(#,##0.0\);_(* &quot;-&quot;_);_(@_)"/>
    <numFmt numFmtId="175" formatCode="0.000%"/>
    <numFmt numFmtId="176" formatCode="&quot;$&quot;###0;[Red]\(&quot;$&quot;###0\)"/>
    <numFmt numFmtId="177" formatCode="0.0"/>
    <numFmt numFmtId="178" formatCode="&quot;$&quot;#,##0.00_)\(\5\)"/>
    <numFmt numFmtId="179" formatCode="&quot;$&quot;#,##0.000_);[Red]\(&quot;$&quot;#,##0.000\)"/>
    <numFmt numFmtId="180" formatCode="#,##0\ ;\(#,##0\)"/>
  </numFmts>
  <fonts count="35"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name val="Times New Roman"/>
      <family val="1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2" tint="-0.249977111117893"/>
      <name val="Arial"/>
      <family val="2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9">
    <xf numFmtId="172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NumberFormat="0" applyFill="0" applyBorder="0" applyAlignment="0">
      <protection locked="0"/>
    </xf>
    <xf numFmtId="41" fontId="3" fillId="0" borderId="0"/>
    <xf numFmtId="172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7" fontId="1" fillId="0" borderId="0"/>
    <xf numFmtId="167" fontId="1" fillId="0" borderId="0"/>
    <xf numFmtId="41" fontId="3" fillId="0" borderId="0"/>
    <xf numFmtId="172" fontId="3" fillId="0" borderId="0"/>
    <xf numFmtId="172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6" fontId="23" fillId="0" borderId="0" applyFont="0" applyFill="0" applyBorder="0" applyProtection="0">
      <alignment horizontal="right"/>
    </xf>
    <xf numFmtId="177" fontId="14" fillId="0" borderId="0" applyNumberFormat="0" applyFill="0" applyBorder="0" applyAlignment="0" applyProtection="0"/>
    <xf numFmtId="0" fontId="12" fillId="0" borderId="21" applyNumberFormat="0" applyBorder="0" applyAlignment="0"/>
    <xf numFmtId="12" fontId="24" fillId="7" borderId="20">
      <alignment horizontal="left"/>
    </xf>
    <xf numFmtId="37" fontId="12" fillId="8" borderId="0" applyNumberFormat="0" applyBorder="0" applyAlignment="0" applyProtection="0"/>
    <xf numFmtId="37" fontId="12" fillId="0" borderId="0"/>
    <xf numFmtId="3" fontId="20" fillId="9" borderId="22" applyProtection="0"/>
    <xf numFmtId="172" fontId="1" fillId="0" borderId="0"/>
    <xf numFmtId="9" fontId="1" fillId="0" borderId="0" applyFont="0" applyFill="0" applyBorder="0" applyAlignment="0" applyProtection="0"/>
    <xf numFmtId="172" fontId="3" fillId="0" borderId="0"/>
    <xf numFmtId="0" fontId="1" fillId="0" borderId="0"/>
    <xf numFmtId="172" fontId="1" fillId="0" borderId="0"/>
    <xf numFmtId="0" fontId="29" fillId="0" borderId="0" applyNumberFormat="0" applyFill="0" applyBorder="0" applyAlignment="0" applyProtection="0">
      <alignment vertical="top"/>
      <protection locked="0"/>
    </xf>
  </cellStyleXfs>
  <cellXfs count="343">
    <xf numFmtId="172" fontId="0" fillId="0" borderId="0" xfId="0"/>
    <xf numFmtId="172" fontId="4" fillId="0" borderId="0" xfId="0" applyFont="1" applyFill="1" applyAlignment="1">
      <alignment horizontal="centerContinuous"/>
    </xf>
    <xf numFmtId="172" fontId="6" fillId="0" borderId="0" xfId="0" quotePrefix="1" applyFont="1" applyFill="1" applyBorder="1" applyAlignment="1">
      <alignment horizontal="center"/>
    </xf>
    <xf numFmtId="172" fontId="7" fillId="0" borderId="0" xfId="0" applyFont="1" applyFill="1" applyAlignment="1">
      <alignment horizontal="centerContinuous"/>
    </xf>
    <xf numFmtId="172" fontId="3" fillId="0" borderId="0" xfId="0" applyFont="1" applyFill="1"/>
    <xf numFmtId="172" fontId="5" fillId="0" borderId="0" xfId="0" applyFont="1" applyFill="1" applyAlignment="1">
      <alignment horizontal="centerContinuous"/>
    </xf>
    <xf numFmtId="172" fontId="3" fillId="0" borderId="0" xfId="0" applyFont="1" applyFill="1" applyBorder="1"/>
    <xf numFmtId="172" fontId="3" fillId="0" borderId="0" xfId="0" applyFont="1" applyFill="1" applyAlignment="1">
      <alignment horizontal="center"/>
    </xf>
    <xf numFmtId="8" fontId="3" fillId="0" borderId="0" xfId="0" applyNumberFormat="1" applyFont="1" applyFill="1"/>
    <xf numFmtId="8" fontId="3" fillId="0" borderId="2" xfId="0" applyNumberFormat="1" applyFont="1" applyFill="1" applyBorder="1" applyAlignment="1">
      <alignment horizontal="center"/>
    </xf>
    <xf numFmtId="8" fontId="3" fillId="0" borderId="0" xfId="0" applyNumberFormat="1" applyFont="1" applyFill="1" applyBorder="1" applyAlignment="1">
      <alignment horizontal="center"/>
    </xf>
    <xf numFmtId="172" fontId="3" fillId="0" borderId="0" xfId="0" quotePrefix="1" applyFont="1" applyFill="1"/>
    <xf numFmtId="172" fontId="3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center"/>
    </xf>
    <xf numFmtId="8" fontId="3" fillId="0" borderId="8" xfId="0" applyNumberFormat="1" applyFont="1" applyFill="1" applyBorder="1" applyAlignment="1">
      <alignment horizontal="center"/>
    </xf>
    <xf numFmtId="8" fontId="3" fillId="0" borderId="11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172" fontId="2" fillId="0" borderId="0" xfId="0" applyFont="1" applyFill="1" applyAlignment="1">
      <alignment horizontal="right"/>
    </xf>
    <xf numFmtId="172" fontId="2" fillId="0" borderId="5" xfId="0" applyFont="1" applyFill="1" applyBorder="1" applyAlignment="1">
      <alignment horizontal="center"/>
    </xf>
    <xf numFmtId="172" fontId="2" fillId="0" borderId="5" xfId="0" applyFont="1" applyFill="1" applyBorder="1" applyAlignment="1">
      <alignment horizontal="center" wrapText="1"/>
    </xf>
    <xf numFmtId="172" fontId="2" fillId="0" borderId="5" xfId="0" applyFont="1" applyFill="1" applyBorder="1" applyAlignment="1">
      <alignment horizontal="centerContinuous" wrapText="1"/>
    </xf>
    <xf numFmtId="172" fontId="7" fillId="0" borderId="6" xfId="0" applyFont="1" applyFill="1" applyBorder="1" applyAlignment="1">
      <alignment horizontal="centerContinuous"/>
    </xf>
    <xf numFmtId="172" fontId="10" fillId="0" borderId="6" xfId="0" quotePrefix="1" applyFont="1" applyFill="1" applyBorder="1" applyAlignment="1">
      <alignment horizontal="center" wrapText="1"/>
    </xf>
    <xf numFmtId="172" fontId="10" fillId="0" borderId="6" xfId="0" applyFont="1" applyFill="1" applyBorder="1" applyAlignment="1">
      <alignment horizontal="center" wrapText="1"/>
    </xf>
    <xf numFmtId="172" fontId="2" fillId="0" borderId="0" xfId="0" applyFont="1" applyFill="1" applyAlignment="1">
      <alignment horizontal="centerContinuous"/>
    </xf>
    <xf numFmtId="172" fontId="2" fillId="0" borderId="5" xfId="0" applyFont="1" applyFill="1" applyBorder="1"/>
    <xf numFmtId="172" fontId="2" fillId="0" borderId="13" xfId="0" applyFont="1" applyFill="1" applyBorder="1" applyAlignment="1">
      <alignment horizontal="center"/>
    </xf>
    <xf numFmtId="172" fontId="2" fillId="0" borderId="6" xfId="0" applyFont="1" applyFill="1" applyBorder="1"/>
    <xf numFmtId="172" fontId="2" fillId="0" borderId="6" xfId="0" applyFont="1" applyFill="1" applyBorder="1" applyAlignment="1">
      <alignment horizontal="center"/>
    </xf>
    <xf numFmtId="8" fontId="1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72" fontId="2" fillId="0" borderId="9" xfId="0" applyFont="1" applyFill="1" applyBorder="1" applyAlignment="1">
      <alignment horizontal="centerContinuous"/>
    </xf>
    <xf numFmtId="172" fontId="5" fillId="0" borderId="7" xfId="0" applyFont="1" applyFill="1" applyBorder="1" applyAlignment="1">
      <alignment horizontal="centerContinuous"/>
    </xf>
    <xf numFmtId="172" fontId="12" fillId="2" borderId="0" xfId="0" applyFont="1" applyFill="1" applyAlignment="1">
      <alignment horizontal="centerContinuous"/>
    </xf>
    <xf numFmtId="172" fontId="14" fillId="2" borderId="0" xfId="0" applyFont="1" applyFill="1" applyBorder="1" applyAlignment="1">
      <alignment horizontal="centerContinuous"/>
    </xf>
    <xf numFmtId="171" fontId="12" fillId="2" borderId="0" xfId="1" applyNumberFormat="1" applyFont="1" applyFill="1" applyAlignment="1">
      <alignment horizontal="centerContinuous"/>
    </xf>
    <xf numFmtId="172" fontId="12" fillId="0" borderId="0" xfId="0" applyFont="1" applyFill="1" applyBorder="1"/>
    <xf numFmtId="172" fontId="14" fillId="0" borderId="0" xfId="0" applyFont="1" applyFill="1" applyBorder="1" applyAlignment="1">
      <alignment wrapText="1"/>
    </xf>
    <xf numFmtId="172" fontId="12" fillId="0" borderId="0" xfId="0" applyFont="1" applyFill="1" applyBorder="1" applyAlignment="1">
      <alignment horizontal="center"/>
    </xf>
    <xf numFmtId="168" fontId="12" fillId="0" borderId="0" xfId="0" applyNumberFormat="1" applyFont="1" applyFill="1" applyBorder="1"/>
    <xf numFmtId="172" fontId="2" fillId="0" borderId="7" xfId="0" applyFont="1" applyFill="1" applyBorder="1" applyAlignment="1">
      <alignment horizontal="center"/>
    </xf>
    <xf numFmtId="172" fontId="2" fillId="0" borderId="7" xfId="0" applyFont="1" applyFill="1" applyBorder="1" applyAlignment="1">
      <alignment horizontal="centerContinuous"/>
    </xf>
    <xf numFmtId="172" fontId="17" fillId="0" borderId="0" xfId="0" applyFont="1" applyFill="1"/>
    <xf numFmtId="167" fontId="17" fillId="0" borderId="0" xfId="8" applyNumberFormat="1" applyFont="1" applyFill="1"/>
    <xf numFmtId="43" fontId="17" fillId="0" borderId="0" xfId="2" applyNumberFormat="1" applyFont="1" applyFill="1"/>
    <xf numFmtId="164" fontId="17" fillId="0" borderId="0" xfId="0" applyNumberFormat="1" applyFont="1" applyFill="1" applyAlignment="1">
      <alignment horizontal="center"/>
    </xf>
    <xf numFmtId="164" fontId="6" fillId="0" borderId="0" xfId="0" applyNumberFormat="1" applyFont="1" applyFill="1" applyAlignment="1">
      <alignment horizontal="right"/>
    </xf>
    <xf numFmtId="41" fontId="17" fillId="0" borderId="0" xfId="0" applyNumberFormat="1" applyFont="1" applyFill="1"/>
    <xf numFmtId="8" fontId="17" fillId="0" borderId="0" xfId="2" applyNumberFormat="1" applyFont="1" applyFill="1"/>
    <xf numFmtId="2" fontId="3" fillId="0" borderId="0" xfId="0" applyNumberFormat="1" applyFont="1" applyFill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39" fontId="3" fillId="0" borderId="0" xfId="0" applyNumberFormat="1" applyFont="1" applyFill="1" applyBorder="1" applyAlignment="1">
      <alignment horizontal="center"/>
    </xf>
    <xf numFmtId="172" fontId="2" fillId="0" borderId="0" xfId="0" applyFont="1" applyFill="1" applyBorder="1" applyAlignment="1">
      <alignment horizontal="center"/>
    </xf>
    <xf numFmtId="172" fontId="2" fillId="0" borderId="16" xfId="0" applyFont="1" applyFill="1" applyBorder="1" applyAlignment="1">
      <alignment horizontal="centerContinuous"/>
    </xf>
    <xf numFmtId="172" fontId="2" fillId="0" borderId="17" xfId="0" applyFont="1" applyFill="1" applyBorder="1" applyAlignment="1">
      <alignment horizontal="centerContinuous"/>
    </xf>
    <xf numFmtId="172" fontId="2" fillId="0" borderId="18" xfId="0" applyFont="1" applyFill="1" applyBorder="1" applyAlignment="1">
      <alignment horizontal="centerContinuous"/>
    </xf>
    <xf numFmtId="167" fontId="0" fillId="0" borderId="0" xfId="8" applyNumberFormat="1" applyFont="1" applyFill="1"/>
    <xf numFmtId="172" fontId="2" fillId="0" borderId="16" xfId="5" applyFont="1" applyFill="1" applyBorder="1" applyAlignment="1">
      <alignment horizontal="centerContinuous"/>
    </xf>
    <xf numFmtId="172" fontId="2" fillId="0" borderId="3" xfId="5" applyFont="1" applyFill="1" applyBorder="1" applyAlignment="1">
      <alignment horizontal="centerContinuous"/>
    </xf>
    <xf numFmtId="172" fontId="19" fillId="0" borderId="0" xfId="5" applyFont="1" applyFill="1" applyBorder="1"/>
    <xf numFmtId="8" fontId="3" fillId="0" borderId="0" xfId="0" quotePrefix="1" applyNumberFormat="1" applyFont="1" applyFill="1" applyBorder="1" applyAlignment="1">
      <alignment horizontal="center"/>
    </xf>
    <xf numFmtId="172" fontId="12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left" indent="1"/>
    </xf>
    <xf numFmtId="172" fontId="3" fillId="0" borderId="0" xfId="0" applyFont="1" applyFill="1" applyAlignment="1">
      <alignment horizontal="left" indent="1"/>
    </xf>
    <xf numFmtId="172" fontId="0" fillId="0" borderId="0" xfId="0" applyFill="1"/>
    <xf numFmtId="43" fontId="0" fillId="0" borderId="0" xfId="1" applyFont="1" applyFill="1"/>
    <xf numFmtId="172" fontId="0" fillId="0" borderId="0" xfId="0" quotePrefix="1" applyFont="1" applyFill="1"/>
    <xf numFmtId="167" fontId="3" fillId="0" borderId="0" xfId="8" applyNumberFormat="1" applyFont="1" applyFill="1" applyAlignment="1">
      <alignment horizontal="center"/>
    </xf>
    <xf numFmtId="41" fontId="3" fillId="0" borderId="0" xfId="11"/>
    <xf numFmtId="41" fontId="3" fillId="0" borderId="0" xfId="11" applyFont="1" applyFill="1"/>
    <xf numFmtId="0" fontId="0" fillId="0" borderId="0" xfId="11" applyNumberFormat="1" applyFont="1" applyFill="1" applyAlignment="1">
      <alignment horizontal="left"/>
    </xf>
    <xf numFmtId="172" fontId="1" fillId="0" borderId="0" xfId="10" applyNumberFormat="1" applyFont="1"/>
    <xf numFmtId="17" fontId="1" fillId="0" borderId="0" xfId="10" applyNumberFormat="1" applyFont="1"/>
    <xf numFmtId="174" fontId="1" fillId="5" borderId="0" xfId="10" applyNumberFormat="1" applyFont="1" applyFill="1"/>
    <xf numFmtId="170" fontId="1" fillId="0" borderId="0" xfId="2" applyNumberFormat="1" applyFont="1"/>
    <xf numFmtId="10" fontId="1" fillId="0" borderId="0" xfId="8" applyNumberFormat="1" applyFont="1"/>
    <xf numFmtId="172" fontId="1" fillId="0" borderId="5" xfId="10" applyNumberFormat="1" applyFont="1" applyBorder="1"/>
    <xf numFmtId="172" fontId="1" fillId="0" borderId="7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Continuous"/>
    </xf>
    <xf numFmtId="172" fontId="1" fillId="0" borderId="4" xfId="10" applyNumberFormat="1" applyFont="1" applyBorder="1" applyAlignment="1">
      <alignment horizontal="centerContinuous"/>
    </xf>
    <xf numFmtId="172" fontId="1" fillId="0" borderId="6" xfId="10" applyNumberFormat="1" applyFont="1" applyBorder="1"/>
    <xf numFmtId="172" fontId="1" fillId="0" borderId="4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"/>
    </xf>
    <xf numFmtId="172" fontId="1" fillId="0" borderId="6" xfId="10" applyNumberFormat="1" applyFont="1" applyBorder="1" applyAlignment="1">
      <alignment horizontal="center"/>
    </xf>
    <xf numFmtId="172" fontId="1" fillId="0" borderId="9" xfId="10" applyNumberFormat="1" applyFont="1" applyBorder="1" applyAlignment="1">
      <alignment horizontal="centerContinuous"/>
    </xf>
    <xf numFmtId="172" fontId="1" fillId="0" borderId="2" xfId="10" applyNumberFormat="1" applyFont="1" applyBorder="1"/>
    <xf numFmtId="41" fontId="1" fillId="0" borderId="8" xfId="10" applyNumberFormat="1" applyFont="1" applyBorder="1"/>
    <xf numFmtId="41" fontId="1" fillId="0" borderId="11" xfId="10" applyNumberFormat="1" applyFont="1" applyBorder="1"/>
    <xf numFmtId="168" fontId="1" fillId="0" borderId="8" xfId="10" applyNumberFormat="1" applyFont="1" applyBorder="1"/>
    <xf numFmtId="0" fontId="1" fillId="0" borderId="0" xfId="10" applyNumberFormat="1" applyFont="1"/>
    <xf numFmtId="17" fontId="1" fillId="0" borderId="5" xfId="10" applyNumberFormat="1" applyFont="1" applyBorder="1" applyAlignment="1">
      <alignment horizontal="center"/>
    </xf>
    <xf numFmtId="172" fontId="1" fillId="0" borderId="0" xfId="10" applyNumberFormat="1" applyFont="1" applyBorder="1"/>
    <xf numFmtId="168" fontId="1" fillId="0" borderId="11" xfId="10" applyNumberFormat="1" applyFont="1" applyBorder="1"/>
    <xf numFmtId="172" fontId="1" fillId="0" borderId="13" xfId="10" applyNumberFormat="1" applyFont="1" applyBorder="1"/>
    <xf numFmtId="17" fontId="1" fillId="0" borderId="13" xfId="10" applyNumberFormat="1" applyFont="1" applyBorder="1" applyAlignment="1">
      <alignment horizontal="center"/>
    </xf>
    <xf numFmtId="172" fontId="1" fillId="0" borderId="1" xfId="10" applyNumberFormat="1" applyFont="1" applyBorder="1"/>
    <xf numFmtId="41" fontId="1" fillId="0" borderId="12" xfId="10" applyNumberFormat="1" applyFont="1" applyBorder="1"/>
    <xf numFmtId="168" fontId="1" fillId="0" borderId="12" xfId="10" applyNumberFormat="1" applyFont="1" applyBorder="1"/>
    <xf numFmtId="17" fontId="1" fillId="0" borderId="6" xfId="10" applyNumberFormat="1" applyFont="1" applyBorder="1" applyAlignment="1">
      <alignment horizontal="center"/>
    </xf>
    <xf numFmtId="172" fontId="1" fillId="5" borderId="2" xfId="10" applyNumberFormat="1" applyFont="1" applyFill="1" applyBorder="1"/>
    <xf numFmtId="41" fontId="1" fillId="5" borderId="8" xfId="10" applyNumberFormat="1" applyFont="1" applyFill="1" applyBorder="1"/>
    <xf numFmtId="168" fontId="1" fillId="5" borderId="8" xfId="10" applyNumberFormat="1" applyFont="1" applyFill="1" applyBorder="1"/>
    <xf numFmtId="172" fontId="1" fillId="5" borderId="0" xfId="10" applyNumberFormat="1" applyFont="1" applyFill="1" applyBorder="1"/>
    <xf numFmtId="41" fontId="1" fillId="5" borderId="11" xfId="10" applyNumberFormat="1" applyFont="1" applyFill="1" applyBorder="1"/>
    <xf numFmtId="168" fontId="1" fillId="5" borderId="11" xfId="10" applyNumberFormat="1" applyFont="1" applyFill="1" applyBorder="1"/>
    <xf numFmtId="172" fontId="1" fillId="0" borderId="0" xfId="10" applyNumberFormat="1" applyFont="1" applyAlignment="1">
      <alignment horizontal="center"/>
    </xf>
    <xf numFmtId="172" fontId="13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2" fontId="0" fillId="0" borderId="0" xfId="0" applyFont="1" applyFill="1" applyAlignment="1">
      <alignment horizontal="centerContinuous"/>
    </xf>
    <xf numFmtId="172" fontId="0" fillId="0" borderId="0" xfId="0" applyFont="1" applyFill="1"/>
    <xf numFmtId="172" fontId="0" fillId="0" borderId="0" xfId="0" applyFont="1" applyFill="1" applyBorder="1" applyAlignment="1">
      <alignment horizontal="centerContinuous"/>
    </xf>
    <xf numFmtId="172" fontId="0" fillId="0" borderId="0" xfId="0" applyFont="1" applyFill="1" applyBorder="1"/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169" fontId="0" fillId="0" borderId="0" xfId="0" applyNumberFormat="1" applyFont="1" applyFill="1"/>
    <xf numFmtId="41" fontId="0" fillId="0" borderId="0" xfId="4" applyFont="1" applyFill="1"/>
    <xf numFmtId="172" fontId="0" fillId="0" borderId="0" xfId="0" applyFont="1" applyFill="1" applyAlignment="1">
      <alignment horizontal="center"/>
    </xf>
    <xf numFmtId="172" fontId="0" fillId="0" borderId="19" xfId="0" applyFont="1" applyFill="1" applyBorder="1" applyAlignment="1">
      <alignment horizontal="centerContinuous"/>
    </xf>
    <xf numFmtId="41" fontId="0" fillId="0" borderId="0" xfId="0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2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72" fontId="0" fillId="0" borderId="9" xfId="0" applyFont="1" applyFill="1" applyBorder="1" applyAlignment="1">
      <alignment horizontal="centerContinuous"/>
    </xf>
    <xf numFmtId="172" fontId="0" fillId="0" borderId="4" xfId="0" applyFont="1" applyFill="1" applyBorder="1" applyAlignment="1">
      <alignment horizontal="centerContinuous"/>
    </xf>
    <xf numFmtId="170" fontId="0" fillId="0" borderId="0" xfId="2" applyNumberFormat="1" applyFont="1" applyFill="1"/>
    <xf numFmtId="9" fontId="0" fillId="0" borderId="0" xfId="0" applyNumberFormat="1" applyFont="1" applyFill="1"/>
    <xf numFmtId="1" fontId="0" fillId="0" borderId="0" xfId="6" applyNumberFormat="1" applyFont="1" applyFill="1" applyAlignment="1" applyProtection="1">
      <alignment horizontal="center"/>
      <protection locked="0"/>
    </xf>
    <xf numFmtId="172" fontId="3" fillId="0" borderId="0" xfId="10" applyNumberFormat="1" applyFont="1"/>
    <xf numFmtId="173" fontId="0" fillId="0" borderId="0" xfId="0" applyNumberFormat="1"/>
    <xf numFmtId="6" fontId="0" fillId="0" borderId="0" xfId="2" applyNumberFormat="1" applyFont="1" applyFill="1" applyAlignment="1">
      <alignment horizontal="center"/>
    </xf>
    <xf numFmtId="6" fontId="17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8" fontId="17" fillId="0" borderId="0" xfId="2" applyNumberFormat="1" applyFont="1" applyFill="1" applyAlignment="1">
      <alignment horizontal="center"/>
    </xf>
    <xf numFmtId="10" fontId="0" fillId="0" borderId="0" xfId="8" applyNumberFormat="1" applyFont="1" applyFill="1"/>
    <xf numFmtId="172" fontId="18" fillId="6" borderId="0" xfId="10" applyNumberFormat="1" applyFont="1" applyFill="1"/>
    <xf numFmtId="8" fontId="0" fillId="0" borderId="20" xfId="0" applyNumberFormat="1" applyFont="1" applyFill="1" applyBorder="1"/>
    <xf numFmtId="7" fontId="1" fillId="0" borderId="0" xfId="2" applyNumberFormat="1" applyFont="1"/>
    <xf numFmtId="17" fontId="1" fillId="5" borderId="5" xfId="10" applyNumberFormat="1" applyFont="1" applyFill="1" applyBorder="1" applyAlignment="1">
      <alignment horizontal="center"/>
    </xf>
    <xf numFmtId="17" fontId="1" fillId="5" borderId="13" xfId="10" applyNumberFormat="1" applyFont="1" applyFill="1" applyBorder="1" applyAlignment="1">
      <alignment horizontal="center"/>
    </xf>
    <xf numFmtId="17" fontId="1" fillId="5" borderId="6" xfId="10" applyNumberFormat="1" applyFont="1" applyFill="1" applyBorder="1" applyAlignment="1">
      <alignment horizontal="center"/>
    </xf>
    <xf numFmtId="172" fontId="1" fillId="0" borderId="5" xfId="10" applyNumberFormat="1" applyFont="1" applyBorder="1" applyAlignment="1">
      <alignment horizontal="center"/>
    </xf>
    <xf numFmtId="175" fontId="1" fillId="0" borderId="0" xfId="8" applyNumberFormat="1" applyFont="1"/>
    <xf numFmtId="175" fontId="0" fillId="0" borderId="0" xfId="0" applyNumberFormat="1" applyFont="1" applyFill="1" applyBorder="1"/>
    <xf numFmtId="8" fontId="0" fillId="0" borderId="0" xfId="5" applyNumberFormat="1" applyFont="1" applyFill="1" applyBorder="1"/>
    <xf numFmtId="41" fontId="0" fillId="0" borderId="0" xfId="5" applyNumberFormat="1" applyFont="1" applyFill="1" applyBorder="1"/>
    <xf numFmtId="172" fontId="0" fillId="0" borderId="0" xfId="5" applyFont="1" applyFill="1"/>
    <xf numFmtId="172" fontId="2" fillId="0" borderId="7" xfId="5" applyFont="1" applyFill="1" applyBorder="1" applyAlignment="1">
      <alignment horizontal="centerContinuous"/>
    </xf>
    <xf numFmtId="172" fontId="0" fillId="0" borderId="0" xfId="5" applyFont="1" applyFill="1" applyAlignment="1">
      <alignment horizontal="lef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2" fontId="6" fillId="0" borderId="0" xfId="0" applyFont="1" applyFill="1"/>
    <xf numFmtId="172" fontId="14" fillId="2" borderId="0" xfId="0" applyFont="1" applyFill="1" applyBorder="1" applyAlignment="1">
      <alignment horizontal="center"/>
    </xf>
    <xf numFmtId="14" fontId="20" fillId="3" borderId="7" xfId="0" applyNumberFormat="1" applyFont="1" applyFill="1" applyBorder="1" applyAlignment="1">
      <alignment horizontal="center"/>
    </xf>
    <xf numFmtId="172" fontId="14" fillId="2" borderId="0" xfId="0" applyFont="1" applyFill="1" applyAlignment="1">
      <alignment horizontal="centerContinuous"/>
    </xf>
    <xf numFmtId="172" fontId="6" fillId="0" borderId="0" xfId="0" applyFont="1" applyFill="1" applyBorder="1"/>
    <xf numFmtId="14" fontId="21" fillId="2" borderId="0" xfId="0" applyNumberFormat="1" applyFont="1" applyFill="1" applyBorder="1" applyAlignment="1">
      <alignment horizontal="centerContinuous" vertical="center"/>
    </xf>
    <xf numFmtId="172" fontId="6" fillId="0" borderId="0" xfId="0" applyFont="1" applyFill="1" applyBorder="1" applyAlignment="1">
      <alignment horizontal="center"/>
    </xf>
    <xf numFmtId="172" fontId="12" fillId="2" borderId="0" xfId="0" applyFont="1" applyFill="1" applyBorder="1" applyAlignment="1">
      <alignment horizontal="centerContinuous" wrapText="1"/>
    </xf>
    <xf numFmtId="172" fontId="6" fillId="0" borderId="0" xfId="0" applyFont="1" applyFill="1" applyAlignment="1">
      <alignment horizontal="center"/>
    </xf>
    <xf numFmtId="172" fontId="12" fillId="0" borderId="15" xfId="0" applyFont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172" fontId="6" fillId="4" borderId="14" xfId="0" applyFont="1" applyFill="1" applyBorder="1"/>
    <xf numFmtId="0" fontId="2" fillId="0" borderId="0" xfId="0" applyNumberFormat="1" applyFont="1" applyFill="1" applyAlignment="1"/>
    <xf numFmtId="172" fontId="13" fillId="0" borderId="0" xfId="10" applyNumberFormat="1" applyFont="1"/>
    <xf numFmtId="8" fontId="0" fillId="0" borderId="20" xfId="0" applyNumberFormat="1" applyFont="1" applyFill="1" applyBorder="1" applyAlignment="1">
      <alignment horizontal="right"/>
    </xf>
    <xf numFmtId="178" fontId="3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1" fillId="0" borderId="0" xfId="10" applyNumberFormat="1" applyFont="1"/>
    <xf numFmtId="174" fontId="0" fillId="0" borderId="0" xfId="0" applyNumberFormat="1" applyFont="1" applyFill="1"/>
    <xf numFmtId="174" fontId="17" fillId="0" borderId="0" xfId="0" applyNumberFormat="1" applyFont="1" applyFill="1"/>
    <xf numFmtId="167" fontId="1" fillId="5" borderId="0" xfId="8" applyNumberFormat="1" applyFont="1" applyFill="1"/>
    <xf numFmtId="172" fontId="13" fillId="0" borderId="7" xfId="23" applyFont="1" applyFill="1" applyBorder="1" applyAlignment="1">
      <alignment horizontal="centerContinuous"/>
    </xf>
    <xf numFmtId="172" fontId="26" fillId="0" borderId="6" xfId="0" applyFont="1" applyBorder="1" applyAlignment="1">
      <alignment horizontal="center"/>
    </xf>
    <xf numFmtId="172" fontId="26" fillId="0" borderId="0" xfId="0" applyFont="1"/>
    <xf numFmtId="172" fontId="26" fillId="0" borderId="7" xfId="0" applyFont="1" applyBorder="1"/>
    <xf numFmtId="167" fontId="25" fillId="0" borderId="7" xfId="24" applyNumberFormat="1" applyFont="1" applyFill="1" applyBorder="1"/>
    <xf numFmtId="172" fontId="27" fillId="0" borderId="2" xfId="10" applyNumberFormat="1" applyFont="1" applyBorder="1"/>
    <xf numFmtId="41" fontId="27" fillId="0" borderId="8" xfId="10" applyNumberFormat="1" applyFont="1" applyBorder="1"/>
    <xf numFmtId="168" fontId="27" fillId="0" borderId="8" xfId="10" applyNumberFormat="1" applyFont="1" applyBorder="1"/>
    <xf numFmtId="172" fontId="27" fillId="0" borderId="0" xfId="10" applyNumberFormat="1" applyFont="1" applyBorder="1"/>
    <xf numFmtId="41" fontId="27" fillId="0" borderId="11" xfId="10" applyNumberFormat="1" applyFont="1" applyBorder="1"/>
    <xf numFmtId="168" fontId="27" fillId="0" borderId="11" xfId="10" applyNumberFormat="1" applyFont="1" applyBorder="1"/>
    <xf numFmtId="172" fontId="27" fillId="0" borderId="1" xfId="10" applyNumberFormat="1" applyFont="1" applyBorder="1"/>
    <xf numFmtId="41" fontId="27" fillId="0" borderId="12" xfId="10" applyNumberFormat="1" applyFont="1" applyBorder="1"/>
    <xf numFmtId="168" fontId="27" fillId="0" borderId="12" xfId="10" applyNumberFormat="1" applyFont="1" applyBorder="1"/>
    <xf numFmtId="0" fontId="0" fillId="0" borderId="20" xfId="0" applyNumberFormat="1" applyFont="1" applyFill="1" applyBorder="1"/>
    <xf numFmtId="165" fontId="0" fillId="0" borderId="20" xfId="0" applyNumberFormat="1" applyFont="1" applyFill="1" applyBorder="1" applyAlignment="1">
      <alignment horizontal="center"/>
    </xf>
    <xf numFmtId="37" fontId="1" fillId="0" borderId="0" xfId="2" applyNumberFormat="1" applyFont="1"/>
    <xf numFmtId="172" fontId="25" fillId="0" borderId="0" xfId="0" applyFont="1"/>
    <xf numFmtId="9" fontId="25" fillId="0" borderId="0" xfId="8" applyFont="1"/>
    <xf numFmtId="43" fontId="1" fillId="0" borderId="0" xfId="10" applyNumberFormat="1" applyFont="1"/>
    <xf numFmtId="172" fontId="28" fillId="0" borderId="0" xfId="10" applyNumberFormat="1" applyFont="1"/>
    <xf numFmtId="172" fontId="3" fillId="0" borderId="1" xfId="0" applyFont="1" applyFill="1" applyBorder="1"/>
    <xf numFmtId="173" fontId="0" fillId="0" borderId="0" xfId="0" applyNumberFormat="1" applyFont="1" applyFill="1"/>
    <xf numFmtId="8" fontId="0" fillId="0" borderId="1" xfId="0" applyNumberFormat="1" applyFont="1" applyFill="1" applyBorder="1" applyAlignment="1">
      <alignment horizontal="right"/>
    </xf>
    <xf numFmtId="8" fontId="0" fillId="0" borderId="1" xfId="0" applyNumberFormat="1" applyFont="1" applyFill="1" applyBorder="1"/>
    <xf numFmtId="8" fontId="0" fillId="0" borderId="1" xfId="5" applyNumberFormat="1" applyFont="1" applyFill="1" applyBorder="1"/>
    <xf numFmtId="172" fontId="4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Continuous"/>
    </xf>
    <xf numFmtId="172" fontId="3" fillId="0" borderId="0" xfId="25" applyFont="1" applyFill="1"/>
    <xf numFmtId="172" fontId="3" fillId="0" borderId="0" xfId="25" applyFont="1" applyFill="1" applyBorder="1" applyAlignment="1">
      <alignment horizontal="centerContinuous"/>
    </xf>
    <xf numFmtId="172" fontId="3" fillId="0" borderId="0" xfId="25" applyFont="1" applyFill="1" applyBorder="1"/>
    <xf numFmtId="172" fontId="2" fillId="0" borderId="5" xfId="25" applyFont="1" applyFill="1" applyBorder="1" applyAlignment="1">
      <alignment horizontal="center"/>
    </xf>
    <xf numFmtId="172" fontId="2" fillId="0" borderId="5" xfId="25" applyFont="1" applyFill="1" applyBorder="1" applyAlignment="1">
      <alignment horizontal="center" wrapText="1"/>
    </xf>
    <xf numFmtId="172" fontId="7" fillId="0" borderId="6" xfId="25" applyFont="1" applyFill="1" applyBorder="1" applyAlignment="1">
      <alignment horizontal="centerContinuous"/>
    </xf>
    <xf numFmtId="172" fontId="10" fillId="0" borderId="6" xfId="25" quotePrefix="1" applyFont="1" applyFill="1" applyBorder="1" applyAlignment="1">
      <alignment horizontal="center" wrapText="1"/>
    </xf>
    <xf numFmtId="172" fontId="10" fillId="0" borderId="6" xfId="25" applyFont="1" applyFill="1" applyBorder="1" applyAlignment="1">
      <alignment horizontal="center" wrapText="1"/>
    </xf>
    <xf numFmtId="172" fontId="6" fillId="0" borderId="0" xfId="25" quotePrefix="1" applyFont="1" applyFill="1" applyBorder="1" applyAlignment="1">
      <alignment horizontal="center"/>
    </xf>
    <xf numFmtId="0" fontId="3" fillId="0" borderId="0" xfId="25" applyNumberFormat="1" applyFont="1" applyFill="1"/>
    <xf numFmtId="6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/>
    <xf numFmtId="8" fontId="3" fillId="0" borderId="0" xfId="25" applyNumberFormat="1" applyFont="1" applyFill="1" applyBorder="1"/>
    <xf numFmtId="179" fontId="3" fillId="0" borderId="0" xfId="25" applyNumberFormat="1" applyFont="1" applyFill="1" applyAlignment="1">
      <alignment horizontal="right"/>
    </xf>
    <xf numFmtId="165" fontId="3" fillId="0" borderId="0" xfId="25" applyNumberFormat="1" applyFont="1" applyFill="1" applyAlignment="1">
      <alignment horizontal="center"/>
    </xf>
    <xf numFmtId="165" fontId="3" fillId="0" borderId="1" xfId="25" applyNumberFormat="1" applyFont="1" applyFill="1" applyBorder="1" applyAlignment="1">
      <alignment horizontal="center"/>
    </xf>
    <xf numFmtId="8" fontId="3" fillId="0" borderId="1" xfId="25" applyNumberFormat="1" applyFont="1" applyFill="1" applyBorder="1" applyAlignment="1">
      <alignment horizontal="right"/>
    </xf>
    <xf numFmtId="8" fontId="3" fillId="0" borderId="1" xfId="25" applyNumberFormat="1" applyFont="1" applyFill="1" applyBorder="1"/>
    <xf numFmtId="172" fontId="3" fillId="0" borderId="0" xfId="25" quotePrefix="1" applyFont="1" applyFill="1"/>
    <xf numFmtId="0" fontId="3" fillId="0" borderId="0" xfId="26" applyFont="1"/>
    <xf numFmtId="14" fontId="3" fillId="0" borderId="0" xfId="27" applyNumberFormat="1" applyFont="1"/>
    <xf numFmtId="0" fontId="3" fillId="0" borderId="0" xfId="25" applyNumberFormat="1" applyFont="1" applyFill="1" applyBorder="1"/>
    <xf numFmtId="165" fontId="3" fillId="0" borderId="0" xfId="25" applyNumberFormat="1" applyFont="1" applyFill="1" applyBorder="1" applyAlignment="1">
      <alignment horizontal="center"/>
    </xf>
    <xf numFmtId="8" fontId="3" fillId="0" borderId="0" xfId="25" applyNumberFormat="1" applyFont="1" applyFill="1" applyBorder="1" applyAlignment="1">
      <alignment horizontal="right"/>
    </xf>
    <xf numFmtId="8" fontId="3" fillId="0" borderId="0" xfId="25" applyNumberFormat="1" applyFont="1" applyFill="1" applyAlignment="1">
      <alignment horizontal="center"/>
    </xf>
    <xf numFmtId="172" fontId="5" fillId="0" borderId="0" xfId="25" applyFont="1" applyFill="1" applyAlignment="1">
      <alignment horizontal="centerContinuous"/>
    </xf>
    <xf numFmtId="172" fontId="2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"/>
    </xf>
    <xf numFmtId="41" fontId="3" fillId="0" borderId="0" xfId="4" applyFont="1" applyFill="1"/>
    <xf numFmtId="172" fontId="2" fillId="0" borderId="17" xfId="25" applyFont="1" applyFill="1" applyBorder="1" applyAlignment="1">
      <alignment horizontal="centerContinuous"/>
    </xf>
    <xf numFmtId="172" fontId="3" fillId="0" borderId="17" xfId="25" applyFont="1" applyFill="1" applyBorder="1"/>
    <xf numFmtId="172" fontId="3" fillId="0" borderId="19" xfId="25" applyFont="1" applyFill="1" applyBorder="1"/>
    <xf numFmtId="172" fontId="2" fillId="0" borderId="16" xfId="25" applyFont="1" applyFill="1" applyBorder="1" applyAlignment="1">
      <alignment horizontal="center"/>
    </xf>
    <xf numFmtId="172" fontId="2" fillId="0" borderId="17" xfId="5" applyFont="1" applyFill="1" applyBorder="1" applyAlignment="1">
      <alignment horizontal="centerContinuous"/>
    </xf>
    <xf numFmtId="172" fontId="3" fillId="0" borderId="17" xfId="25" applyFont="1" applyFill="1" applyBorder="1" applyAlignment="1">
      <alignment horizontal="centerContinuous"/>
    </xf>
    <xf numFmtId="6" fontId="3" fillId="0" borderId="0" xfId="2" applyNumberFormat="1" applyFont="1" applyFill="1"/>
    <xf numFmtId="8" fontId="3" fillId="0" borderId="0" xfId="2" applyNumberFormat="1" applyFont="1" applyFill="1"/>
    <xf numFmtId="180" fontId="29" fillId="0" borderId="0" xfId="28" applyNumberFormat="1" applyAlignment="1" applyProtection="1"/>
    <xf numFmtId="1" fontId="3" fillId="0" borderId="0" xfId="6" applyNumberFormat="1" applyFont="1" applyFill="1" applyAlignment="1" applyProtection="1">
      <alignment horizontal="center"/>
      <protection locked="0"/>
    </xf>
    <xf numFmtId="180" fontId="30" fillId="0" borderId="0" xfId="0" applyNumberFormat="1" applyFont="1"/>
    <xf numFmtId="173" fontId="2" fillId="0" borderId="0" xfId="25" applyNumberFormat="1" applyFont="1" applyFill="1"/>
    <xf numFmtId="173" fontId="3" fillId="0" borderId="0" xfId="25" applyNumberFormat="1" applyFont="1" applyFill="1"/>
    <xf numFmtId="167" fontId="3" fillId="0" borderId="0" xfId="8" applyNumberFormat="1" applyFont="1" applyFill="1"/>
    <xf numFmtId="164" fontId="3" fillId="0" borderId="0" xfId="25" applyNumberFormat="1" applyFont="1" applyFill="1"/>
    <xf numFmtId="175" fontId="3" fillId="0" borderId="0" xfId="25" applyNumberFormat="1" applyFont="1" applyFill="1" applyBorder="1"/>
    <xf numFmtId="0" fontId="0" fillId="0" borderId="0" xfId="0" applyNumberFormat="1" applyFont="1"/>
    <xf numFmtId="44" fontId="25" fillId="0" borderId="0" xfId="2" applyFont="1" applyFill="1"/>
    <xf numFmtId="175" fontId="31" fillId="0" borderId="0" xfId="0" applyNumberFormat="1" applyFont="1" applyFill="1" applyProtection="1">
      <protection locked="0"/>
    </xf>
    <xf numFmtId="9" fontId="3" fillId="0" borderId="0" xfId="25" applyNumberFormat="1" applyFont="1" applyFill="1"/>
    <xf numFmtId="43" fontId="3" fillId="0" borderId="0" xfId="2" applyNumberFormat="1" applyFont="1" applyFill="1"/>
    <xf numFmtId="167" fontId="3" fillId="0" borderId="0" xfId="25" applyNumberFormat="1" applyFont="1" applyFill="1"/>
    <xf numFmtId="43" fontId="3" fillId="0" borderId="0" xfId="25" applyNumberFormat="1" applyFont="1" applyFill="1" applyBorder="1" applyAlignment="1">
      <alignment horizontal="right"/>
    </xf>
    <xf numFmtId="10" fontId="3" fillId="0" borderId="0" xfId="8" applyNumberFormat="1" applyFont="1" applyFill="1"/>
    <xf numFmtId="173" fontId="3" fillId="0" borderId="0" xfId="25" applyNumberFormat="1" applyFont="1" applyFill="1" applyBorder="1"/>
    <xf numFmtId="172" fontId="3" fillId="0" borderId="0" xfId="25" applyNumberFormat="1" applyFont="1" applyFill="1"/>
    <xf numFmtId="172" fontId="3" fillId="0" borderId="0" xfId="25" applyNumberFormat="1" applyFont="1" applyFill="1" applyAlignment="1">
      <alignment horizontal="right"/>
    </xf>
    <xf numFmtId="172" fontId="3" fillId="0" borderId="0" xfId="6" applyNumberFormat="1" applyFont="1" applyFill="1" applyAlignment="1" applyProtection="1">
      <alignment horizontal="center"/>
      <protection locked="0"/>
    </xf>
    <xf numFmtId="172" fontId="3" fillId="0" borderId="0" xfId="25" applyNumberFormat="1" applyFont="1" applyFill="1" applyBorder="1"/>
    <xf numFmtId="43" fontId="3" fillId="0" borderId="0" xfId="25" applyNumberFormat="1" applyFont="1" applyFill="1" applyAlignment="1">
      <alignment horizontal="right"/>
    </xf>
    <xf numFmtId="175" fontId="30" fillId="0" borderId="0" xfId="8" applyNumberFormat="1" applyFont="1"/>
    <xf numFmtId="2" fontId="3" fillId="0" borderId="0" xfId="6" applyNumberFormat="1" applyFont="1" applyFill="1" applyAlignment="1" applyProtection="1">
      <alignment horizontal="center"/>
      <protection locked="0"/>
    </xf>
    <xf numFmtId="175" fontId="30" fillId="6" borderId="0" xfId="8" applyNumberFormat="1" applyFont="1" applyFill="1"/>
    <xf numFmtId="172" fontId="3" fillId="6" borderId="0" xfId="25" applyFont="1" applyFill="1"/>
    <xf numFmtId="172" fontId="2" fillId="0" borderId="0" xfId="25" applyFont="1" applyFill="1" applyBorder="1" applyAlignment="1">
      <alignment horizontal="center" wrapText="1"/>
    </xf>
    <xf numFmtId="164" fontId="3" fillId="0" borderId="0" xfId="1" applyNumberFormat="1" applyFont="1"/>
    <xf numFmtId="41" fontId="3" fillId="0" borderId="0" xfId="11" applyAlignment="1">
      <alignment wrapText="1"/>
    </xf>
    <xf numFmtId="173" fontId="1" fillId="0" borderId="0" xfId="10" applyNumberFormat="1" applyFont="1"/>
    <xf numFmtId="172" fontId="2" fillId="0" borderId="0" xfId="0" applyFont="1"/>
    <xf numFmtId="0" fontId="3" fillId="0" borderId="0" xfId="0" applyNumberFormat="1" applyFont="1" applyFill="1" applyBorder="1" applyAlignment="1">
      <alignment horizontal="center"/>
    </xf>
    <xf numFmtId="172" fontId="2" fillId="0" borderId="0" xfId="0" applyFont="1" applyAlignment="1">
      <alignment horizontal="left"/>
    </xf>
    <xf numFmtId="167" fontId="0" fillId="0" borderId="0" xfId="8" applyNumberFormat="1" applyFont="1"/>
    <xf numFmtId="167" fontId="0" fillId="6" borderId="0" xfId="8" applyNumberFormat="1" applyFont="1" applyFill="1"/>
    <xf numFmtId="172" fontId="25" fillId="0" borderId="6" xfId="0" applyFont="1" applyFill="1" applyBorder="1" applyAlignment="1">
      <alignment horizontal="center"/>
    </xf>
    <xf numFmtId="172" fontId="25" fillId="0" borderId="0" xfId="0" applyFont="1" applyFill="1"/>
    <xf numFmtId="6" fontId="3" fillId="6" borderId="0" xfId="2" applyNumberFormat="1" applyFont="1" applyFill="1"/>
    <xf numFmtId="9" fontId="3" fillId="6" borderId="0" xfId="25" applyNumberFormat="1" applyFont="1" applyFill="1"/>
    <xf numFmtId="172" fontId="0" fillId="0" borderId="0" xfId="0" applyNumberFormat="1"/>
    <xf numFmtId="172" fontId="3" fillId="0" borderId="1" xfId="0" applyFont="1" applyFill="1" applyBorder="1" applyAlignment="1">
      <alignment horizontal="center"/>
    </xf>
    <xf numFmtId="167" fontId="22" fillId="0" borderId="0" xfId="8" applyNumberFormat="1" applyFont="1" applyFill="1"/>
    <xf numFmtId="172" fontId="1" fillId="0" borderId="0" xfId="10" applyNumberFormat="1" applyFont="1" applyAlignment="1">
      <alignment horizontal="left" vertical="top"/>
    </xf>
    <xf numFmtId="172" fontId="32" fillId="0" borderId="0" xfId="0" applyFont="1" applyFill="1" applyAlignment="1">
      <alignment horizontal="centerContinuous"/>
    </xf>
    <xf numFmtId="172" fontId="33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centerContinuous"/>
    </xf>
    <xf numFmtId="172" fontId="32" fillId="0" borderId="0" xfId="0" applyFont="1" applyFill="1"/>
    <xf numFmtId="172" fontId="5" fillId="0" borderId="0" xfId="0" applyFont="1" applyFill="1" applyBorder="1" applyAlignment="1">
      <alignment horizontal="centerContinuous"/>
    </xf>
    <xf numFmtId="172" fontId="33" fillId="0" borderId="0" xfId="0" applyFont="1" applyFill="1"/>
    <xf numFmtId="172" fontId="3" fillId="0" borderId="0" xfId="0" quotePrefix="1" applyFont="1" applyFill="1" applyBorder="1" applyAlignment="1">
      <alignment horizontal="center"/>
    </xf>
    <xf numFmtId="8" fontId="34" fillId="0" borderId="0" xfId="0" applyNumberFormat="1" applyFont="1" applyFill="1" applyAlignment="1">
      <alignment horizontal="center"/>
    </xf>
    <xf numFmtId="8" fontId="34" fillId="0" borderId="0" xfId="0" applyNumberFormat="1" applyFont="1" applyFill="1" applyBorder="1" applyAlignment="1">
      <alignment horizontal="left"/>
    </xf>
    <xf numFmtId="172" fontId="3" fillId="0" borderId="23" xfId="0" applyFont="1" applyFill="1" applyBorder="1" applyAlignment="1">
      <alignment horizontal="center"/>
    </xf>
    <xf numFmtId="172" fontId="3" fillId="0" borderId="5" xfId="0" applyFont="1" applyFill="1" applyBorder="1" applyAlignment="1">
      <alignment horizontal="centerContinuous"/>
    </xf>
    <xf numFmtId="172" fontId="3" fillId="0" borderId="5" xfId="0" quotePrefix="1" applyFont="1" applyFill="1" applyBorder="1" applyAlignment="1">
      <alignment horizontal="centerContinuous"/>
    </xf>
    <xf numFmtId="172" fontId="3" fillId="0" borderId="4" xfId="0" applyFont="1" applyFill="1" applyBorder="1" applyAlignment="1">
      <alignment horizontal="centerContinuous"/>
    </xf>
    <xf numFmtId="172" fontId="3" fillId="0" borderId="7" xfId="0" applyFont="1" applyFill="1" applyBorder="1" applyAlignment="1">
      <alignment horizontal="centerContinuous"/>
    </xf>
    <xf numFmtId="172" fontId="3" fillId="0" borderId="3" xfId="0" applyFont="1" applyFill="1" applyBorder="1" applyAlignment="1">
      <alignment horizontal="centerContinuous"/>
    </xf>
    <xf numFmtId="172" fontId="3" fillId="0" borderId="23" xfId="0" applyFont="1" applyFill="1" applyBorder="1" applyAlignment="1">
      <alignment horizontal="centerContinuous"/>
    </xf>
    <xf numFmtId="172" fontId="3" fillId="0" borderId="2" xfId="0" applyFont="1" applyFill="1" applyBorder="1" applyAlignment="1">
      <alignment horizontal="centerContinuous"/>
    </xf>
    <xf numFmtId="172" fontId="3" fillId="0" borderId="8" xfId="0" applyFont="1" applyFill="1" applyBorder="1" applyAlignment="1">
      <alignment horizontal="centerContinuous"/>
    </xf>
    <xf numFmtId="172" fontId="3" fillId="0" borderId="24" xfId="0" applyFont="1" applyFill="1" applyBorder="1" applyAlignment="1">
      <alignment horizontal="center"/>
    </xf>
    <xf numFmtId="172" fontId="3" fillId="0" borderId="3" xfId="0" applyFont="1" applyFill="1" applyBorder="1" applyAlignment="1">
      <alignment horizontal="center"/>
    </xf>
    <xf numFmtId="172" fontId="3" fillId="0" borderId="9" xfId="0" applyFont="1" applyFill="1" applyBorder="1" applyAlignment="1">
      <alignment horizontal="center"/>
    </xf>
    <xf numFmtId="172" fontId="3" fillId="0" borderId="4" xfId="0" applyFont="1" applyFill="1" applyBorder="1" applyAlignment="1">
      <alignment horizontal="center"/>
    </xf>
    <xf numFmtId="172" fontId="3" fillId="0" borderId="0" xfId="0" quotePrefix="1" applyFont="1" applyFill="1" applyBorder="1"/>
    <xf numFmtId="172" fontId="2" fillId="0" borderId="0" xfId="0" applyFont="1" applyFill="1" applyBorder="1" applyAlignment="1">
      <alignment horizontal="left"/>
    </xf>
    <xf numFmtId="0" fontId="3" fillId="0" borderId="24" xfId="0" applyNumberFormat="1" applyFont="1" applyFill="1" applyBorder="1" applyAlignment="1">
      <alignment horizontal="center"/>
    </xf>
    <xf numFmtId="172" fontId="3" fillId="0" borderId="0" xfId="0" applyFont="1" applyFill="1" applyBorder="1" applyAlignment="1">
      <alignment horizontal="left"/>
    </xf>
    <xf numFmtId="172" fontId="3" fillId="0" borderId="0" xfId="0" quotePrefix="1" applyFont="1" applyFill="1" applyAlignment="1">
      <alignment horizontal="left" vertical="top"/>
    </xf>
    <xf numFmtId="172" fontId="3" fillId="0" borderId="0" xfId="0" applyFont="1" applyFill="1" applyAlignment="1">
      <alignment wrapText="1"/>
    </xf>
    <xf numFmtId="173" fontId="3" fillId="0" borderId="0" xfId="0" applyNumberFormat="1" applyFont="1" applyFill="1"/>
    <xf numFmtId="0" fontId="3" fillId="0" borderId="23" xfId="0" applyNumberFormat="1" applyFont="1" applyFill="1" applyBorder="1" applyAlignment="1">
      <alignment horizontal="center"/>
    </xf>
    <xf numFmtId="8" fontId="3" fillId="0" borderId="5" xfId="0" applyNumberFormat="1" applyFont="1" applyFill="1" applyBorder="1"/>
    <xf numFmtId="8" fontId="3" fillId="10" borderId="23" xfId="0" applyNumberFormat="1" applyFont="1" applyFill="1" applyBorder="1" applyAlignment="1">
      <alignment horizontal="center"/>
    </xf>
    <xf numFmtId="8" fontId="3" fillId="10" borderId="2" xfId="0" applyNumberFormat="1" applyFont="1" applyFill="1" applyBorder="1" applyAlignment="1">
      <alignment horizontal="center"/>
    </xf>
    <xf numFmtId="8" fontId="3" fillId="10" borderId="8" xfId="0" applyNumberFormat="1" applyFont="1" applyFill="1" applyBorder="1" applyAlignment="1">
      <alignment horizontal="center"/>
    </xf>
    <xf numFmtId="17" fontId="1" fillId="0" borderId="13" xfId="10" applyNumberFormat="1" applyFont="1" applyFill="1" applyBorder="1" applyAlignment="1">
      <alignment horizontal="center"/>
    </xf>
    <xf numFmtId="172" fontId="1" fillId="0" borderId="0" xfId="10" applyNumberFormat="1" applyFont="1" applyFill="1" applyBorder="1"/>
    <xf numFmtId="41" fontId="1" fillId="0" borderId="8" xfId="10" applyNumberFormat="1" applyFont="1" applyFill="1" applyBorder="1"/>
    <xf numFmtId="41" fontId="1" fillId="0" borderId="11" xfId="10" applyNumberFormat="1" applyFont="1" applyFill="1" applyBorder="1"/>
    <xf numFmtId="168" fontId="1" fillId="0" borderId="11" xfId="10" applyNumberFormat="1" applyFont="1" applyFill="1" applyBorder="1"/>
    <xf numFmtId="172" fontId="1" fillId="0" borderId="0" xfId="10" applyNumberFormat="1" applyFont="1" applyFill="1"/>
    <xf numFmtId="172" fontId="1" fillId="0" borderId="13" xfId="10" applyNumberFormat="1" applyFont="1" applyFill="1" applyBorder="1"/>
    <xf numFmtId="0" fontId="1" fillId="0" borderId="0" xfId="10" applyNumberFormat="1" applyFont="1" applyFill="1"/>
    <xf numFmtId="167" fontId="1" fillId="0" borderId="0" xfId="8" applyNumberFormat="1" applyFont="1" applyFill="1"/>
    <xf numFmtId="43" fontId="1" fillId="0" borderId="0" xfId="10" applyNumberFormat="1" applyFont="1" applyFill="1"/>
    <xf numFmtId="173" fontId="1" fillId="0" borderId="0" xfId="10" applyNumberFormat="1" applyFont="1" applyFill="1"/>
    <xf numFmtId="41" fontId="1" fillId="0" borderId="6" xfId="10" applyNumberFormat="1" applyFont="1" applyFill="1" applyBorder="1"/>
    <xf numFmtId="43" fontId="3" fillId="0" borderId="13" xfId="0" applyNumberFormat="1" applyFont="1" applyFill="1" applyBorder="1"/>
    <xf numFmtId="43" fontId="3" fillId="0" borderId="0" xfId="0" applyNumberFormat="1" applyFont="1" applyFill="1" applyBorder="1" applyAlignment="1">
      <alignment horizontal="center"/>
    </xf>
    <xf numFmtId="43" fontId="3" fillId="0" borderId="11" xfId="0" applyNumberFormat="1" applyFont="1" applyFill="1" applyBorder="1" applyAlignment="1">
      <alignment horizontal="center"/>
    </xf>
    <xf numFmtId="43" fontId="3" fillId="0" borderId="10" xfId="0" applyNumberFormat="1" applyFont="1" applyFill="1" applyBorder="1" applyAlignment="1">
      <alignment horizontal="center"/>
    </xf>
    <xf numFmtId="43" fontId="3" fillId="0" borderId="6" xfId="0" applyNumberFormat="1" applyFont="1" applyFill="1" applyBorder="1"/>
    <xf numFmtId="43" fontId="3" fillId="0" borderId="1" xfId="0" applyNumberFormat="1" applyFont="1" applyFill="1" applyBorder="1" applyAlignment="1">
      <alignment horizontal="center"/>
    </xf>
    <xf numFmtId="43" fontId="3" fillId="0" borderId="12" xfId="0" applyNumberFormat="1" applyFont="1" applyFill="1" applyBorder="1" applyAlignment="1">
      <alignment horizontal="center"/>
    </xf>
    <xf numFmtId="43" fontId="3" fillId="0" borderId="24" xfId="0" applyNumberFormat="1" applyFont="1" applyFill="1" applyBorder="1" applyAlignment="1">
      <alignment horizontal="center"/>
    </xf>
  </cellXfs>
  <cellStyles count="29">
    <cellStyle name="Comma" xfId="1" builtinId="3"/>
    <cellStyle name="Comma 2" xfId="14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FFFFCC"/>
      <color rgb="FFCCECFF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17\01%20to%2035%20Studies%20-%20Jan-Feb\29-35%20-%20Goshen%20Valley%20I-VII%20Solar%20-%20UT%20-%202017%20Feb\Scenario\35%20-%20Goshen%20Valley%20Solar%20VII%20-%207---%20Avoided%20Cost%20Study%20_2017%2003%20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Utah\Ut%20AC%202013%20May%20-%20Sch%2037%20Update\Scenario\Preliminary%20and%20Draft%20Versions\UT%20Sch%2037%202013%20-%202a%20-%20L&amp;R%20%20Study%20_2013%2005%202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OR%20AC%20Sch%2037%20-%20AC%20%20Study_s1_Update_(OFPC1501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PDXCO\SHR02\REA\REG\zregulation\___RECENT%20MAJOR%20FILINGS\_UTAH\UT%2017-035-T06%20Schedule%2037\Confidential%20Workpapers\17-035-T07%20RMP%20CONF%20Workpaper%202a%20-%20GRID%20AC%20Study%20Solar%20T%2005-30-1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PDXCO\SHR02\REA\REG\zregulation\___RECENT%20MAJOR%20FILINGS\_UTAH\UT%2017-035-T06%20Schedule%2037\Confidential%20Workpapers\17-035-T07%20RMP%20CONF%20Workpaper%202b%20-%20GRID%20AC%20Study%20Solar%20T%2005-30-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</sheetNames>
    <sheetDataSet>
      <sheetData sheetId="0" refreshError="1"/>
      <sheetData sheetId="1" refreshError="1"/>
      <sheetData sheetId="2">
        <row r="3">
          <cell r="B3" t="str">
            <v>Table 1</v>
          </cell>
        </row>
        <row r="8">
          <cell r="I8">
            <v>0.39100000000000001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  <row r="35">
          <cell r="I35">
            <v>6.6600000000000006E-2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M6">
            <v>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T5" t="str">
            <v>HLH/LLH Factors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/>
      <sheetData sheetId="1"/>
      <sheetData sheetId="2">
        <row r="7">
          <cell r="C7">
            <v>19.312898655485885</v>
          </cell>
          <cell r="D7">
            <v>23.404961176221519</v>
          </cell>
          <cell r="E7">
            <v>23.775863221986491</v>
          </cell>
          <cell r="F7">
            <v>22.155249624811102</v>
          </cell>
          <cell r="G7">
            <v>17.581724965511963</v>
          </cell>
          <cell r="H7">
            <v>16.235028546120525</v>
          </cell>
          <cell r="I7">
            <v>16.52983055431719</v>
          </cell>
          <cell r="J7">
            <v>21.934963561535607</v>
          </cell>
          <cell r="K7">
            <v>21.488511314740482</v>
          </cell>
          <cell r="L7">
            <v>17.462869654373911</v>
          </cell>
          <cell r="M7">
            <v>18.050276266205124</v>
          </cell>
          <cell r="N7">
            <v>17.910361289517148</v>
          </cell>
          <cell r="O7">
            <v>19.251897357511044</v>
          </cell>
        </row>
        <row r="8">
          <cell r="C8">
            <v>16.985542176851428</v>
          </cell>
          <cell r="D8">
            <v>20.380263657270238</v>
          </cell>
          <cell r="E8">
            <v>17.136650933445434</v>
          </cell>
          <cell r="F8">
            <v>16.307512223903512</v>
          </cell>
          <cell r="G8">
            <v>15.000060362175127</v>
          </cell>
          <cell r="H8">
            <v>14.660017368921824</v>
          </cell>
          <cell r="I8">
            <v>15.097862310233394</v>
          </cell>
          <cell r="J8">
            <v>21.119375387887239</v>
          </cell>
          <cell r="K8">
            <v>19.304547587894632</v>
          </cell>
          <cell r="L8">
            <v>15.954311668967103</v>
          </cell>
          <cell r="M8">
            <v>16.607275840504634</v>
          </cell>
          <cell r="N8">
            <v>16.696783741159411</v>
          </cell>
          <cell r="O8">
            <v>17.223416134805877</v>
          </cell>
        </row>
        <row r="9">
          <cell r="C9">
            <v>14.24760147112378</v>
          </cell>
          <cell r="D9">
            <v>16.591376588351839</v>
          </cell>
          <cell r="E9">
            <v>16.202981425910625</v>
          </cell>
          <cell r="F9">
            <v>16.042727402865431</v>
          </cell>
          <cell r="G9">
            <v>13.689438048677204</v>
          </cell>
          <cell r="H9">
            <v>12.01235713530148</v>
          </cell>
          <cell r="I9">
            <v>11.803809771677061</v>
          </cell>
          <cell r="J9">
            <v>13.952399797636307</v>
          </cell>
          <cell r="K9">
            <v>13.968506260836397</v>
          </cell>
          <cell r="L9">
            <v>15.096042273315014</v>
          </cell>
          <cell r="M9">
            <v>15.018834755810119</v>
          </cell>
          <cell r="N9">
            <v>15.783558339115412</v>
          </cell>
          <cell r="O9">
            <v>15.875307849735158</v>
          </cell>
        </row>
        <row r="10">
          <cell r="C10">
            <v>15.345093541094922</v>
          </cell>
          <cell r="D10">
            <v>16.592872270083095</v>
          </cell>
          <cell r="E10">
            <v>16.073559787098365</v>
          </cell>
          <cell r="F10">
            <v>17.119338015009713</v>
          </cell>
          <cell r="G10">
            <v>15.025381903112025</v>
          </cell>
          <cell r="H10">
            <v>13.941775173221668</v>
          </cell>
          <cell r="I10">
            <v>13.096997614391892</v>
          </cell>
          <cell r="J10">
            <v>14.417332376854699</v>
          </cell>
          <cell r="K10">
            <v>15.16227162816115</v>
          </cell>
          <cell r="L10">
            <v>17.881618450161266</v>
          </cell>
          <cell r="M10">
            <v>15.648303057548818</v>
          </cell>
          <cell r="N10">
            <v>15.687254833316992</v>
          </cell>
          <cell r="O10">
            <v>16.471618523392245</v>
          </cell>
        </row>
        <row r="11">
          <cell r="C11">
            <v>16.053517490209369</v>
          </cell>
          <cell r="D11">
            <v>16.830539515645324</v>
          </cell>
          <cell r="E11">
            <v>16.632519361166388</v>
          </cell>
          <cell r="F11">
            <v>17.700651822450389</v>
          </cell>
          <cell r="G11">
            <v>15.929180889500589</v>
          </cell>
          <cell r="H11">
            <v>14.82851955629245</v>
          </cell>
          <cell r="I11">
            <v>13.934905768077066</v>
          </cell>
          <cell r="J11">
            <v>14.748531095498794</v>
          </cell>
          <cell r="K11">
            <v>16.013321828004656</v>
          </cell>
          <cell r="L11">
            <v>18.897606410817652</v>
          </cell>
          <cell r="M11">
            <v>16.206704673229364</v>
          </cell>
          <cell r="N11">
            <v>16.284151375571579</v>
          </cell>
          <cell r="O11">
            <v>17.189750975581617</v>
          </cell>
        </row>
        <row r="12">
          <cell r="C12">
            <v>17.604812319277112</v>
          </cell>
          <cell r="D12">
            <v>17.555586347757817</v>
          </cell>
          <cell r="E12">
            <v>17.315154123670006</v>
          </cell>
          <cell r="F12">
            <v>19.128366692278444</v>
          </cell>
          <cell r="G12">
            <v>16.49555214695717</v>
          </cell>
          <cell r="H12">
            <v>16.196952063780486</v>
          </cell>
          <cell r="I12">
            <v>15.990601469560232</v>
          </cell>
          <cell r="J12">
            <v>16.953592261093814</v>
          </cell>
          <cell r="K12">
            <v>17.948454482199654</v>
          </cell>
          <cell r="L12">
            <v>22.170369455571411</v>
          </cell>
          <cell r="M12">
            <v>16.298813321232032</v>
          </cell>
          <cell r="N12">
            <v>17.936453263815942</v>
          </cell>
          <cell r="O12">
            <v>18.348373647736128</v>
          </cell>
        </row>
        <row r="13">
          <cell r="C13">
            <v>16.375880111982635</v>
          </cell>
          <cell r="D13">
            <v>18.091025803638598</v>
          </cell>
          <cell r="E13">
            <v>18.929185627378569</v>
          </cell>
          <cell r="F13">
            <v>21.180182802728289</v>
          </cell>
          <cell r="G13">
            <v>17.85955392541252</v>
          </cell>
          <cell r="H13">
            <v>16.731896289274026</v>
          </cell>
          <cell r="I13">
            <v>16.955682139275524</v>
          </cell>
          <cell r="J13">
            <v>18.222129802573562</v>
          </cell>
          <cell r="K13">
            <v>20.083463427644585</v>
          </cell>
          <cell r="L13">
            <v>21.841380692640946</v>
          </cell>
          <cell r="M13">
            <v>-14.674635086057096</v>
          </cell>
          <cell r="N13">
            <v>21.810007188514373</v>
          </cell>
          <cell r="O13">
            <v>19.211161941578194</v>
          </cell>
        </row>
        <row r="14">
          <cell r="C14">
            <v>19.346438640317704</v>
          </cell>
          <cell r="D14">
            <v>20.06290090680023</v>
          </cell>
          <cell r="E14">
            <v>18.690892920571251</v>
          </cell>
          <cell r="F14">
            <v>21.233339803766285</v>
          </cell>
          <cell r="G14">
            <v>18.433444322280117</v>
          </cell>
          <cell r="H14">
            <v>17.639645019254857</v>
          </cell>
          <cell r="I14">
            <v>18.016182882385792</v>
          </cell>
          <cell r="J14">
            <v>18.495590822021882</v>
          </cell>
          <cell r="K14">
            <v>19.838098185700971</v>
          </cell>
          <cell r="L14">
            <v>22.890311965208049</v>
          </cell>
          <cell r="M14">
            <v>19.552700322001336</v>
          </cell>
          <cell r="N14">
            <v>18.898855681436679</v>
          </cell>
          <cell r="O14">
            <v>19.084092893178045</v>
          </cell>
        </row>
        <row r="15">
          <cell r="C15">
            <v>20.204956005911487</v>
          </cell>
          <cell r="D15">
            <v>21.029105137258369</v>
          </cell>
          <cell r="E15">
            <v>20.423488379972458</v>
          </cell>
          <cell r="F15">
            <v>22.450737956935154</v>
          </cell>
          <cell r="G15">
            <v>18.824676660903563</v>
          </cell>
          <cell r="H15">
            <v>18.03382967720421</v>
          </cell>
          <cell r="I15">
            <v>19.074568682866534</v>
          </cell>
          <cell r="J15">
            <v>19.69160711099083</v>
          </cell>
          <cell r="K15">
            <v>20.975823572928928</v>
          </cell>
          <cell r="L15">
            <v>22.73092522090742</v>
          </cell>
          <cell r="M15">
            <v>20.873136010024247</v>
          </cell>
          <cell r="N15">
            <v>19.856374917774282</v>
          </cell>
          <cell r="O15">
            <v>19.462206926665129</v>
          </cell>
        </row>
        <row r="16">
          <cell r="C16">
            <v>21.165097328541453</v>
          </cell>
          <cell r="D16">
            <v>21.390542820034476</v>
          </cell>
          <cell r="E16">
            <v>21.406199269985343</v>
          </cell>
          <cell r="F16">
            <v>22.973599925997842</v>
          </cell>
          <cell r="G16">
            <v>19.381299144798604</v>
          </cell>
          <cell r="H16">
            <v>18.766368277613342</v>
          </cell>
          <cell r="I16">
            <v>19.83970716363832</v>
          </cell>
          <cell r="J16">
            <v>20.43560943856853</v>
          </cell>
          <cell r="K16">
            <v>22.364820509817942</v>
          </cell>
          <cell r="L16">
            <v>24.5975948371191</v>
          </cell>
          <cell r="M16">
            <v>21.660779351149028</v>
          </cell>
          <cell r="N16">
            <v>20.513645022625187</v>
          </cell>
          <cell r="O16">
            <v>22.213984576619243</v>
          </cell>
        </row>
        <row r="17">
          <cell r="C17">
            <v>23.292246102680149</v>
          </cell>
          <cell r="D17">
            <v>23.291790325763753</v>
          </cell>
          <cell r="E17">
            <v>23.435950941435763</v>
          </cell>
          <cell r="F17">
            <v>24.211711271282859</v>
          </cell>
          <cell r="G17">
            <v>23.70247347338487</v>
          </cell>
          <cell r="H17">
            <v>21.105704230673073</v>
          </cell>
          <cell r="I17">
            <v>21.101828189959456</v>
          </cell>
          <cell r="J17">
            <v>24.677780415889892</v>
          </cell>
          <cell r="K17">
            <v>23.93544388720785</v>
          </cell>
          <cell r="L17">
            <v>24.273639237058806</v>
          </cell>
          <cell r="M17">
            <v>23.565458367263478</v>
          </cell>
          <cell r="N17">
            <v>23.402777049302994</v>
          </cell>
          <cell r="O17">
            <v>24.343394705224227</v>
          </cell>
        </row>
        <row r="18">
          <cell r="C18">
            <v>24.548700676644007</v>
          </cell>
          <cell r="D18">
            <v>-9.4677440974250366</v>
          </cell>
          <cell r="E18">
            <v>25.060536059960295</v>
          </cell>
          <cell r="F18">
            <v>24.983631790715915</v>
          </cell>
          <cell r="G18">
            <v>21.883833075127956</v>
          </cell>
          <cell r="H18">
            <v>23.006864182419402</v>
          </cell>
          <cell r="I18">
            <v>23.048088575621449</v>
          </cell>
          <cell r="J18">
            <v>26.891001436788137</v>
          </cell>
          <cell r="K18">
            <v>25.699111638061535</v>
          </cell>
          <cell r="L18">
            <v>38.637276262997148</v>
          </cell>
          <cell r="M18">
            <v>26.154526078508489</v>
          </cell>
          <cell r="N18">
            <v>26.02769315943587</v>
          </cell>
          <cell r="O18">
            <v>31.120885173990239</v>
          </cell>
        </row>
        <row r="19">
          <cell r="C19">
            <v>28.233809681256353</v>
          </cell>
          <cell r="D19">
            <v>33.525438124402712</v>
          </cell>
          <cell r="E19">
            <v>30.958873226604272</v>
          </cell>
          <cell r="F19">
            <v>27.508123905909326</v>
          </cell>
          <cell r="G19">
            <v>23.93585708516078</v>
          </cell>
          <cell r="H19">
            <v>25.45682325951006</v>
          </cell>
          <cell r="I19">
            <v>24.391963351606808</v>
          </cell>
          <cell r="J19">
            <v>30.722142250531881</v>
          </cell>
          <cell r="K19">
            <v>29.736581151674674</v>
          </cell>
          <cell r="L19">
            <v>28.500279796035112</v>
          </cell>
          <cell r="M19">
            <v>29.232967374550128</v>
          </cell>
          <cell r="N19">
            <v>28.74807865936981</v>
          </cell>
          <cell r="O19">
            <v>35.341698376131959</v>
          </cell>
        </row>
        <row r="20">
          <cell r="C20">
            <v>29.552987142720774</v>
          </cell>
          <cell r="D20">
            <v>36.794590030336643</v>
          </cell>
          <cell r="E20">
            <v>33.369434154028134</v>
          </cell>
          <cell r="F20">
            <v>28.420620261704112</v>
          </cell>
          <cell r="G20">
            <v>25.158437624434754</v>
          </cell>
          <cell r="H20">
            <v>25.625021080104204</v>
          </cell>
          <cell r="I20">
            <v>25.21080491136998</v>
          </cell>
          <cell r="J20">
            <v>32.682962124187412</v>
          </cell>
          <cell r="K20">
            <v>31.970055432625429</v>
          </cell>
          <cell r="L20">
            <v>28.607969666856206</v>
          </cell>
          <cell r="M20">
            <v>30.351388234502576</v>
          </cell>
          <cell r="N20">
            <v>29.489460028350251</v>
          </cell>
          <cell r="O20">
            <v>38.468222598678636</v>
          </cell>
        </row>
        <row r="21">
          <cell r="C21">
            <v>31.680835910309423</v>
          </cell>
          <cell r="D21">
            <v>38.819962133102983</v>
          </cell>
          <cell r="E21">
            <v>34.709651765898364</v>
          </cell>
          <cell r="F21">
            <v>29.581958780935572</v>
          </cell>
          <cell r="G21">
            <v>26.012560979835705</v>
          </cell>
          <cell r="H21">
            <v>27.179450767366109</v>
          </cell>
          <cell r="I21">
            <v>25.986135760548095</v>
          </cell>
          <cell r="J21">
            <v>39.288237888368748</v>
          </cell>
          <cell r="K21">
            <v>34.340143097420558</v>
          </cell>
          <cell r="L21">
            <v>29.632662921679728</v>
          </cell>
          <cell r="M21">
            <v>32.180659696793988</v>
          </cell>
          <cell r="N21">
            <v>32.716337834032323</v>
          </cell>
          <cell r="O21">
            <v>41.427723193456309</v>
          </cell>
        </row>
        <row r="22">
          <cell r="C22">
            <v>39.055236049814162</v>
          </cell>
          <cell r="D22">
            <v>45.67841726225781</v>
          </cell>
          <cell r="E22">
            <v>43.15629081575257</v>
          </cell>
          <cell r="F22">
            <v>33.657821687702977</v>
          </cell>
          <cell r="G22">
            <v>28.312830111387992</v>
          </cell>
          <cell r="H22">
            <v>30.618862402019683</v>
          </cell>
          <cell r="I22">
            <v>29.238129375848935</v>
          </cell>
          <cell r="J22">
            <v>59.550792003694447</v>
          </cell>
          <cell r="K22">
            <v>46.237058464085145</v>
          </cell>
          <cell r="L22">
            <v>33.191451824969448</v>
          </cell>
          <cell r="M22">
            <v>38.772011759622714</v>
          </cell>
          <cell r="N22">
            <v>40.53438902190323</v>
          </cell>
          <cell r="O22">
            <v>53.687376836108619</v>
          </cell>
        </row>
        <row r="23">
          <cell r="C23">
            <v>45.136147037860255</v>
          </cell>
          <cell r="D23">
            <v>53.102878619845285</v>
          </cell>
          <cell r="E23">
            <v>48.41582753921498</v>
          </cell>
          <cell r="F23">
            <v>40.848047697736511</v>
          </cell>
          <cell r="G23">
            <v>33.269631680422293</v>
          </cell>
          <cell r="H23">
            <v>36.730451225256381</v>
          </cell>
          <cell r="I23">
            <v>35.004534661552348</v>
          </cell>
          <cell r="J23">
            <v>60.273800219668232</v>
          </cell>
          <cell r="K23">
            <v>54.519341655618199</v>
          </cell>
          <cell r="L23">
            <v>39.757268664828018</v>
          </cell>
          <cell r="M23">
            <v>46.541317206792186</v>
          </cell>
          <cell r="N23">
            <v>45.697700674038614</v>
          </cell>
          <cell r="O23">
            <v>65.769460089371407</v>
          </cell>
        </row>
        <row r="24">
          <cell r="C24">
            <v>-0.16666569877778595</v>
          </cell>
          <cell r="D24">
            <v>-0.27577203985004933</v>
          </cell>
          <cell r="E24">
            <v>-0.28340440525408589</v>
          </cell>
          <cell r="F24">
            <v>-0.32346551058364231</v>
          </cell>
          <cell r="G24">
            <v>-0.32029383077379275</v>
          </cell>
          <cell r="H24">
            <v>-9.9787732140707283E-2</v>
          </cell>
          <cell r="I24">
            <v>-7.1779086185998209E-2</v>
          </cell>
          <cell r="J24">
            <v>1.9897858081306227E-2</v>
          </cell>
          <cell r="K24">
            <v>-0.3203652906679566</v>
          </cell>
          <cell r="L24">
            <v>-0.19128879980594057</v>
          </cell>
          <cell r="M24">
            <v>0.21154128133076255</v>
          </cell>
          <cell r="N24">
            <v>-0.26418715124581227</v>
          </cell>
          <cell r="O24">
            <v>-0.27955695033470024</v>
          </cell>
        </row>
        <row r="25">
          <cell r="C25">
            <v>-0.26391431417934019</v>
          </cell>
          <cell r="D25">
            <v>-0.28622726370798596</v>
          </cell>
          <cell r="E25">
            <v>-0.30230078830055407</v>
          </cell>
          <cell r="F25">
            <v>-0.32944679719264952</v>
          </cell>
          <cell r="G25">
            <v>-0.37137463194101389</v>
          </cell>
          <cell r="H25">
            <v>-0.21198535121097128</v>
          </cell>
          <cell r="I25">
            <v>-0.30385675325615191</v>
          </cell>
          <cell r="J25">
            <v>-0.15614844507909736</v>
          </cell>
          <cell r="K25">
            <v>-0.19035731735417274</v>
          </cell>
          <cell r="L25">
            <v>-0.26535493601110427</v>
          </cell>
          <cell r="M25">
            <v>-0.26726189326741634</v>
          </cell>
          <cell r="N25">
            <v>-0.28048343881097465</v>
          </cell>
          <cell r="O25">
            <v>-0.27020670904442501</v>
          </cell>
        </row>
        <row r="26">
          <cell r="C26">
            <v>-0.27512332750276669</v>
          </cell>
          <cell r="D26">
            <v>-0.28975781733334038</v>
          </cell>
          <cell r="E26">
            <v>-0.26705784315694425</v>
          </cell>
          <cell r="F26">
            <v>-0.29648856663433903</v>
          </cell>
          <cell r="G26">
            <v>-0.32929990034929824</v>
          </cell>
          <cell r="H26">
            <v>-0.34336443774627545</v>
          </cell>
          <cell r="I26">
            <v>-0.32150605700372442</v>
          </cell>
          <cell r="J26">
            <v>-0.21549038718790398</v>
          </cell>
          <cell r="K26">
            <v>-0.1864198693229511</v>
          </cell>
          <cell r="L26">
            <v>-0.24365719166892896</v>
          </cell>
          <cell r="M26">
            <v>-0.28352278744806375</v>
          </cell>
          <cell r="N26">
            <v>-0.25266208390125711</v>
          </cell>
          <cell r="O26">
            <v>-0.25112945676850018</v>
          </cell>
        </row>
      </sheetData>
      <sheetData sheetId="3"/>
      <sheetData sheetId="4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2018-2027</v>
          </cell>
          <cell r="F3">
            <v>43101</v>
          </cell>
          <cell r="G3">
            <v>43132</v>
          </cell>
          <cell r="H3">
            <v>43160</v>
          </cell>
          <cell r="I3">
            <v>43191</v>
          </cell>
          <cell r="J3">
            <v>43221</v>
          </cell>
          <cell r="K3">
            <v>43252</v>
          </cell>
          <cell r="L3">
            <v>43282</v>
          </cell>
          <cell r="M3">
            <v>43313</v>
          </cell>
          <cell r="N3">
            <v>43344</v>
          </cell>
          <cell r="O3">
            <v>43374</v>
          </cell>
          <cell r="P3">
            <v>43405</v>
          </cell>
          <cell r="Q3">
            <v>43435</v>
          </cell>
          <cell r="R3">
            <v>2019</v>
          </cell>
          <cell r="S3">
            <v>43466</v>
          </cell>
          <cell r="T3">
            <v>43497</v>
          </cell>
          <cell r="U3">
            <v>43525</v>
          </cell>
          <cell r="V3">
            <v>43556</v>
          </cell>
          <cell r="W3">
            <v>43586</v>
          </cell>
          <cell r="X3">
            <v>43617</v>
          </cell>
          <cell r="Y3">
            <v>43647</v>
          </cell>
          <cell r="Z3">
            <v>43678</v>
          </cell>
          <cell r="AA3">
            <v>43709</v>
          </cell>
          <cell r="AB3">
            <v>43739</v>
          </cell>
          <cell r="AC3">
            <v>43770</v>
          </cell>
          <cell r="AD3">
            <v>43800</v>
          </cell>
          <cell r="AE3">
            <v>2020</v>
          </cell>
          <cell r="AF3">
            <v>43831</v>
          </cell>
          <cell r="AG3">
            <v>43862</v>
          </cell>
          <cell r="AH3">
            <v>43891</v>
          </cell>
          <cell r="AI3">
            <v>43922</v>
          </cell>
          <cell r="AJ3">
            <v>43952</v>
          </cell>
          <cell r="AK3">
            <v>43983</v>
          </cell>
          <cell r="AL3">
            <v>44013</v>
          </cell>
          <cell r="AM3">
            <v>44044</v>
          </cell>
          <cell r="AN3">
            <v>44075</v>
          </cell>
          <cell r="AO3">
            <v>44105</v>
          </cell>
          <cell r="AP3">
            <v>44136</v>
          </cell>
          <cell r="AQ3">
            <v>44166</v>
          </cell>
          <cell r="AR3">
            <v>2021</v>
          </cell>
          <cell r="AS3">
            <v>44197</v>
          </cell>
          <cell r="AT3">
            <v>44228</v>
          </cell>
          <cell r="AU3">
            <v>44256</v>
          </cell>
          <cell r="AV3">
            <v>44287</v>
          </cell>
          <cell r="AW3">
            <v>44317</v>
          </cell>
          <cell r="AX3">
            <v>44348</v>
          </cell>
          <cell r="AY3">
            <v>44378</v>
          </cell>
          <cell r="AZ3">
            <v>44409</v>
          </cell>
          <cell r="BA3">
            <v>44440</v>
          </cell>
          <cell r="BB3">
            <v>44470</v>
          </cell>
          <cell r="BC3">
            <v>44501</v>
          </cell>
          <cell r="BD3">
            <v>44531</v>
          </cell>
          <cell r="BE3">
            <v>2022</v>
          </cell>
          <cell r="BF3">
            <v>44562</v>
          </cell>
          <cell r="BG3">
            <v>44593</v>
          </cell>
          <cell r="BH3">
            <v>44621</v>
          </cell>
          <cell r="BI3">
            <v>44652</v>
          </cell>
          <cell r="BJ3">
            <v>44682</v>
          </cell>
          <cell r="BK3">
            <v>44713</v>
          </cell>
          <cell r="BL3">
            <v>44743</v>
          </cell>
          <cell r="BM3">
            <v>44774</v>
          </cell>
          <cell r="BN3">
            <v>44805</v>
          </cell>
          <cell r="BO3">
            <v>44835</v>
          </cell>
          <cell r="BP3">
            <v>44866</v>
          </cell>
          <cell r="BQ3">
            <v>44896</v>
          </cell>
          <cell r="BR3">
            <v>2023</v>
          </cell>
          <cell r="BS3">
            <v>44927</v>
          </cell>
          <cell r="BT3">
            <v>44958</v>
          </cell>
          <cell r="BU3">
            <v>44986</v>
          </cell>
          <cell r="BV3">
            <v>45017</v>
          </cell>
          <cell r="BW3">
            <v>45047</v>
          </cell>
          <cell r="BX3">
            <v>45078</v>
          </cell>
          <cell r="BY3">
            <v>45108</v>
          </cell>
          <cell r="BZ3">
            <v>45139</v>
          </cell>
          <cell r="CA3">
            <v>45170</v>
          </cell>
          <cell r="CB3">
            <v>45200</v>
          </cell>
          <cell r="CC3">
            <v>45231</v>
          </cell>
          <cell r="CD3">
            <v>45261</v>
          </cell>
          <cell r="CE3">
            <v>2024</v>
          </cell>
          <cell r="CF3">
            <v>45292</v>
          </cell>
          <cell r="CG3">
            <v>45323</v>
          </cell>
          <cell r="CH3">
            <v>45352</v>
          </cell>
          <cell r="CI3">
            <v>45383</v>
          </cell>
          <cell r="CJ3">
            <v>45413</v>
          </cell>
          <cell r="CK3">
            <v>45444</v>
          </cell>
          <cell r="CL3">
            <v>45474</v>
          </cell>
          <cell r="CM3">
            <v>45505</v>
          </cell>
          <cell r="CN3">
            <v>45536</v>
          </cell>
          <cell r="CO3">
            <v>45566</v>
          </cell>
          <cell r="CP3">
            <v>45597</v>
          </cell>
          <cell r="CQ3">
            <v>45627</v>
          </cell>
          <cell r="CR3">
            <v>2025</v>
          </cell>
          <cell r="CS3">
            <v>45658</v>
          </cell>
          <cell r="CT3">
            <v>45689</v>
          </cell>
          <cell r="CU3">
            <v>45717</v>
          </cell>
          <cell r="CV3">
            <v>45748</v>
          </cell>
          <cell r="CW3">
            <v>45778</v>
          </cell>
          <cell r="CX3">
            <v>45809</v>
          </cell>
          <cell r="CY3">
            <v>45839</v>
          </cell>
          <cell r="CZ3">
            <v>45870</v>
          </cell>
          <cell r="DA3">
            <v>45901</v>
          </cell>
          <cell r="DB3">
            <v>45931</v>
          </cell>
          <cell r="DC3">
            <v>45962</v>
          </cell>
          <cell r="DD3">
            <v>45992</v>
          </cell>
          <cell r="DE3">
            <v>2026</v>
          </cell>
          <cell r="DF3">
            <v>46023</v>
          </cell>
          <cell r="DG3">
            <v>46054</v>
          </cell>
          <cell r="DH3">
            <v>46082</v>
          </cell>
          <cell r="DI3">
            <v>46113</v>
          </cell>
          <cell r="DJ3">
            <v>46143</v>
          </cell>
          <cell r="DK3">
            <v>46174</v>
          </cell>
          <cell r="DL3">
            <v>46204</v>
          </cell>
          <cell r="DM3">
            <v>46235</v>
          </cell>
          <cell r="DN3">
            <v>46266</v>
          </cell>
          <cell r="DO3">
            <v>46296</v>
          </cell>
          <cell r="DP3">
            <v>46327</v>
          </cell>
          <cell r="DQ3">
            <v>46357</v>
          </cell>
          <cell r="DR3">
            <v>2027</v>
          </cell>
          <cell r="DS3">
            <v>46388</v>
          </cell>
          <cell r="DT3">
            <v>46419</v>
          </cell>
          <cell r="DU3">
            <v>46447</v>
          </cell>
          <cell r="DV3">
            <v>46478</v>
          </cell>
          <cell r="DW3">
            <v>46508</v>
          </cell>
          <cell r="DX3">
            <v>46539</v>
          </cell>
          <cell r="DY3">
            <v>46569</v>
          </cell>
          <cell r="DZ3">
            <v>46600</v>
          </cell>
          <cell r="EA3">
            <v>46631</v>
          </cell>
          <cell r="EB3">
            <v>46661</v>
          </cell>
          <cell r="EC3">
            <v>46692</v>
          </cell>
          <cell r="ED3">
            <v>46722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407.39999999990687</v>
          </cell>
          <cell r="H32">
            <v>329.79999999981374</v>
          </cell>
          <cell r="I32">
            <v>564.60000000009313</v>
          </cell>
          <cell r="J32">
            <v>119.79999999993015</v>
          </cell>
          <cell r="K32">
            <v>394.69999999995343</v>
          </cell>
          <cell r="L32">
            <v>1659.1000000000931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432.92000000178814</v>
          </cell>
          <cell r="S32">
            <v>0</v>
          </cell>
          <cell r="T32">
            <v>146</v>
          </cell>
          <cell r="U32">
            <v>0</v>
          </cell>
          <cell r="V32">
            <v>57.399999999906868</v>
          </cell>
          <cell r="W32">
            <v>109.26000000000931</v>
          </cell>
          <cell r="X32">
            <v>120.26000000000931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143.59999999776483</v>
          </cell>
          <cell r="AF32">
            <v>0</v>
          </cell>
          <cell r="AG32">
            <v>0</v>
          </cell>
          <cell r="AH32">
            <v>0</v>
          </cell>
          <cell r="AI32">
            <v>65</v>
          </cell>
          <cell r="AJ32">
            <v>68.300000000046566</v>
          </cell>
          <cell r="AK32">
            <v>0</v>
          </cell>
          <cell r="AL32">
            <v>10.299999999813735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6.7999999970197678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6.8000000000465661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2.5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2.5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-2407.6999999992549</v>
          </cell>
          <cell r="BS32">
            <v>0</v>
          </cell>
          <cell r="BT32">
            <v>168.5</v>
          </cell>
          <cell r="BU32">
            <v>0</v>
          </cell>
          <cell r="BV32">
            <v>31.200000000186265</v>
          </cell>
          <cell r="BW32">
            <v>3.2000000001862645</v>
          </cell>
          <cell r="BX32">
            <v>18.899999999906868</v>
          </cell>
          <cell r="BY32">
            <v>277.29999999981374</v>
          </cell>
          <cell r="BZ32">
            <v>0</v>
          </cell>
          <cell r="CA32">
            <v>0</v>
          </cell>
          <cell r="CB32">
            <v>-3032.7999999998137</v>
          </cell>
          <cell r="CC32">
            <v>126</v>
          </cell>
          <cell r="CD32">
            <v>0</v>
          </cell>
          <cell r="CE32">
            <v>-1891.9000000022352</v>
          </cell>
          <cell r="CF32">
            <v>0</v>
          </cell>
          <cell r="CG32">
            <v>0</v>
          </cell>
          <cell r="CH32">
            <v>0</v>
          </cell>
          <cell r="CI32">
            <v>82.399999999906868</v>
          </cell>
          <cell r="CJ32">
            <v>212.19999999995343</v>
          </cell>
          <cell r="CK32">
            <v>144.39999999990687</v>
          </cell>
          <cell r="CL32">
            <v>739.70000000018626</v>
          </cell>
          <cell r="CM32">
            <v>899.59999999962747</v>
          </cell>
          <cell r="CN32">
            <v>0</v>
          </cell>
          <cell r="CO32">
            <v>-3370.4000000001397</v>
          </cell>
          <cell r="CP32">
            <v>-599.79999999981374</v>
          </cell>
          <cell r="CQ32">
            <v>0</v>
          </cell>
          <cell r="CR32">
            <v>793.59999999776483</v>
          </cell>
          <cell r="CS32">
            <v>0</v>
          </cell>
          <cell r="CT32">
            <v>9</v>
          </cell>
          <cell r="CU32">
            <v>0</v>
          </cell>
          <cell r="CV32">
            <v>0</v>
          </cell>
          <cell r="CW32">
            <v>122.29999999981374</v>
          </cell>
          <cell r="CX32">
            <v>0</v>
          </cell>
          <cell r="CY32">
            <v>59</v>
          </cell>
          <cell r="CZ32">
            <v>581.29999999981374</v>
          </cell>
          <cell r="DA32">
            <v>22</v>
          </cell>
          <cell r="DB32">
            <v>0</v>
          </cell>
          <cell r="DC32">
            <v>0</v>
          </cell>
          <cell r="DD32">
            <v>0</v>
          </cell>
          <cell r="DE32">
            <v>415.60000000149012</v>
          </cell>
          <cell r="DF32">
            <v>-468.0999999998603</v>
          </cell>
          <cell r="DG32">
            <v>0</v>
          </cell>
          <cell r="DH32">
            <v>0</v>
          </cell>
          <cell r="DI32">
            <v>0</v>
          </cell>
          <cell r="DJ32">
            <v>125.39999999990687</v>
          </cell>
          <cell r="DK32">
            <v>0</v>
          </cell>
          <cell r="DL32">
            <v>421.5</v>
          </cell>
          <cell r="DM32">
            <v>284</v>
          </cell>
          <cell r="DN32">
            <v>0</v>
          </cell>
          <cell r="DO32">
            <v>0.69999999995343387</v>
          </cell>
          <cell r="DP32">
            <v>0.5</v>
          </cell>
          <cell r="DQ32">
            <v>51.599999999627471</v>
          </cell>
          <cell r="DR32">
            <v>580.69999999925494</v>
          </cell>
          <cell r="DS32">
            <v>0</v>
          </cell>
          <cell r="DT32">
            <v>18</v>
          </cell>
          <cell r="DU32">
            <v>0</v>
          </cell>
          <cell r="DV32">
            <v>0</v>
          </cell>
          <cell r="DW32">
            <v>127.10000000009313</v>
          </cell>
          <cell r="DX32">
            <v>13.300000000046566</v>
          </cell>
          <cell r="DY32">
            <v>249.5</v>
          </cell>
          <cell r="DZ32">
            <v>153</v>
          </cell>
          <cell r="EA32">
            <v>0</v>
          </cell>
          <cell r="EB32">
            <v>1.1999999999534339</v>
          </cell>
          <cell r="EC32">
            <v>18.599999999627471</v>
          </cell>
          <cell r="ED32">
            <v>0</v>
          </cell>
        </row>
        <row r="33">
          <cell r="F33">
            <v>4138</v>
          </cell>
          <cell r="G33">
            <v>2742.7999999998137</v>
          </cell>
          <cell r="H33">
            <v>3869.5</v>
          </cell>
          <cell r="I33">
            <v>1382.3100000000559</v>
          </cell>
          <cell r="J33">
            <v>148</v>
          </cell>
          <cell r="K33">
            <v>144.80000000004657</v>
          </cell>
          <cell r="L33">
            <v>0</v>
          </cell>
          <cell r="M33">
            <v>423</v>
          </cell>
          <cell r="N33">
            <v>369.79999999981374</v>
          </cell>
          <cell r="O33">
            <v>1370.7999999998137</v>
          </cell>
          <cell r="P33">
            <v>2282</v>
          </cell>
          <cell r="Q33">
            <v>1370.2999999998137</v>
          </cell>
          <cell r="R33">
            <v>9480.8699999973178</v>
          </cell>
          <cell r="S33">
            <v>719</v>
          </cell>
          <cell r="T33">
            <v>133.29999999981374</v>
          </cell>
          <cell r="U33">
            <v>253.5</v>
          </cell>
          <cell r="V33">
            <v>1934.8100000000559</v>
          </cell>
          <cell r="W33">
            <v>93.299999999988358</v>
          </cell>
          <cell r="X33">
            <v>414.05999999999767</v>
          </cell>
          <cell r="Y33">
            <v>17.700000000186265</v>
          </cell>
          <cell r="Z33">
            <v>0</v>
          </cell>
          <cell r="AA33">
            <v>3619</v>
          </cell>
          <cell r="AB33">
            <v>191.79999999981374</v>
          </cell>
          <cell r="AC33">
            <v>1947.7999999998137</v>
          </cell>
          <cell r="AD33">
            <v>156.59999999962747</v>
          </cell>
          <cell r="AE33">
            <v>4602.5999999940395</v>
          </cell>
          <cell r="AF33">
            <v>75.299999999813735</v>
          </cell>
          <cell r="AG33">
            <v>0</v>
          </cell>
          <cell r="AH33">
            <v>74</v>
          </cell>
          <cell r="AI33">
            <v>1378.9000000001397</v>
          </cell>
          <cell r="AJ33">
            <v>1164.6500000000233</v>
          </cell>
          <cell r="AK33">
            <v>-521.44999999995343</v>
          </cell>
          <cell r="AL33">
            <v>0</v>
          </cell>
          <cell r="AM33">
            <v>0</v>
          </cell>
          <cell r="AN33">
            <v>11.700000000186265</v>
          </cell>
          <cell r="AO33">
            <v>1871.5999999996275</v>
          </cell>
          <cell r="AP33">
            <v>0.29999999981373549</v>
          </cell>
          <cell r="AQ33">
            <v>547.59999999962747</v>
          </cell>
          <cell r="AR33">
            <v>949.40000000596046</v>
          </cell>
          <cell r="AS33">
            <v>171.5</v>
          </cell>
          <cell r="AT33">
            <v>7</v>
          </cell>
          <cell r="AU33">
            <v>3.2000000001862645</v>
          </cell>
          <cell r="AV33">
            <v>0</v>
          </cell>
          <cell r="AW33">
            <v>10.899999999906868</v>
          </cell>
          <cell r="AX33">
            <v>45.899999999906868</v>
          </cell>
          <cell r="AY33">
            <v>0</v>
          </cell>
          <cell r="AZ33">
            <v>0</v>
          </cell>
          <cell r="BA33">
            <v>96</v>
          </cell>
          <cell r="BB33">
            <v>20</v>
          </cell>
          <cell r="BC33">
            <v>78.700000000186265</v>
          </cell>
          <cell r="BD33">
            <v>516.20000000018626</v>
          </cell>
          <cell r="BE33">
            <v>592.10000000149012</v>
          </cell>
          <cell r="BF33">
            <v>29</v>
          </cell>
          <cell r="BG33">
            <v>29.200000000186265</v>
          </cell>
          <cell r="BH33">
            <v>96</v>
          </cell>
          <cell r="BI33">
            <v>0</v>
          </cell>
          <cell r="BJ33">
            <v>6.3000000000465661</v>
          </cell>
          <cell r="BK33">
            <v>42.899999999906868</v>
          </cell>
          <cell r="BL33">
            <v>0</v>
          </cell>
          <cell r="BM33">
            <v>101</v>
          </cell>
          <cell r="BN33">
            <v>68.5</v>
          </cell>
          <cell r="BO33">
            <v>2</v>
          </cell>
          <cell r="BP33">
            <v>28.5</v>
          </cell>
          <cell r="BQ33">
            <v>188.70000000018626</v>
          </cell>
          <cell r="BR33">
            <v>627.60000000149012</v>
          </cell>
          <cell r="BS33">
            <v>107</v>
          </cell>
          <cell r="BT33">
            <v>22.700000000186265</v>
          </cell>
          <cell r="BU33">
            <v>2.400000000372529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2</v>
          </cell>
          <cell r="CA33">
            <v>0</v>
          </cell>
          <cell r="CB33">
            <v>210.5</v>
          </cell>
          <cell r="CC33">
            <v>35</v>
          </cell>
          <cell r="CD33">
            <v>248</v>
          </cell>
          <cell r="CE33">
            <v>-18388.89999999851</v>
          </cell>
          <cell r="CF33">
            <v>276</v>
          </cell>
          <cell r="CG33">
            <v>25</v>
          </cell>
          <cell r="CH33">
            <v>114</v>
          </cell>
          <cell r="CI33">
            <v>0</v>
          </cell>
          <cell r="CJ33">
            <v>3.599999999627471</v>
          </cell>
          <cell r="CK33">
            <v>0</v>
          </cell>
          <cell r="CL33">
            <v>0</v>
          </cell>
          <cell r="CM33">
            <v>0</v>
          </cell>
          <cell r="CN33">
            <v>110.5</v>
          </cell>
          <cell r="CO33">
            <v>-18982</v>
          </cell>
          <cell r="CP33">
            <v>17</v>
          </cell>
          <cell r="CQ33">
            <v>47</v>
          </cell>
          <cell r="CR33">
            <v>1489.7000000029802</v>
          </cell>
          <cell r="CS33">
            <v>206.5</v>
          </cell>
          <cell r="CT33">
            <v>17.5</v>
          </cell>
          <cell r="CU33">
            <v>6</v>
          </cell>
          <cell r="CV33">
            <v>215</v>
          </cell>
          <cell r="CW33">
            <v>0</v>
          </cell>
          <cell r="CX33">
            <v>186.20000000018626</v>
          </cell>
          <cell r="CY33">
            <v>185</v>
          </cell>
          <cell r="CZ33">
            <v>8</v>
          </cell>
          <cell r="DA33">
            <v>36.5</v>
          </cell>
          <cell r="DB33">
            <v>387.5</v>
          </cell>
          <cell r="DC33">
            <v>0</v>
          </cell>
          <cell r="DD33">
            <v>241.5</v>
          </cell>
          <cell r="DE33">
            <v>999.89999999850988</v>
          </cell>
          <cell r="DF33">
            <v>205.5</v>
          </cell>
          <cell r="DG33">
            <v>19</v>
          </cell>
          <cell r="DH33">
            <v>3</v>
          </cell>
          <cell r="DI33">
            <v>130.70000000018626</v>
          </cell>
          <cell r="DJ33">
            <v>4.2000000001862645</v>
          </cell>
          <cell r="DK33">
            <v>0</v>
          </cell>
          <cell r="DL33">
            <v>193</v>
          </cell>
          <cell r="DM33">
            <v>0</v>
          </cell>
          <cell r="DN33">
            <v>46</v>
          </cell>
          <cell r="DO33">
            <v>398.5</v>
          </cell>
          <cell r="DP33">
            <v>0</v>
          </cell>
          <cell r="DQ33">
            <v>0</v>
          </cell>
          <cell r="DR33">
            <v>2067.5999999940395</v>
          </cell>
          <cell r="DS33">
            <v>308</v>
          </cell>
          <cell r="DT33">
            <v>216</v>
          </cell>
          <cell r="DU33">
            <v>122</v>
          </cell>
          <cell r="DV33">
            <v>136.59999999962747</v>
          </cell>
          <cell r="DW33">
            <v>8.7999999998137355</v>
          </cell>
          <cell r="DX33">
            <v>19.200000000186265</v>
          </cell>
          <cell r="DY33">
            <v>428</v>
          </cell>
          <cell r="DZ33">
            <v>0</v>
          </cell>
          <cell r="EA33">
            <v>90</v>
          </cell>
          <cell r="EB33">
            <v>254</v>
          </cell>
          <cell r="EC33">
            <v>0</v>
          </cell>
          <cell r="ED33">
            <v>485</v>
          </cell>
        </row>
        <row r="34">
          <cell r="F34">
            <v>160.84999999997672</v>
          </cell>
          <cell r="G34">
            <v>361.69000000000233</v>
          </cell>
          <cell r="H34">
            <v>2458.8000000000466</v>
          </cell>
          <cell r="I34">
            <v>564.87000000002445</v>
          </cell>
          <cell r="J34">
            <v>460.8739999999998</v>
          </cell>
          <cell r="K34">
            <v>531.91079999999965</v>
          </cell>
          <cell r="L34">
            <v>15336.699999999953</v>
          </cell>
          <cell r="M34">
            <v>2844.5999999996275</v>
          </cell>
          <cell r="N34">
            <v>498.29999999981374</v>
          </cell>
          <cell r="O34">
            <v>1434.1000000000931</v>
          </cell>
          <cell r="P34">
            <v>539.0999999998603</v>
          </cell>
          <cell r="Q34">
            <v>213</v>
          </cell>
          <cell r="R34">
            <v>-27534.399199996144</v>
          </cell>
          <cell r="S34">
            <v>340.5</v>
          </cell>
          <cell r="T34">
            <v>0</v>
          </cell>
          <cell r="U34">
            <v>23.5</v>
          </cell>
          <cell r="V34">
            <v>845.10000000009313</v>
          </cell>
          <cell r="W34">
            <v>952</v>
          </cell>
          <cell r="X34">
            <v>144.00079999999889</v>
          </cell>
          <cell r="Y34">
            <v>-31920.59999999986</v>
          </cell>
          <cell r="Z34">
            <v>1671.2000000001863</v>
          </cell>
          <cell r="AA34">
            <v>121.29999999981374</v>
          </cell>
          <cell r="AB34">
            <v>252.79999999981374</v>
          </cell>
          <cell r="AC34">
            <v>0</v>
          </cell>
          <cell r="AD34">
            <v>35.800000000046566</v>
          </cell>
          <cell r="AE34">
            <v>1529.7999999970198</v>
          </cell>
          <cell r="AF34">
            <v>0</v>
          </cell>
          <cell r="AG34">
            <v>0</v>
          </cell>
          <cell r="AH34">
            <v>11.599999999627471</v>
          </cell>
          <cell r="AI34">
            <v>45.799999999813735</v>
          </cell>
          <cell r="AJ34">
            <v>337.85999999998603</v>
          </cell>
          <cell r="AK34">
            <v>116.3399999999674</v>
          </cell>
          <cell r="AL34">
            <v>611.60000000009313</v>
          </cell>
          <cell r="AM34">
            <v>295.20000000018626</v>
          </cell>
          <cell r="AN34">
            <v>9.2999999998137355</v>
          </cell>
          <cell r="AO34">
            <v>50.700000000186265</v>
          </cell>
          <cell r="AP34">
            <v>14</v>
          </cell>
          <cell r="AQ34">
            <v>37.399999999906868</v>
          </cell>
          <cell r="AR34">
            <v>570.29999999701977</v>
          </cell>
          <cell r="AS34">
            <v>66.599999999860302</v>
          </cell>
          <cell r="AT34">
            <v>0</v>
          </cell>
          <cell r="AU34">
            <v>12</v>
          </cell>
          <cell r="AV34">
            <v>20.599999999627471</v>
          </cell>
          <cell r="AW34">
            <v>69.900000000023283</v>
          </cell>
          <cell r="AX34">
            <v>0</v>
          </cell>
          <cell r="AY34">
            <v>360.79999999981374</v>
          </cell>
          <cell r="AZ34">
            <v>7.7000000001862645</v>
          </cell>
          <cell r="BA34">
            <v>0</v>
          </cell>
          <cell r="BB34">
            <v>19</v>
          </cell>
          <cell r="BC34">
            <v>13.700000000186265</v>
          </cell>
          <cell r="BD34">
            <v>0</v>
          </cell>
          <cell r="BE34">
            <v>304.80000000447035</v>
          </cell>
          <cell r="BF34">
            <v>0</v>
          </cell>
          <cell r="BG34">
            <v>0</v>
          </cell>
          <cell r="BH34">
            <v>13.400000000372529</v>
          </cell>
          <cell r="BI34">
            <v>24.299999999813735</v>
          </cell>
          <cell r="BJ34">
            <v>145.59999999997672</v>
          </cell>
          <cell r="BK34">
            <v>13.299999999813735</v>
          </cell>
          <cell r="BL34">
            <v>81.700000000186265</v>
          </cell>
          <cell r="BM34">
            <v>7</v>
          </cell>
          <cell r="BN34">
            <v>0</v>
          </cell>
          <cell r="BO34">
            <v>19.5</v>
          </cell>
          <cell r="BP34">
            <v>0</v>
          </cell>
          <cell r="BQ34">
            <v>0</v>
          </cell>
          <cell r="BR34">
            <v>-33771.5</v>
          </cell>
          <cell r="BS34">
            <v>0</v>
          </cell>
          <cell r="BT34">
            <v>0</v>
          </cell>
          <cell r="BU34">
            <v>112</v>
          </cell>
          <cell r="BV34">
            <v>22.700000000186265</v>
          </cell>
          <cell r="BW34">
            <v>148.69999999995343</v>
          </cell>
          <cell r="BX34">
            <v>105.10000000009313</v>
          </cell>
          <cell r="BY34">
            <v>34</v>
          </cell>
          <cell r="BZ34">
            <v>131.5</v>
          </cell>
          <cell r="CA34">
            <v>0</v>
          </cell>
          <cell r="CB34">
            <v>-34325.700000000186</v>
          </cell>
          <cell r="CC34">
            <v>0.20000000018626451</v>
          </cell>
          <cell r="CD34">
            <v>0</v>
          </cell>
          <cell r="CE34">
            <v>-125875.6400000006</v>
          </cell>
          <cell r="CF34">
            <v>8.2000000001862645</v>
          </cell>
          <cell r="CG34">
            <v>6</v>
          </cell>
          <cell r="CH34">
            <v>1</v>
          </cell>
          <cell r="CI34">
            <v>27</v>
          </cell>
          <cell r="CJ34">
            <v>506.72000000003027</v>
          </cell>
          <cell r="CK34">
            <v>453.73999999999069</v>
          </cell>
          <cell r="CL34">
            <v>242</v>
          </cell>
          <cell r="CM34">
            <v>70</v>
          </cell>
          <cell r="CN34">
            <v>0</v>
          </cell>
          <cell r="CO34">
            <v>-109474</v>
          </cell>
          <cell r="CP34">
            <v>-17716.299999999814</v>
          </cell>
          <cell r="CQ34">
            <v>0</v>
          </cell>
          <cell r="CR34">
            <v>868</v>
          </cell>
          <cell r="CS34">
            <v>8.7999999998137355</v>
          </cell>
          <cell r="CT34">
            <v>0</v>
          </cell>
          <cell r="CU34">
            <v>17.5</v>
          </cell>
          <cell r="CV34">
            <v>0</v>
          </cell>
          <cell r="CW34">
            <v>387.70000000006985</v>
          </cell>
          <cell r="CX34">
            <v>204.69999999995343</v>
          </cell>
          <cell r="CY34">
            <v>70.5</v>
          </cell>
          <cell r="CZ34">
            <v>2</v>
          </cell>
          <cell r="DA34">
            <v>14</v>
          </cell>
          <cell r="DB34">
            <v>79</v>
          </cell>
          <cell r="DC34">
            <v>83.799999999813735</v>
          </cell>
          <cell r="DD34">
            <v>0</v>
          </cell>
          <cell r="DE34">
            <v>817.90000000596046</v>
          </cell>
          <cell r="DF34">
            <v>106.29999999981374</v>
          </cell>
          <cell r="DG34">
            <v>0</v>
          </cell>
          <cell r="DH34">
            <v>7.5</v>
          </cell>
          <cell r="DI34">
            <v>34</v>
          </cell>
          <cell r="DJ34">
            <v>337.59999999997672</v>
          </cell>
          <cell r="DK34">
            <v>226.5</v>
          </cell>
          <cell r="DL34">
            <v>51.5</v>
          </cell>
          <cell r="DM34">
            <v>0</v>
          </cell>
          <cell r="DN34">
            <v>54</v>
          </cell>
          <cell r="DO34">
            <v>0</v>
          </cell>
          <cell r="DP34">
            <v>0.5</v>
          </cell>
          <cell r="DQ34">
            <v>0</v>
          </cell>
          <cell r="DR34">
            <v>1049.1400000080466</v>
          </cell>
          <cell r="DS34">
            <v>88.599999999627471</v>
          </cell>
          <cell r="DT34">
            <v>0</v>
          </cell>
          <cell r="DU34">
            <v>31.5</v>
          </cell>
          <cell r="DV34">
            <v>191.29999999981374</v>
          </cell>
          <cell r="DW34">
            <v>119.73999999999069</v>
          </cell>
          <cell r="DX34">
            <v>417</v>
          </cell>
          <cell r="DY34">
            <v>34.5</v>
          </cell>
          <cell r="DZ34">
            <v>164</v>
          </cell>
          <cell r="EA34">
            <v>0</v>
          </cell>
          <cell r="EB34">
            <v>0.5</v>
          </cell>
          <cell r="EC34">
            <v>2</v>
          </cell>
          <cell r="ED34">
            <v>0</v>
          </cell>
        </row>
        <row r="35">
          <cell r="F35">
            <v>2292.660000000149</v>
          </cell>
          <cell r="G35">
            <v>248.70000000018626</v>
          </cell>
          <cell r="H35">
            <v>959.46000000019558</v>
          </cell>
          <cell r="I35">
            <v>1109</v>
          </cell>
          <cell r="J35">
            <v>131.10000000009313</v>
          </cell>
          <cell r="K35">
            <v>8.9799999999813735</v>
          </cell>
          <cell r="L35">
            <v>278.10000000009313</v>
          </cell>
          <cell r="M35">
            <v>0</v>
          </cell>
          <cell r="N35">
            <v>20.200000000186265</v>
          </cell>
          <cell r="O35">
            <v>346</v>
          </cell>
          <cell r="P35">
            <v>2460.8999999999069</v>
          </cell>
          <cell r="Q35">
            <v>2289.7400000002235</v>
          </cell>
          <cell r="R35">
            <v>5215.1999999955297</v>
          </cell>
          <cell r="S35">
            <v>1644.0999999996275</v>
          </cell>
          <cell r="T35">
            <v>247.60000000009313</v>
          </cell>
          <cell r="U35">
            <v>689.70000000018626</v>
          </cell>
          <cell r="V35">
            <v>1808.9399999999441</v>
          </cell>
          <cell r="W35">
            <v>65.159999999916181</v>
          </cell>
          <cell r="X35">
            <v>0</v>
          </cell>
          <cell r="Y35">
            <v>0</v>
          </cell>
          <cell r="Z35">
            <v>0</v>
          </cell>
          <cell r="AA35">
            <v>26.299999999813735</v>
          </cell>
          <cell r="AB35">
            <v>0.39999999990686774</v>
          </cell>
          <cell r="AC35">
            <v>376.70000000018626</v>
          </cell>
          <cell r="AD35">
            <v>356.29999999981374</v>
          </cell>
          <cell r="AE35">
            <v>1721.4900000020862</v>
          </cell>
          <cell r="AF35">
            <v>155.5</v>
          </cell>
          <cell r="AG35">
            <v>6.400000000372529</v>
          </cell>
          <cell r="AH35">
            <v>89.399999999906868</v>
          </cell>
          <cell r="AI35">
            <v>76.439999999944121</v>
          </cell>
          <cell r="AJ35">
            <v>336.1500000001397</v>
          </cell>
          <cell r="AK35">
            <v>0</v>
          </cell>
          <cell r="AL35">
            <v>0</v>
          </cell>
          <cell r="AM35">
            <v>0</v>
          </cell>
          <cell r="AN35">
            <v>35</v>
          </cell>
          <cell r="AO35">
            <v>0.89999999990686774</v>
          </cell>
          <cell r="AP35">
            <v>1</v>
          </cell>
          <cell r="AQ35">
            <v>1020.7000000001863</v>
          </cell>
          <cell r="AR35">
            <v>2658.6200000047684</v>
          </cell>
          <cell r="AS35">
            <v>279.39999999944121</v>
          </cell>
          <cell r="AT35">
            <v>81.800000000279397</v>
          </cell>
          <cell r="AU35">
            <v>86.5</v>
          </cell>
          <cell r="AV35">
            <v>57.099999999627471</v>
          </cell>
          <cell r="AW35">
            <v>6.9599999999627471</v>
          </cell>
          <cell r="AX35">
            <v>0</v>
          </cell>
          <cell r="AY35">
            <v>0</v>
          </cell>
          <cell r="AZ35">
            <v>0</v>
          </cell>
          <cell r="BA35">
            <v>19.799999999813735</v>
          </cell>
          <cell r="BB35">
            <v>0</v>
          </cell>
          <cell r="BC35">
            <v>107.09999999962747</v>
          </cell>
          <cell r="BD35">
            <v>2019.9599999999627</v>
          </cell>
          <cell r="BE35">
            <v>462.14000000804663</v>
          </cell>
          <cell r="BF35">
            <v>112.79999999981374</v>
          </cell>
          <cell r="BG35">
            <v>19.399999999906868</v>
          </cell>
          <cell r="BH35">
            <v>0</v>
          </cell>
          <cell r="BI35">
            <v>31.799999999813735</v>
          </cell>
          <cell r="BJ35">
            <v>12.799999999813735</v>
          </cell>
          <cell r="BK35">
            <v>31.840000000083819</v>
          </cell>
          <cell r="BL35">
            <v>0</v>
          </cell>
          <cell r="BM35">
            <v>0</v>
          </cell>
          <cell r="BN35">
            <v>28.299999999813735</v>
          </cell>
          <cell r="BO35">
            <v>0.39999999944120646</v>
          </cell>
          <cell r="BP35">
            <v>13.400000000372529</v>
          </cell>
          <cell r="BQ35">
            <v>211.40000000037253</v>
          </cell>
          <cell r="BR35">
            <v>385.53999999165535</v>
          </cell>
          <cell r="BS35">
            <v>189.39999999990687</v>
          </cell>
          <cell r="BT35">
            <v>7.099999999627471</v>
          </cell>
          <cell r="BU35">
            <v>40.5</v>
          </cell>
          <cell r="BV35">
            <v>0</v>
          </cell>
          <cell r="BW35">
            <v>3.1000000000931323</v>
          </cell>
          <cell r="BX35">
            <v>30.040000000037253</v>
          </cell>
          <cell r="BY35">
            <v>0</v>
          </cell>
          <cell r="BZ35">
            <v>0</v>
          </cell>
          <cell r="CA35">
            <v>0</v>
          </cell>
          <cell r="CB35">
            <v>0.59999999962747097</v>
          </cell>
          <cell r="CC35">
            <v>30.5</v>
          </cell>
          <cell r="CD35">
            <v>84.300000000745058</v>
          </cell>
          <cell r="CE35">
            <v>-12635.919999986887</v>
          </cell>
          <cell r="CF35">
            <v>118.5</v>
          </cell>
          <cell r="CG35">
            <v>40</v>
          </cell>
          <cell r="CH35">
            <v>103.90000000037253</v>
          </cell>
          <cell r="CI35">
            <v>0</v>
          </cell>
          <cell r="CJ35">
            <v>7.0400000000372529</v>
          </cell>
          <cell r="CK35">
            <v>11.439999999944121</v>
          </cell>
          <cell r="CL35">
            <v>21.299999999813735</v>
          </cell>
          <cell r="CM35">
            <v>0</v>
          </cell>
          <cell r="CN35">
            <v>56.400000000372529</v>
          </cell>
          <cell r="CO35">
            <v>-6331.4000000003725</v>
          </cell>
          <cell r="CP35">
            <v>-7801</v>
          </cell>
          <cell r="CQ35">
            <v>1137.8999999994412</v>
          </cell>
          <cell r="CR35">
            <v>1930.3000000119209</v>
          </cell>
          <cell r="CS35">
            <v>207.39999999990687</v>
          </cell>
          <cell r="CT35">
            <v>182</v>
          </cell>
          <cell r="CU35">
            <v>114.29999999981374</v>
          </cell>
          <cell r="CV35">
            <v>40.899999999441206</v>
          </cell>
          <cell r="CW35">
            <v>6.7999999998137355</v>
          </cell>
          <cell r="CX35">
            <v>19.900000000372529</v>
          </cell>
          <cell r="CY35">
            <v>524</v>
          </cell>
          <cell r="CZ35">
            <v>0</v>
          </cell>
          <cell r="DA35">
            <v>91.5</v>
          </cell>
          <cell r="DB35">
            <v>122.29999999981374</v>
          </cell>
          <cell r="DC35">
            <v>71.799999999813735</v>
          </cell>
          <cell r="DD35">
            <v>549.40000000037253</v>
          </cell>
          <cell r="DE35">
            <v>1909.5999999940395</v>
          </cell>
          <cell r="DF35">
            <v>981.10000000055879</v>
          </cell>
          <cell r="DG35">
            <v>219.59999999962747</v>
          </cell>
          <cell r="DH35">
            <v>97.700000000186265</v>
          </cell>
          <cell r="DI35">
            <v>44</v>
          </cell>
          <cell r="DJ35">
            <v>3.3999999999068677</v>
          </cell>
          <cell r="DK35">
            <v>0</v>
          </cell>
          <cell r="DL35">
            <v>0</v>
          </cell>
          <cell r="DM35">
            <v>0</v>
          </cell>
          <cell r="DN35">
            <v>60.799999999813735</v>
          </cell>
          <cell r="DO35">
            <v>127</v>
          </cell>
          <cell r="DP35">
            <v>59.200000000186265</v>
          </cell>
          <cell r="DQ35">
            <v>316.79999999981374</v>
          </cell>
          <cell r="DR35">
            <v>1695.4999999925494</v>
          </cell>
          <cell r="DS35">
            <v>114</v>
          </cell>
          <cell r="DT35">
            <v>188</v>
          </cell>
          <cell r="DU35">
            <v>113.5</v>
          </cell>
          <cell r="DV35">
            <v>0</v>
          </cell>
          <cell r="DW35">
            <v>440</v>
          </cell>
          <cell r="DX35">
            <v>0</v>
          </cell>
          <cell r="DY35">
            <v>0</v>
          </cell>
          <cell r="DZ35">
            <v>0</v>
          </cell>
          <cell r="EA35">
            <v>17.299999999813735</v>
          </cell>
          <cell r="EB35">
            <v>3.099999999627471</v>
          </cell>
          <cell r="EC35">
            <v>56.599999999627471</v>
          </cell>
          <cell r="ED35">
            <v>763</v>
          </cell>
        </row>
        <row r="36">
          <cell r="F36">
            <v>7204</v>
          </cell>
          <cell r="G36">
            <v>3468.5999999996275</v>
          </cell>
          <cell r="H36">
            <v>5877</v>
          </cell>
          <cell r="I36">
            <v>2279</v>
          </cell>
          <cell r="J36">
            <v>1137</v>
          </cell>
          <cell r="K36">
            <v>1422</v>
          </cell>
          <cell r="L36">
            <v>1759</v>
          </cell>
          <cell r="M36">
            <v>-941</v>
          </cell>
          <cell r="N36">
            <v>1138</v>
          </cell>
          <cell r="O36">
            <v>5293</v>
          </cell>
          <cell r="P36">
            <v>4138.5</v>
          </cell>
          <cell r="Q36">
            <v>5142</v>
          </cell>
          <cell r="R36">
            <v>4918</v>
          </cell>
          <cell r="S36">
            <v>1956</v>
          </cell>
          <cell r="T36">
            <v>0</v>
          </cell>
          <cell r="U36">
            <v>0</v>
          </cell>
          <cell r="V36">
            <v>797</v>
          </cell>
          <cell r="W36">
            <v>207</v>
          </cell>
          <cell r="X36">
            <v>128</v>
          </cell>
          <cell r="Y36">
            <v>278</v>
          </cell>
          <cell r="Z36">
            <v>356</v>
          </cell>
          <cell r="AA36">
            <v>0</v>
          </cell>
          <cell r="AB36">
            <v>509</v>
          </cell>
          <cell r="AC36">
            <v>485</v>
          </cell>
          <cell r="AD36">
            <v>202</v>
          </cell>
          <cell r="AE36">
            <v>2362.5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1029.5</v>
          </cell>
          <cell r="AK36">
            <v>28</v>
          </cell>
          <cell r="AL36">
            <v>50</v>
          </cell>
          <cell r="AM36">
            <v>3</v>
          </cell>
          <cell r="AN36">
            <v>0</v>
          </cell>
          <cell r="AO36">
            <v>69</v>
          </cell>
          <cell r="AP36">
            <v>119</v>
          </cell>
          <cell r="AQ36">
            <v>1064</v>
          </cell>
          <cell r="AR36">
            <v>14.700000002980232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14.700000000186265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171.25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126.46999999997206</v>
          </cell>
          <cell r="CA36">
            <v>0</v>
          </cell>
          <cell r="CB36">
            <v>0</v>
          </cell>
          <cell r="CC36">
            <v>0</v>
          </cell>
          <cell r="CD36">
            <v>44.779999999969732</v>
          </cell>
          <cell r="CE36">
            <v>-345.79999999981374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-395.72000000003027</v>
          </cell>
          <cell r="CQ36">
            <v>49.919999999983702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-36.441600000020117</v>
          </cell>
          <cell r="H38">
            <v>-24.288000000000466</v>
          </cell>
          <cell r="I38">
            <v>-59.548800000047777</v>
          </cell>
          <cell r="J38">
            <v>-13.617599999997765</v>
          </cell>
          <cell r="K38">
            <v>-96.207640000153333</v>
          </cell>
          <cell r="L38">
            <v>-242.52989999996498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-90.932609999552369</v>
          </cell>
          <cell r="S38">
            <v>0</v>
          </cell>
          <cell r="T38">
            <v>-11.368000000016764</v>
          </cell>
          <cell r="U38">
            <v>0</v>
          </cell>
          <cell r="V38">
            <v>-7.3499999999767169</v>
          </cell>
          <cell r="W38">
            <v>-19.808249999943655</v>
          </cell>
          <cell r="X38">
            <v>-52.406359999906272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-26.225060001015663</v>
          </cell>
          <cell r="AF38">
            <v>0</v>
          </cell>
          <cell r="AG38">
            <v>0</v>
          </cell>
          <cell r="AH38">
            <v>0</v>
          </cell>
          <cell r="AI38">
            <v>-12.349999999976717</v>
          </cell>
          <cell r="AJ38">
            <v>-11.942500000004657</v>
          </cell>
          <cell r="AK38">
            <v>0</v>
          </cell>
          <cell r="AL38">
            <v>-1.932560000102967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-2.795380000025034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-2.7953799997922033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-0.64740000106394291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-0.64739999989978969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152.80452999938279</v>
          </cell>
          <cell r="BS38">
            <v>0</v>
          </cell>
          <cell r="BT38">
            <v>-11.175599999958649</v>
          </cell>
          <cell r="BU38">
            <v>0</v>
          </cell>
          <cell r="BV38">
            <v>-3.9369200000655837</v>
          </cell>
          <cell r="BW38">
            <v>-0.51723999995738268</v>
          </cell>
          <cell r="BX38">
            <v>-5.7873300001956522</v>
          </cell>
          <cell r="BY38">
            <v>-27.740499999839813</v>
          </cell>
          <cell r="BZ38">
            <v>0</v>
          </cell>
          <cell r="CA38">
            <v>0</v>
          </cell>
          <cell r="CB38">
            <v>214.39999999996508</v>
          </cell>
          <cell r="CC38">
            <v>-12.437879999983124</v>
          </cell>
          <cell r="CD38">
            <v>0</v>
          </cell>
          <cell r="CE38">
            <v>44.353569999337196</v>
          </cell>
          <cell r="CF38">
            <v>0</v>
          </cell>
          <cell r="CG38">
            <v>0</v>
          </cell>
          <cell r="CH38">
            <v>0</v>
          </cell>
          <cell r="CI38">
            <v>-8.000800000037998</v>
          </cell>
          <cell r="CJ38">
            <v>-24.936739999917336</v>
          </cell>
          <cell r="CK38">
            <v>-24.481790000107139</v>
          </cell>
          <cell r="CL38">
            <v>-77.024639999959618</v>
          </cell>
          <cell r="CM38">
            <v>-87.16330000013113</v>
          </cell>
          <cell r="CN38">
            <v>0</v>
          </cell>
          <cell r="CO38">
            <v>219.19999999995343</v>
          </cell>
          <cell r="CP38">
            <v>46.760839999944437</v>
          </cell>
          <cell r="CQ38">
            <v>0</v>
          </cell>
          <cell r="CR38">
            <v>-78.053100001066923</v>
          </cell>
          <cell r="CS38">
            <v>0</v>
          </cell>
          <cell r="CT38">
            <v>-0.53200000000651926</v>
          </cell>
          <cell r="CU38">
            <v>0</v>
          </cell>
          <cell r="CV38">
            <v>0</v>
          </cell>
          <cell r="CW38">
            <v>-13.187999999965541</v>
          </cell>
          <cell r="CX38">
            <v>0</v>
          </cell>
          <cell r="CY38">
            <v>-6.3426999999210238</v>
          </cell>
          <cell r="CZ38">
            <v>-54.739099999889731</v>
          </cell>
          <cell r="DA38">
            <v>-3.2513000001199543</v>
          </cell>
          <cell r="DB38">
            <v>0</v>
          </cell>
          <cell r="DC38">
            <v>0</v>
          </cell>
          <cell r="DD38">
            <v>0</v>
          </cell>
          <cell r="DE38">
            <v>-57.242879999801517</v>
          </cell>
          <cell r="DF38">
            <v>29.515200000023469</v>
          </cell>
          <cell r="DG38">
            <v>0</v>
          </cell>
          <cell r="DH38">
            <v>0</v>
          </cell>
          <cell r="DI38">
            <v>0</v>
          </cell>
          <cell r="DJ38">
            <v>-13.719419999979436</v>
          </cell>
          <cell r="DK38">
            <v>0</v>
          </cell>
          <cell r="DL38">
            <v>-41.202000000048429</v>
          </cell>
          <cell r="DM38">
            <v>-27.958499999949709</v>
          </cell>
          <cell r="DN38">
            <v>0</v>
          </cell>
          <cell r="DO38">
            <v>-4.5760000008158386E-2</v>
          </cell>
          <cell r="DP38">
            <v>-2.8600000019650906E-2</v>
          </cell>
          <cell r="DQ38">
            <v>-3.8038000001106411</v>
          </cell>
          <cell r="DR38">
            <v>-57.582180000841618</v>
          </cell>
          <cell r="DS38">
            <v>0</v>
          </cell>
          <cell r="DT38">
            <v>-1.14269999996759</v>
          </cell>
          <cell r="DU38">
            <v>0</v>
          </cell>
          <cell r="DV38">
            <v>0</v>
          </cell>
          <cell r="DW38">
            <v>-13.44870000006631</v>
          </cell>
          <cell r="DX38">
            <v>-3.0411000000312924</v>
          </cell>
          <cell r="DY38">
            <v>-24.552000000141561</v>
          </cell>
          <cell r="DZ38">
            <v>-14.061600000131875</v>
          </cell>
          <cell r="EA38">
            <v>0</v>
          </cell>
          <cell r="EB38">
            <v>-7.6179999974556267E-2</v>
          </cell>
          <cell r="EC38">
            <v>-1.2599000000627711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113443.06328099966</v>
          </cell>
          <cell r="AF39">
            <v>838.06669999996666</v>
          </cell>
          <cell r="AG39">
            <v>0</v>
          </cell>
          <cell r="AH39">
            <v>13839.701000000117</v>
          </cell>
          <cell r="AI39">
            <v>28996.710000000196</v>
          </cell>
          <cell r="AJ39">
            <v>15177.576881000074</v>
          </cell>
          <cell r="AK39">
            <v>15625.469999999972</v>
          </cell>
          <cell r="AL39">
            <v>4872.4992999999668</v>
          </cell>
          <cell r="AM39">
            <v>7074.5603000000119</v>
          </cell>
          <cell r="AN39">
            <v>21177.177000000142</v>
          </cell>
          <cell r="AO39">
            <v>5735.9093000000576</v>
          </cell>
          <cell r="AP39">
            <v>105.39280000003055</v>
          </cell>
          <cell r="AQ39">
            <v>0</v>
          </cell>
          <cell r="AR39">
            <v>245781.8095440045</v>
          </cell>
          <cell r="AS39">
            <v>2920.5100000000093</v>
          </cell>
          <cell r="AT39">
            <v>11160.439000000246</v>
          </cell>
          <cell r="AU39">
            <v>30610.740500000305</v>
          </cell>
          <cell r="AV39">
            <v>37072.836500000209</v>
          </cell>
          <cell r="AW39">
            <v>38431.806999999564</v>
          </cell>
          <cell r="AX39">
            <v>34402.292000000365</v>
          </cell>
          <cell r="AY39">
            <v>14623.722240000032</v>
          </cell>
          <cell r="AZ39">
            <v>18606.815503999824</v>
          </cell>
          <cell r="BA39">
            <v>35751.055999999866</v>
          </cell>
          <cell r="BB39">
            <v>17001.030300000217</v>
          </cell>
          <cell r="BC39">
            <v>4999.6620000000112</v>
          </cell>
          <cell r="BD39">
            <v>200.89850000012666</v>
          </cell>
          <cell r="BE39">
            <v>249483.78825999796</v>
          </cell>
          <cell r="BF39">
            <v>1918.1629999999423</v>
          </cell>
          <cell r="BG39">
            <v>7485.6709999998566</v>
          </cell>
          <cell r="BH39">
            <v>32424.662999999709</v>
          </cell>
          <cell r="BI39">
            <v>38298.109999999404</v>
          </cell>
          <cell r="BJ39">
            <v>42462.887000000104</v>
          </cell>
          <cell r="BK39">
            <v>35741.63860000018</v>
          </cell>
          <cell r="BL39">
            <v>10463.909309999959</v>
          </cell>
          <cell r="BM39">
            <v>16371.315990000032</v>
          </cell>
          <cell r="BN39">
            <v>36559.781999999657</v>
          </cell>
          <cell r="BO39">
            <v>16788.174499999965</v>
          </cell>
          <cell r="BP39">
            <v>9299.2760000000708</v>
          </cell>
          <cell r="BQ39">
            <v>1670.1978599999566</v>
          </cell>
          <cell r="BR39">
            <v>214669.86771000177</v>
          </cell>
          <cell r="BS39">
            <v>4494.6215699999593</v>
          </cell>
          <cell r="BT39">
            <v>8703.3919999999925</v>
          </cell>
          <cell r="BU39">
            <v>33607.277999999002</v>
          </cell>
          <cell r="BV39">
            <v>39092.637000000104</v>
          </cell>
          <cell r="BW39">
            <v>37245.425999999512</v>
          </cell>
          <cell r="BX39">
            <v>35521.828000000678</v>
          </cell>
          <cell r="BY39">
            <v>11423.657900000107</v>
          </cell>
          <cell r="BZ39">
            <v>16699.499000000069</v>
          </cell>
          <cell r="CA39">
            <v>34296.188000000082</v>
          </cell>
          <cell r="CB39">
            <v>-17003.358000000007</v>
          </cell>
          <cell r="CC39">
            <v>8457.2220000000671</v>
          </cell>
          <cell r="CD39">
            <v>2131.4762400002219</v>
          </cell>
          <cell r="CE39">
            <v>229072.14108500257</v>
          </cell>
          <cell r="CF39">
            <v>2619.9445999998134</v>
          </cell>
          <cell r="CG39">
            <v>12949.61400000006</v>
          </cell>
          <cell r="CH39">
            <v>38200.289199999534</v>
          </cell>
          <cell r="CI39">
            <v>41704.547999999486</v>
          </cell>
          <cell r="CJ39">
            <v>21561.697064999957</v>
          </cell>
          <cell r="CK39">
            <v>25590.626500000013</v>
          </cell>
          <cell r="CL39">
            <v>11681.435090000043</v>
          </cell>
          <cell r="CM39">
            <v>20535.871000000043</v>
          </cell>
          <cell r="CN39">
            <v>34424.247229998931</v>
          </cell>
          <cell r="CO39">
            <v>12036.276899999939</v>
          </cell>
          <cell r="CP39">
            <v>6228.5194000001065</v>
          </cell>
          <cell r="CQ39">
            <v>1539.0720999999903</v>
          </cell>
          <cell r="CR39">
            <v>222792.05431299843</v>
          </cell>
          <cell r="CS39">
            <v>2835.0870000000577</v>
          </cell>
          <cell r="CT39">
            <v>8110.6070000000764</v>
          </cell>
          <cell r="CU39">
            <v>36006.167100000195</v>
          </cell>
          <cell r="CV39">
            <v>36858.330000000075</v>
          </cell>
          <cell r="CW39">
            <v>27611.792970000301</v>
          </cell>
          <cell r="CX39">
            <v>29809.76770599978</v>
          </cell>
          <cell r="CY39">
            <v>9938.6359370000428</v>
          </cell>
          <cell r="CZ39">
            <v>13640.435999999987</v>
          </cell>
          <cell r="DA39">
            <v>36834.400000000373</v>
          </cell>
          <cell r="DB39">
            <v>14877.226700000116</v>
          </cell>
          <cell r="DC39">
            <v>6269.6038999999873</v>
          </cell>
          <cell r="DD39">
            <v>0</v>
          </cell>
          <cell r="DE39">
            <v>240295.20740500093</v>
          </cell>
          <cell r="DF39">
            <v>2410.9899999999907</v>
          </cell>
          <cell r="DG39">
            <v>11400.707699999912</v>
          </cell>
          <cell r="DH39">
            <v>37253.569999999367</v>
          </cell>
          <cell r="DI39">
            <v>37921.675700000487</v>
          </cell>
          <cell r="DJ39">
            <v>29235.242300000042</v>
          </cell>
          <cell r="DK39">
            <v>36630.217750000302</v>
          </cell>
          <cell r="DL39">
            <v>11720.007999999914</v>
          </cell>
          <cell r="DM39">
            <v>15149.738200000022</v>
          </cell>
          <cell r="DN39">
            <v>32794.447255000472</v>
          </cell>
          <cell r="DO39">
            <v>17100.374000000302</v>
          </cell>
          <cell r="DP39">
            <v>8084.0794999999925</v>
          </cell>
          <cell r="DQ39">
            <v>594.1569999998901</v>
          </cell>
          <cell r="DR39">
            <v>231390.70844000205</v>
          </cell>
          <cell r="DS39">
            <v>2952.002000000095</v>
          </cell>
          <cell r="DT39">
            <v>11803.654999999795</v>
          </cell>
          <cell r="DU39">
            <v>35136.602200000547</v>
          </cell>
          <cell r="DV39">
            <v>33978.168300000019</v>
          </cell>
          <cell r="DW39">
            <v>22665.241099999985</v>
          </cell>
          <cell r="DX39">
            <v>34960.292080000043</v>
          </cell>
          <cell r="DY39">
            <v>9519.000500000082</v>
          </cell>
          <cell r="DZ39">
            <v>16198.958300000057</v>
          </cell>
          <cell r="EA39">
            <v>39279.081000000238</v>
          </cell>
          <cell r="EB39">
            <v>17500.993800000055</v>
          </cell>
          <cell r="EC39">
            <v>7254.9280000000726</v>
          </cell>
          <cell r="ED39">
            <v>141.78615999990143</v>
          </cell>
        </row>
        <row r="41">
          <cell r="F41">
            <v>13795.510000001639</v>
          </cell>
          <cell r="G41">
            <v>7192.74839999713</v>
          </cell>
          <cell r="H41">
            <v>13470.272000001743</v>
          </cell>
          <cell r="I41">
            <v>5840.2311999984086</v>
          </cell>
          <cell r="J41">
            <v>1983.1563999988139</v>
          </cell>
          <cell r="K41">
            <v>2406.1831599995494</v>
          </cell>
          <cell r="L41">
            <v>18790.370100002736</v>
          </cell>
          <cell r="M41">
            <v>2326.6000000014901</v>
          </cell>
          <cell r="N41">
            <v>2026.2999999970198</v>
          </cell>
          <cell r="O41">
            <v>8443.8999999985099</v>
          </cell>
          <cell r="P41">
            <v>9420.5</v>
          </cell>
          <cell r="Q41">
            <v>9015.0400000028312</v>
          </cell>
          <cell r="R41">
            <v>-7578.3418100178242</v>
          </cell>
          <cell r="S41">
            <v>4659.5999999977648</v>
          </cell>
          <cell r="T41">
            <v>515.53199999779463</v>
          </cell>
          <cell r="U41">
            <v>966.69999999925494</v>
          </cell>
          <cell r="V41">
            <v>5435.8999999985099</v>
          </cell>
          <cell r="W41">
            <v>1406.9117499999702</v>
          </cell>
          <cell r="X41">
            <v>753.91444000042975</v>
          </cell>
          <cell r="Y41">
            <v>-31624.89999999851</v>
          </cell>
          <cell r="Z41">
            <v>2027.1999999992549</v>
          </cell>
          <cell r="AA41">
            <v>3766.5999999977648</v>
          </cell>
          <cell r="AB41">
            <v>954</v>
          </cell>
          <cell r="AC41">
            <v>2809.5</v>
          </cell>
          <cell r="AD41">
            <v>750.69999999552965</v>
          </cell>
          <cell r="AE41">
            <v>123776.82822096348</v>
          </cell>
          <cell r="AF41">
            <v>1068.8666999973357</v>
          </cell>
          <cell r="AG41">
            <v>6.3999999985098839</v>
          </cell>
          <cell r="AH41">
            <v>14014.700999997556</v>
          </cell>
          <cell r="AI41">
            <v>30550.5</v>
          </cell>
          <cell r="AJ41">
            <v>18102.094380998984</v>
          </cell>
          <cell r="AK41">
            <v>15248.359999997541</v>
          </cell>
          <cell r="AL41">
            <v>5542.4667400047183</v>
          </cell>
          <cell r="AM41">
            <v>7372.7603000029922</v>
          </cell>
          <cell r="AN41">
            <v>21233.177000001073</v>
          </cell>
          <cell r="AO41">
            <v>7728.1093000024557</v>
          </cell>
          <cell r="AP41">
            <v>239.69279999658465</v>
          </cell>
          <cell r="AQ41">
            <v>2669.6999999992549</v>
          </cell>
          <cell r="AR41">
            <v>249978.8341639936</v>
          </cell>
          <cell r="AS41">
            <v>3438.0099999997765</v>
          </cell>
          <cell r="AT41">
            <v>11249.238999998197</v>
          </cell>
          <cell r="AU41">
            <v>30712.440499998629</v>
          </cell>
          <cell r="AV41">
            <v>37150.536499999464</v>
          </cell>
          <cell r="AW41">
            <v>38519.566999997944</v>
          </cell>
          <cell r="AX41">
            <v>34466.896619997919</v>
          </cell>
          <cell r="AY41">
            <v>14984.522240001708</v>
          </cell>
          <cell r="AZ41">
            <v>18614.515503995121</v>
          </cell>
          <cell r="BA41">
            <v>35866.855999998748</v>
          </cell>
          <cell r="BB41">
            <v>17040.03029999882</v>
          </cell>
          <cell r="BC41">
            <v>5199.1620000004768</v>
          </cell>
          <cell r="BD41">
            <v>2737.0584999993443</v>
          </cell>
          <cell r="BE41">
            <v>250844.68085998297</v>
          </cell>
          <cell r="BF41">
            <v>2059.9630000013858</v>
          </cell>
          <cell r="BG41">
            <v>7534.2709999997169</v>
          </cell>
          <cell r="BH41">
            <v>32534.062999997288</v>
          </cell>
          <cell r="BI41">
            <v>38354.209999997169</v>
          </cell>
          <cell r="BJ41">
            <v>42627.587000001222</v>
          </cell>
          <cell r="BK41">
            <v>35829.678600000218</v>
          </cell>
          <cell r="BL41">
            <v>10547.461909998208</v>
          </cell>
          <cell r="BM41">
            <v>16479.315990000963</v>
          </cell>
          <cell r="BN41">
            <v>36656.58199999854</v>
          </cell>
          <cell r="BO41">
            <v>16810.074500001967</v>
          </cell>
          <cell r="BP41">
            <v>9341.1759999990463</v>
          </cell>
          <cell r="BQ41">
            <v>2070.2978600021452</v>
          </cell>
          <cell r="BR41">
            <v>179827.86223998666</v>
          </cell>
          <cell r="BS41">
            <v>4791.0215700007975</v>
          </cell>
          <cell r="BT41">
            <v>8890.5164000019431</v>
          </cell>
          <cell r="BU41">
            <v>33762.177999995649</v>
          </cell>
          <cell r="BV41">
            <v>39142.600080002099</v>
          </cell>
          <cell r="BW41">
            <v>37399.90876000002</v>
          </cell>
          <cell r="BX41">
            <v>35670.080669999123</v>
          </cell>
          <cell r="BY41">
            <v>11707.217399999499</v>
          </cell>
          <cell r="BZ41">
            <v>16959.468999996781</v>
          </cell>
          <cell r="CA41">
            <v>34296.188000001013</v>
          </cell>
          <cell r="CB41">
            <v>-53936.358000002801</v>
          </cell>
          <cell r="CC41">
            <v>8636.4841200001538</v>
          </cell>
          <cell r="CD41">
            <v>2508.556240003556</v>
          </cell>
          <cell r="CE41">
            <v>69978.334655046463</v>
          </cell>
          <cell r="CF41">
            <v>3022.6445999983698</v>
          </cell>
          <cell r="CG41">
            <v>13020.61400000006</v>
          </cell>
          <cell r="CH41">
            <v>38419.189199998975</v>
          </cell>
          <cell r="CI41">
            <v>41805.947199996561</v>
          </cell>
          <cell r="CJ41">
            <v>22266.320325000212</v>
          </cell>
          <cell r="CK41">
            <v>26175.724709996954</v>
          </cell>
          <cell r="CL41">
            <v>12607.410450000316</v>
          </cell>
          <cell r="CM41">
            <v>21418.307700000703</v>
          </cell>
          <cell r="CN41">
            <v>34591.147229995579</v>
          </cell>
          <cell r="CO41">
            <v>-125902.32309999689</v>
          </cell>
          <cell r="CP41">
            <v>-20220.539760001004</v>
          </cell>
          <cell r="CQ41">
            <v>2773.8920999988914</v>
          </cell>
          <cell r="CR41">
            <v>227795.60121300817</v>
          </cell>
          <cell r="CS41">
            <v>3257.7869999986142</v>
          </cell>
          <cell r="CT41">
            <v>8318.5749999992549</v>
          </cell>
          <cell r="CU41">
            <v>36143.967100001872</v>
          </cell>
          <cell r="CV41">
            <v>37114.230000000447</v>
          </cell>
          <cell r="CW41">
            <v>28115.404969999567</v>
          </cell>
          <cell r="CX41">
            <v>30220.567706003785</v>
          </cell>
          <cell r="CY41">
            <v>10770.793236996979</v>
          </cell>
          <cell r="CZ41">
            <v>14176.996899999678</v>
          </cell>
          <cell r="DA41">
            <v>36995.148699998856</v>
          </cell>
          <cell r="DB41">
            <v>15466.02670000121</v>
          </cell>
          <cell r="DC41">
            <v>6425.2039000019431</v>
          </cell>
          <cell r="DD41">
            <v>790.89999999850988</v>
          </cell>
          <cell r="DE41">
            <v>244380.96452507377</v>
          </cell>
          <cell r="DF41">
            <v>3265.3051999974996</v>
          </cell>
          <cell r="DG41">
            <v>11639.307700000703</v>
          </cell>
          <cell r="DH41">
            <v>37361.769999999553</v>
          </cell>
          <cell r="DI41">
            <v>38130.375700000674</v>
          </cell>
          <cell r="DJ41">
            <v>29692.122880000621</v>
          </cell>
          <cell r="DK41">
            <v>36856.717750001699</v>
          </cell>
          <cell r="DL41">
            <v>12344.805999998003</v>
          </cell>
          <cell r="DM41">
            <v>15405.779699999839</v>
          </cell>
          <cell r="DN41">
            <v>32955.247255001217</v>
          </cell>
          <cell r="DO41">
            <v>17626.528239998966</v>
          </cell>
          <cell r="DP41">
            <v>8144.2509000003338</v>
          </cell>
          <cell r="DQ41">
            <v>958.75320000201464</v>
          </cell>
          <cell r="DR41">
            <v>236726.06626001</v>
          </cell>
          <cell r="DS41">
            <v>3462.6020000018179</v>
          </cell>
          <cell r="DT41">
            <v>12224.512299999595</v>
          </cell>
          <cell r="DU41">
            <v>35403.602200001478</v>
          </cell>
          <cell r="DV41">
            <v>34306.068299997598</v>
          </cell>
          <cell r="DW41">
            <v>23347.43239999935</v>
          </cell>
          <cell r="DX41">
            <v>35406.75097999908</v>
          </cell>
          <cell r="DY41">
            <v>10206.44849999994</v>
          </cell>
          <cell r="DZ41">
            <v>16501.896700002253</v>
          </cell>
          <cell r="EA41">
            <v>39386.381000000983</v>
          </cell>
          <cell r="EB41">
            <v>17759.717620003968</v>
          </cell>
          <cell r="EC41">
            <v>7330.8681000061333</v>
          </cell>
          <cell r="ED41">
            <v>1389.7861599996686</v>
          </cell>
        </row>
        <row r="43">
          <cell r="A43" t="str">
            <v>Total Special Sales For Resale</v>
          </cell>
          <cell r="F43">
            <v>13795.510000005364</v>
          </cell>
          <cell r="G43">
            <v>7192.74839999713</v>
          </cell>
          <cell r="H43">
            <v>13470.272000003606</v>
          </cell>
          <cell r="I43">
            <v>5840.2311999984086</v>
          </cell>
          <cell r="J43">
            <v>1983.1563999988139</v>
          </cell>
          <cell r="K43">
            <v>2406.1831599995494</v>
          </cell>
          <cell r="L43">
            <v>18790.370100002736</v>
          </cell>
          <cell r="M43">
            <v>2326.6000000014901</v>
          </cell>
          <cell r="N43">
            <v>2026.2999999970198</v>
          </cell>
          <cell r="O43">
            <v>8443.8999999985099</v>
          </cell>
          <cell r="P43">
            <v>9420.5</v>
          </cell>
          <cell r="Q43">
            <v>9015.0400000028312</v>
          </cell>
          <cell r="R43">
            <v>-7578.3418100178242</v>
          </cell>
          <cell r="S43">
            <v>4659.5999999977648</v>
          </cell>
          <cell r="T43">
            <v>515.53199999779463</v>
          </cell>
          <cell r="U43">
            <v>966.69999999925494</v>
          </cell>
          <cell r="V43">
            <v>5435.8999999985099</v>
          </cell>
          <cell r="W43">
            <v>1406.9117499999702</v>
          </cell>
          <cell r="X43">
            <v>753.91444000042975</v>
          </cell>
          <cell r="Y43">
            <v>-31624.89999999851</v>
          </cell>
          <cell r="Z43">
            <v>2027.1999999992549</v>
          </cell>
          <cell r="AA43">
            <v>3766.5999999977648</v>
          </cell>
          <cell r="AB43">
            <v>954</v>
          </cell>
          <cell r="AC43">
            <v>2809.5</v>
          </cell>
          <cell r="AD43">
            <v>750.69999999552965</v>
          </cell>
          <cell r="AE43">
            <v>123776.82822099328</v>
          </cell>
          <cell r="AF43">
            <v>1068.8666999973357</v>
          </cell>
          <cell r="AG43">
            <v>6.3999999985098839</v>
          </cell>
          <cell r="AH43">
            <v>14014.700999997556</v>
          </cell>
          <cell r="AI43">
            <v>30550.5</v>
          </cell>
          <cell r="AJ43">
            <v>18102.094380998984</v>
          </cell>
          <cell r="AK43">
            <v>15248.359999997541</v>
          </cell>
          <cell r="AL43">
            <v>5542.4667400047183</v>
          </cell>
          <cell r="AM43">
            <v>7372.7603000029922</v>
          </cell>
          <cell r="AN43">
            <v>21233.177000001073</v>
          </cell>
          <cell r="AO43">
            <v>7728.1093000024557</v>
          </cell>
          <cell r="AP43">
            <v>239.69279999658465</v>
          </cell>
          <cell r="AQ43">
            <v>2669.6999999992549</v>
          </cell>
          <cell r="AR43">
            <v>249978.8341639936</v>
          </cell>
          <cell r="AS43">
            <v>3438.0099999997765</v>
          </cell>
          <cell r="AT43">
            <v>11249.238999996334</v>
          </cell>
          <cell r="AU43">
            <v>30712.440499998629</v>
          </cell>
          <cell r="AV43">
            <v>37150.536499999464</v>
          </cell>
          <cell r="AW43">
            <v>38519.566999997944</v>
          </cell>
          <cell r="AX43">
            <v>34466.896619997919</v>
          </cell>
          <cell r="AY43">
            <v>14984.522240001708</v>
          </cell>
          <cell r="AZ43">
            <v>18614.515503995121</v>
          </cell>
          <cell r="BA43">
            <v>35866.855999998748</v>
          </cell>
          <cell r="BB43">
            <v>17040.03029999882</v>
          </cell>
          <cell r="BC43">
            <v>5199.1620000004768</v>
          </cell>
          <cell r="BD43">
            <v>2737.0584999993443</v>
          </cell>
          <cell r="BE43">
            <v>250844.68086004257</v>
          </cell>
          <cell r="BF43">
            <v>2059.9630000013858</v>
          </cell>
          <cell r="BG43">
            <v>7534.2709999997169</v>
          </cell>
          <cell r="BH43">
            <v>32534.062999997288</v>
          </cell>
          <cell r="BI43">
            <v>38354.209999997169</v>
          </cell>
          <cell r="BJ43">
            <v>42627.587000001222</v>
          </cell>
          <cell r="BK43">
            <v>35829.678600000218</v>
          </cell>
          <cell r="BL43">
            <v>10547.461909998208</v>
          </cell>
          <cell r="BM43">
            <v>16479.315990000963</v>
          </cell>
          <cell r="BN43">
            <v>36656.58199999854</v>
          </cell>
          <cell r="BO43">
            <v>16810.074500001967</v>
          </cell>
          <cell r="BP43">
            <v>9341.1759999990463</v>
          </cell>
          <cell r="BQ43">
            <v>2070.2978600021452</v>
          </cell>
          <cell r="BR43">
            <v>179827.86223998666</v>
          </cell>
          <cell r="BS43">
            <v>4791.0215700007975</v>
          </cell>
          <cell r="BT43">
            <v>8890.5164000019431</v>
          </cell>
          <cell r="BU43">
            <v>33762.177999995649</v>
          </cell>
          <cell r="BV43">
            <v>39142.600080002099</v>
          </cell>
          <cell r="BW43">
            <v>37399.90876000002</v>
          </cell>
          <cell r="BX43">
            <v>35670.080669999123</v>
          </cell>
          <cell r="BY43">
            <v>11707.217399999499</v>
          </cell>
          <cell r="BZ43">
            <v>16959.468999996781</v>
          </cell>
          <cell r="CA43">
            <v>34296.188000001013</v>
          </cell>
          <cell r="CB43">
            <v>-53936.358000002801</v>
          </cell>
          <cell r="CC43">
            <v>8636.4841200001538</v>
          </cell>
          <cell r="CD43">
            <v>2508.556240003556</v>
          </cell>
          <cell r="CE43">
            <v>69978.334654986858</v>
          </cell>
          <cell r="CF43">
            <v>3022.6445999983698</v>
          </cell>
          <cell r="CG43">
            <v>13020.61400000006</v>
          </cell>
          <cell r="CH43">
            <v>38419.189199998975</v>
          </cell>
          <cell r="CI43">
            <v>41805.947199996561</v>
          </cell>
          <cell r="CJ43">
            <v>22266.320325000212</v>
          </cell>
          <cell r="CK43">
            <v>26175.724709996954</v>
          </cell>
          <cell r="CL43">
            <v>12607.410450000316</v>
          </cell>
          <cell r="CM43">
            <v>21418.307700000703</v>
          </cell>
          <cell r="CN43">
            <v>34591.147229995579</v>
          </cell>
          <cell r="CO43">
            <v>-125902.32309999689</v>
          </cell>
          <cell r="CP43">
            <v>-20220.539760001004</v>
          </cell>
          <cell r="CQ43">
            <v>2773.8920999988914</v>
          </cell>
          <cell r="CR43">
            <v>227795.60121300817</v>
          </cell>
          <cell r="CS43">
            <v>3257.7869999986142</v>
          </cell>
          <cell r="CT43">
            <v>8318.5749999992549</v>
          </cell>
          <cell r="CU43">
            <v>36143.967100001872</v>
          </cell>
          <cell r="CV43">
            <v>37114.230000000447</v>
          </cell>
          <cell r="CW43">
            <v>28115.404969999567</v>
          </cell>
          <cell r="CX43">
            <v>30220.567706003785</v>
          </cell>
          <cell r="CY43">
            <v>10770.793236996979</v>
          </cell>
          <cell r="CZ43">
            <v>14176.996899999678</v>
          </cell>
          <cell r="DA43">
            <v>36995.148699998856</v>
          </cell>
          <cell r="DB43">
            <v>15466.02670000121</v>
          </cell>
          <cell r="DC43">
            <v>6425.2039000019431</v>
          </cell>
          <cell r="DD43">
            <v>790.89999999850988</v>
          </cell>
          <cell r="DE43">
            <v>244380.96452507377</v>
          </cell>
          <cell r="DF43">
            <v>3265.3051999974996</v>
          </cell>
          <cell r="DG43">
            <v>11639.307700000703</v>
          </cell>
          <cell r="DH43">
            <v>37361.769999999553</v>
          </cell>
          <cell r="DI43">
            <v>38130.375700000674</v>
          </cell>
          <cell r="DJ43">
            <v>29692.122880000621</v>
          </cell>
          <cell r="DK43">
            <v>36856.717750001699</v>
          </cell>
          <cell r="DL43">
            <v>12344.805999998003</v>
          </cell>
          <cell r="DM43">
            <v>15405.779699999839</v>
          </cell>
          <cell r="DN43">
            <v>32955.247255001217</v>
          </cell>
          <cell r="DO43">
            <v>17626.528239998966</v>
          </cell>
          <cell r="DP43">
            <v>8144.2509000003338</v>
          </cell>
          <cell r="DQ43">
            <v>958.75320000201464</v>
          </cell>
          <cell r="DR43">
            <v>236726.06626001</v>
          </cell>
          <cell r="DS43">
            <v>3462.6020000018179</v>
          </cell>
          <cell r="DT43">
            <v>12224.512299999595</v>
          </cell>
          <cell r="DU43">
            <v>35403.602200001478</v>
          </cell>
          <cell r="DV43">
            <v>34306.068299997598</v>
          </cell>
          <cell r="DW43">
            <v>23347.43239999935</v>
          </cell>
          <cell r="DX43">
            <v>35406.75097999908</v>
          </cell>
          <cell r="DY43">
            <v>10206.44849999994</v>
          </cell>
          <cell r="DZ43">
            <v>16501.896700002253</v>
          </cell>
          <cell r="EA43">
            <v>39386.381000000983</v>
          </cell>
          <cell r="EB43">
            <v>17759.717620003968</v>
          </cell>
          <cell r="EC43">
            <v>7330.8681000061333</v>
          </cell>
          <cell r="ED43">
            <v>1389.7861599996686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0</v>
          </cell>
          <cell r="G176">
            <v>-1217.5149999999558</v>
          </cell>
          <cell r="H176">
            <v>-1668.1600000000035</v>
          </cell>
          <cell r="I176">
            <v>-3519.7200000000303</v>
          </cell>
          <cell r="J176">
            <v>-2.4699999999720603</v>
          </cell>
          <cell r="K176">
            <v>-340.88999999995576</v>
          </cell>
          <cell r="L176">
            <v>-779.15320000002976</v>
          </cell>
          <cell r="M176">
            <v>-942.88300000000163</v>
          </cell>
          <cell r="N176">
            <v>0</v>
          </cell>
          <cell r="O176">
            <v>0</v>
          </cell>
          <cell r="P176">
            <v>-102.78429999999935</v>
          </cell>
          <cell r="Q176">
            <v>0</v>
          </cell>
          <cell r="R176">
            <v>-1113.2832000001799</v>
          </cell>
          <cell r="S176">
            <v>0</v>
          </cell>
          <cell r="T176">
            <v>-139.37200000000303</v>
          </cell>
          <cell r="U176">
            <v>-85.657199999999875</v>
          </cell>
          <cell r="V176">
            <v>-275.8179999999993</v>
          </cell>
          <cell r="W176">
            <v>-256.83999999999651</v>
          </cell>
          <cell r="X176">
            <v>-63.470000000030268</v>
          </cell>
          <cell r="Y176">
            <v>-288.76800000004005</v>
          </cell>
          <cell r="Z176">
            <v>-3.3580000000074506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-117.64949999994133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-2.3539999999993597</v>
          </cell>
          <cell r="AK176">
            <v>-81.114000000001397</v>
          </cell>
          <cell r="AL176">
            <v>-30.744000000006054</v>
          </cell>
          <cell r="AM176">
            <v>-3.4375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-14.352000000188127</v>
          </cell>
          <cell r="AS176">
            <v>0</v>
          </cell>
          <cell r="AT176">
            <v>-6.9899999999906868</v>
          </cell>
          <cell r="AU176">
            <v>0</v>
          </cell>
          <cell r="AV176">
            <v>0</v>
          </cell>
          <cell r="AW176">
            <v>-5.327000000001135</v>
          </cell>
          <cell r="AX176">
            <v>0</v>
          </cell>
          <cell r="AY176">
            <v>-2.0350000000034925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-608.02199999999721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-16.87599999998929</v>
          </cell>
          <cell r="BL176">
            <v>-26.531000000017229</v>
          </cell>
          <cell r="BM176">
            <v>-564.61499999999069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2093.2228999999352</v>
          </cell>
          <cell r="BS176">
            <v>0</v>
          </cell>
          <cell r="BT176">
            <v>0</v>
          </cell>
          <cell r="BU176">
            <v>0</v>
          </cell>
          <cell r="BV176">
            <v>-100.14710000000196</v>
          </cell>
          <cell r="BW176">
            <v>-3.3019999999960419</v>
          </cell>
          <cell r="BX176">
            <v>0</v>
          </cell>
          <cell r="BY176">
            <v>-16.13300000000163</v>
          </cell>
          <cell r="BZ176">
            <v>0</v>
          </cell>
          <cell r="CA176">
            <v>0</v>
          </cell>
          <cell r="CB176">
            <v>2212.8049999999985</v>
          </cell>
          <cell r="CC176">
            <v>0</v>
          </cell>
          <cell r="CD176">
            <v>0</v>
          </cell>
          <cell r="CE176">
            <v>2389.9079999998212</v>
          </cell>
          <cell r="CF176">
            <v>0</v>
          </cell>
          <cell r="CG176">
            <v>0</v>
          </cell>
          <cell r="CH176">
            <v>0</v>
          </cell>
          <cell r="CI176">
            <v>-139.19600000000355</v>
          </cell>
          <cell r="CJ176">
            <v>-831.47400000004563</v>
          </cell>
          <cell r="CK176">
            <v>0</v>
          </cell>
          <cell r="CL176">
            <v>-692</v>
          </cell>
          <cell r="CM176">
            <v>-376.8519999999844</v>
          </cell>
          <cell r="CN176">
            <v>-12.85999999998603</v>
          </cell>
          <cell r="CO176">
            <v>4555.1599999999744</v>
          </cell>
          <cell r="CP176">
            <v>-14.120000000024447</v>
          </cell>
          <cell r="CQ176">
            <v>-98.75</v>
          </cell>
          <cell r="CR176">
            <v>-1572.4470000006258</v>
          </cell>
          <cell r="CS176">
            <v>0</v>
          </cell>
          <cell r="CT176">
            <v>-18.5</v>
          </cell>
          <cell r="CU176">
            <v>0</v>
          </cell>
          <cell r="CV176">
            <v>0</v>
          </cell>
          <cell r="CW176">
            <v>-357.94500000006519</v>
          </cell>
          <cell r="CX176">
            <v>-244.18000000005122</v>
          </cell>
          <cell r="CY176">
            <v>-430.52600000001257</v>
          </cell>
          <cell r="CZ176">
            <v>-430.66600000002654</v>
          </cell>
          <cell r="DA176">
            <v>0</v>
          </cell>
          <cell r="DB176">
            <v>-75.970000000030268</v>
          </cell>
          <cell r="DC176">
            <v>-14.660000000003492</v>
          </cell>
          <cell r="DD176">
            <v>0</v>
          </cell>
          <cell r="DE176">
            <v>-1812.7200000006706</v>
          </cell>
          <cell r="DF176">
            <v>-468.11999999999534</v>
          </cell>
          <cell r="DG176">
            <v>-26.809999999939464</v>
          </cell>
          <cell r="DH176">
            <v>0</v>
          </cell>
          <cell r="DI176">
            <v>0</v>
          </cell>
          <cell r="DJ176">
            <v>-356.3399999999674</v>
          </cell>
          <cell r="DK176">
            <v>-32.559999999997672</v>
          </cell>
          <cell r="DL176">
            <v>-421.43000000002212</v>
          </cell>
          <cell r="DM176">
            <v>-429.44000000000233</v>
          </cell>
          <cell r="DN176">
            <v>0</v>
          </cell>
          <cell r="DO176">
            <v>-77.059999999997672</v>
          </cell>
          <cell r="DP176">
            <v>-0.86000000010244548</v>
          </cell>
          <cell r="DQ176">
            <v>-9.9999999976716936E-2</v>
          </cell>
          <cell r="DR176">
            <v>-1749.7989999996498</v>
          </cell>
          <cell r="DS176">
            <v>0</v>
          </cell>
          <cell r="DT176">
            <v>-27.099999999976717</v>
          </cell>
          <cell r="DU176">
            <v>0</v>
          </cell>
          <cell r="DV176">
            <v>-205.81399999999849</v>
          </cell>
          <cell r="DW176">
            <v>-523.88000000006286</v>
          </cell>
          <cell r="DX176">
            <v>-156.27899999998044</v>
          </cell>
          <cell r="DY176">
            <v>-443.44599999999627</v>
          </cell>
          <cell r="DZ176">
            <v>-288.85000000000582</v>
          </cell>
          <cell r="EA176">
            <v>0</v>
          </cell>
          <cell r="EB176">
            <v>-103.02999999996973</v>
          </cell>
          <cell r="EC176">
            <v>-1.4000000000232831</v>
          </cell>
          <cell r="ED176">
            <v>0</v>
          </cell>
        </row>
        <row r="177">
          <cell r="F177">
            <v>-3913.8699999999953</v>
          </cell>
          <cell r="G177">
            <v>-5627.6999999999534</v>
          </cell>
          <cell r="H177">
            <v>-6870</v>
          </cell>
          <cell r="I177">
            <v>-5327.7000000001863</v>
          </cell>
          <cell r="J177">
            <v>-3144.1600000000326</v>
          </cell>
          <cell r="K177">
            <v>-673.30999999999767</v>
          </cell>
          <cell r="L177">
            <v>0</v>
          </cell>
          <cell r="M177">
            <v>8.6000000001149601E-2</v>
          </cell>
          <cell r="N177">
            <v>-315.95600000000559</v>
          </cell>
          <cell r="O177">
            <v>-3988.1900000000023</v>
          </cell>
          <cell r="P177">
            <v>-1239.3299999999872</v>
          </cell>
          <cell r="Q177">
            <v>-1834.5</v>
          </cell>
          <cell r="R177">
            <v>-2413.7259999997914</v>
          </cell>
          <cell r="S177">
            <v>-144.94999999999709</v>
          </cell>
          <cell r="T177">
            <v>-145.03299999999945</v>
          </cell>
          <cell r="U177">
            <v>-450.58299999999872</v>
          </cell>
          <cell r="V177">
            <v>-3593</v>
          </cell>
          <cell r="W177">
            <v>-1548.1999999999534</v>
          </cell>
          <cell r="X177">
            <v>-1339.7000000001863</v>
          </cell>
          <cell r="Y177">
            <v>0</v>
          </cell>
          <cell r="Z177">
            <v>0</v>
          </cell>
          <cell r="AA177">
            <v>3578.3240000000005</v>
          </cell>
          <cell r="AB177">
            <v>-592.55000000000291</v>
          </cell>
          <cell r="AC177">
            <v>1821.9659999999985</v>
          </cell>
          <cell r="AD177">
            <v>0</v>
          </cell>
          <cell r="AE177">
            <v>1967.7310000006109</v>
          </cell>
          <cell r="AF177">
            <v>0.18599999999787542</v>
          </cell>
          <cell r="AG177">
            <v>-160.4690000000046</v>
          </cell>
          <cell r="AH177">
            <v>-2.8480000000017753</v>
          </cell>
          <cell r="AI177">
            <v>1350.5</v>
          </cell>
          <cell r="AJ177">
            <v>724.56000000005588</v>
          </cell>
          <cell r="AK177">
            <v>-711.84999999997672</v>
          </cell>
          <cell r="AL177">
            <v>0</v>
          </cell>
          <cell r="AM177">
            <v>0</v>
          </cell>
          <cell r="AN177">
            <v>-156.9000000001397</v>
          </cell>
          <cell r="AO177">
            <v>1453.3399999999965</v>
          </cell>
          <cell r="AP177">
            <v>0.36200000000098953</v>
          </cell>
          <cell r="AQ177">
            <v>-529.15000000002328</v>
          </cell>
          <cell r="AR177">
            <v>-1975.4169999998994</v>
          </cell>
          <cell r="AS177">
            <v>-13.485000000000582</v>
          </cell>
          <cell r="AT177">
            <v>-7.0410000000010768</v>
          </cell>
          <cell r="AU177">
            <v>-93.717000000000553</v>
          </cell>
          <cell r="AV177">
            <v>0</v>
          </cell>
          <cell r="AW177">
            <v>-4.8939999999965949</v>
          </cell>
          <cell r="AX177">
            <v>-107.52999999999884</v>
          </cell>
          <cell r="AY177">
            <v>0</v>
          </cell>
          <cell r="AZ177">
            <v>0</v>
          </cell>
          <cell r="BA177">
            <v>-12.839999999996508</v>
          </cell>
          <cell r="BB177">
            <v>-353.23999999999069</v>
          </cell>
          <cell r="BC177">
            <v>-39.870000000053551</v>
          </cell>
          <cell r="BD177">
            <v>-1342.7999999998137</v>
          </cell>
          <cell r="BE177">
            <v>-759.08300000010058</v>
          </cell>
          <cell r="BF177">
            <v>-132.80999999999767</v>
          </cell>
          <cell r="BG177">
            <v>-36.56600000000617</v>
          </cell>
          <cell r="BH177">
            <v>0</v>
          </cell>
          <cell r="BI177">
            <v>0</v>
          </cell>
          <cell r="BJ177">
            <v>-6.2560000000012224</v>
          </cell>
          <cell r="BK177">
            <v>0</v>
          </cell>
          <cell r="BL177">
            <v>0</v>
          </cell>
          <cell r="BM177">
            <v>0</v>
          </cell>
          <cell r="BN177">
            <v>-22.890999999999622</v>
          </cell>
          <cell r="BO177">
            <v>-296.75</v>
          </cell>
          <cell r="BP177">
            <v>-1.3100000000267755</v>
          </cell>
          <cell r="BQ177">
            <v>-262.5</v>
          </cell>
          <cell r="BR177">
            <v>-1267.535000000149</v>
          </cell>
          <cell r="BS177">
            <v>-261.32999999998719</v>
          </cell>
          <cell r="BT177">
            <v>-37.915999999997439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-160.78199999999924</v>
          </cell>
          <cell r="BZ177">
            <v>0</v>
          </cell>
          <cell r="CA177">
            <v>-26.856999999999971</v>
          </cell>
          <cell r="CB177">
            <v>-312.89000000001397</v>
          </cell>
          <cell r="CC177">
            <v>-29.059999999997672</v>
          </cell>
          <cell r="CD177">
            <v>-438.70000000018626</v>
          </cell>
          <cell r="CE177">
            <v>6976.1801999998279</v>
          </cell>
          <cell r="CF177">
            <v>-375.39999999999418</v>
          </cell>
          <cell r="CG177">
            <v>-208.4539999999979</v>
          </cell>
          <cell r="CH177">
            <v>-111.26499999999942</v>
          </cell>
          <cell r="CI177">
            <v>0</v>
          </cell>
          <cell r="CJ177">
            <v>-3.4100000000034925</v>
          </cell>
          <cell r="CK177">
            <v>-136.26000000000931</v>
          </cell>
          <cell r="CL177">
            <v>-210.28199999999924</v>
          </cell>
          <cell r="CM177">
            <v>-2.3587999999999738</v>
          </cell>
          <cell r="CN177">
            <v>-32.589999999996508</v>
          </cell>
          <cell r="CO177">
            <v>8333.6999999999534</v>
          </cell>
          <cell r="CP177">
            <v>0</v>
          </cell>
          <cell r="CQ177">
            <v>-277.5</v>
          </cell>
          <cell r="CR177">
            <v>-1689.9729999997653</v>
          </cell>
          <cell r="CS177">
            <v>-504.47999999998137</v>
          </cell>
          <cell r="CT177">
            <v>-26.229999999995925</v>
          </cell>
          <cell r="CU177">
            <v>-3.2129999999997381</v>
          </cell>
          <cell r="CV177">
            <v>-171.68000000000029</v>
          </cell>
          <cell r="CW177">
            <v>-7</v>
          </cell>
          <cell r="CX177">
            <v>-199.4199999999837</v>
          </cell>
          <cell r="CY177">
            <v>0</v>
          </cell>
          <cell r="CZ177">
            <v>0</v>
          </cell>
          <cell r="DA177">
            <v>-34.28000000002794</v>
          </cell>
          <cell r="DB177">
            <v>-360.6699999999837</v>
          </cell>
          <cell r="DC177">
            <v>0</v>
          </cell>
          <cell r="DD177">
            <v>-383</v>
          </cell>
          <cell r="DE177">
            <v>-1147.726000000257</v>
          </cell>
          <cell r="DF177">
            <v>-529.65499999999884</v>
          </cell>
          <cell r="DG177">
            <v>-28.26600000000326</v>
          </cell>
          <cell r="DH177">
            <v>-3.2150000000001455</v>
          </cell>
          <cell r="DI177">
            <v>-87.319999999999709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-34.669999999983702</v>
          </cell>
          <cell r="DO177">
            <v>-369.5</v>
          </cell>
          <cell r="DP177">
            <v>0</v>
          </cell>
          <cell r="DQ177">
            <v>-95.099999999976717</v>
          </cell>
          <cell r="DR177">
            <v>-1275.6829999997281</v>
          </cell>
          <cell r="DS177">
            <v>-102.58999999999651</v>
          </cell>
          <cell r="DT177">
            <v>-19.101999999998952</v>
          </cell>
          <cell r="DU177">
            <v>-244.97600000000239</v>
          </cell>
          <cell r="DV177">
            <v>-45.529999999998836</v>
          </cell>
          <cell r="DW177">
            <v>-9.4400000000023283</v>
          </cell>
          <cell r="DX177">
            <v>0</v>
          </cell>
          <cell r="DY177">
            <v>-199.04500000000553</v>
          </cell>
          <cell r="DZ177">
            <v>0</v>
          </cell>
          <cell r="EA177">
            <v>-47.939999999944121</v>
          </cell>
          <cell r="EB177">
            <v>-406.95999999999185</v>
          </cell>
          <cell r="EC177">
            <v>0</v>
          </cell>
          <cell r="ED177">
            <v>-200.0999999998603</v>
          </cell>
        </row>
        <row r="178">
          <cell r="F178">
            <v>-6081.5</v>
          </cell>
          <cell r="G178">
            <v>-19406</v>
          </cell>
          <cell r="H178">
            <v>-20246</v>
          </cell>
          <cell r="I178">
            <v>-12273</v>
          </cell>
          <cell r="J178">
            <v>-26475</v>
          </cell>
          <cell r="K178">
            <v>-20515.5</v>
          </cell>
          <cell r="L178">
            <v>-24996</v>
          </cell>
          <cell r="M178">
            <v>-28397</v>
          </cell>
          <cell r="N178">
            <v>-7680.6999999999534</v>
          </cell>
          <cell r="O178">
            <v>-2185.5</v>
          </cell>
          <cell r="P178">
            <v>-1673</v>
          </cell>
          <cell r="Q178">
            <v>-684.5999999998603</v>
          </cell>
          <cell r="R178">
            <v>-46608.900000002235</v>
          </cell>
          <cell r="S178">
            <v>-348.5</v>
          </cell>
          <cell r="T178">
            <v>0</v>
          </cell>
          <cell r="U178">
            <v>-10.75</v>
          </cell>
          <cell r="V178">
            <v>-910.5999999998603</v>
          </cell>
          <cell r="W178">
            <v>-18315.5</v>
          </cell>
          <cell r="X178">
            <v>-20356.5</v>
          </cell>
          <cell r="Y178">
            <v>10120.5</v>
          </cell>
          <cell r="Z178">
            <v>-14032</v>
          </cell>
          <cell r="AA178">
            <v>-1699.9000000001397</v>
          </cell>
          <cell r="AB178">
            <v>-863.30000000004657</v>
          </cell>
          <cell r="AC178">
            <v>-14.050000000046566</v>
          </cell>
          <cell r="AD178">
            <v>-178.30000000004657</v>
          </cell>
          <cell r="AE178">
            <v>-9092.929999999702</v>
          </cell>
          <cell r="AF178">
            <v>-14</v>
          </cell>
          <cell r="AG178">
            <v>-178.65000000002328</v>
          </cell>
          <cell r="AH178">
            <v>-22.739999999990687</v>
          </cell>
          <cell r="AI178">
            <v>-104.13999999989755</v>
          </cell>
          <cell r="AJ178">
            <v>-4043</v>
          </cell>
          <cell r="AK178">
            <v>-1516.5</v>
          </cell>
          <cell r="AL178">
            <v>-1619.5</v>
          </cell>
          <cell r="AM178">
            <v>-950.79999999981374</v>
          </cell>
          <cell r="AN178">
            <v>-62.599999999976717</v>
          </cell>
          <cell r="AO178">
            <v>-89</v>
          </cell>
          <cell r="AP178">
            <v>0</v>
          </cell>
          <cell r="AQ178">
            <v>-492</v>
          </cell>
          <cell r="AR178">
            <v>-4795.5900000035763</v>
          </cell>
          <cell r="AS178">
            <v>-216.70000000018626</v>
          </cell>
          <cell r="AT178">
            <v>0</v>
          </cell>
          <cell r="AU178">
            <v>-23.689999999944121</v>
          </cell>
          <cell r="AV178">
            <v>-64.099999999976717</v>
          </cell>
          <cell r="AW178">
            <v>-1537</v>
          </cell>
          <cell r="AX178">
            <v>-842.70000000018626</v>
          </cell>
          <cell r="AY178">
            <v>-549.79999999981374</v>
          </cell>
          <cell r="AZ178">
            <v>-876</v>
          </cell>
          <cell r="BA178">
            <v>-199.23999999999069</v>
          </cell>
          <cell r="BB178">
            <v>-126.4000000001397</v>
          </cell>
          <cell r="BC178">
            <v>-0.96000000007916242</v>
          </cell>
          <cell r="BD178">
            <v>-359</v>
          </cell>
          <cell r="BE178">
            <v>-3462.6999999992549</v>
          </cell>
          <cell r="BF178">
            <v>-19.5</v>
          </cell>
          <cell r="BG178">
            <v>-179</v>
          </cell>
          <cell r="BH178">
            <v>-30</v>
          </cell>
          <cell r="BI178">
            <v>-70.199999999953434</v>
          </cell>
          <cell r="BJ178">
            <v>-1507</v>
          </cell>
          <cell r="BK178">
            <v>-774</v>
          </cell>
          <cell r="BL178">
            <v>-257.29999999981374</v>
          </cell>
          <cell r="BM178">
            <v>-377</v>
          </cell>
          <cell r="BN178">
            <v>-41.060000000055879</v>
          </cell>
          <cell r="BO178">
            <v>-192.39999999990687</v>
          </cell>
          <cell r="BP178">
            <v>-15.239999999990687</v>
          </cell>
          <cell r="BQ178">
            <v>0</v>
          </cell>
          <cell r="BR178">
            <v>2420.9999999962747</v>
          </cell>
          <cell r="BS178">
            <v>-101.80000000004657</v>
          </cell>
          <cell r="BT178">
            <v>-70.599999999976717</v>
          </cell>
          <cell r="BU178">
            <v>-20.080000000016298</v>
          </cell>
          <cell r="BV178">
            <v>-73.21999999997206</v>
          </cell>
          <cell r="BW178">
            <v>-483.79999999981374</v>
          </cell>
          <cell r="BX178">
            <v>-1960.4000000003725</v>
          </cell>
          <cell r="BY178">
            <v>-322.70000000018626</v>
          </cell>
          <cell r="BZ178">
            <v>-556</v>
          </cell>
          <cell r="CA178">
            <v>-301.5</v>
          </cell>
          <cell r="CB178">
            <v>6312.2000000001863</v>
          </cell>
          <cell r="CC178">
            <v>-0.80000000004656613</v>
          </cell>
          <cell r="CD178">
            <v>-0.29999999981373549</v>
          </cell>
          <cell r="CE178">
            <v>175621.79999999329</v>
          </cell>
          <cell r="CF178">
            <v>-32.799999999813735</v>
          </cell>
          <cell r="CG178">
            <v>-149.5</v>
          </cell>
          <cell r="CH178">
            <v>-14.200000000069849</v>
          </cell>
          <cell r="CI178">
            <v>0</v>
          </cell>
          <cell r="CJ178">
            <v>-2512</v>
          </cell>
          <cell r="CK178">
            <v>-1683</v>
          </cell>
          <cell r="CL178">
            <v>-500.59999999962747</v>
          </cell>
          <cell r="CM178">
            <v>-478</v>
          </cell>
          <cell r="CN178">
            <v>-311.10000000009313</v>
          </cell>
          <cell r="CO178">
            <v>181456.80000000005</v>
          </cell>
          <cell r="CP178">
            <v>-3.5999999999767169</v>
          </cell>
          <cell r="CQ178">
            <v>-150.20000000018626</v>
          </cell>
          <cell r="CR178">
            <v>-6506.4600000008941</v>
          </cell>
          <cell r="CS178">
            <v>-239.5</v>
          </cell>
          <cell r="CT178">
            <v>-87.099999999860302</v>
          </cell>
          <cell r="CU178">
            <v>-23.260000000009313</v>
          </cell>
          <cell r="CV178">
            <v>-161.10000000009313</v>
          </cell>
          <cell r="CW178">
            <v>-2186.5</v>
          </cell>
          <cell r="CX178">
            <v>-1282</v>
          </cell>
          <cell r="CY178">
            <v>-392.70000000018626</v>
          </cell>
          <cell r="CZ178">
            <v>-1361.2999999998137</v>
          </cell>
          <cell r="DA178">
            <v>-324.89999999990687</v>
          </cell>
          <cell r="DB178">
            <v>-154.70000000018626</v>
          </cell>
          <cell r="DC178">
            <v>-90</v>
          </cell>
          <cell r="DD178">
            <v>-203.40000000037253</v>
          </cell>
          <cell r="DE178">
            <v>-5303.4200000017881</v>
          </cell>
          <cell r="DF178">
            <v>-215</v>
          </cell>
          <cell r="DG178">
            <v>-9.6200000001117587</v>
          </cell>
          <cell r="DH178">
            <v>-22.900000000023283</v>
          </cell>
          <cell r="DI178">
            <v>-91.599999999976717</v>
          </cell>
          <cell r="DJ178">
            <v>-2369.5</v>
          </cell>
          <cell r="DK178">
            <v>-691.5</v>
          </cell>
          <cell r="DL178">
            <v>-397.20000000018626</v>
          </cell>
          <cell r="DM178">
            <v>-1112</v>
          </cell>
          <cell r="DN178">
            <v>-312.60000000009313</v>
          </cell>
          <cell r="DO178">
            <v>-80.100000000093132</v>
          </cell>
          <cell r="DP178">
            <v>-1.4000000000232831</v>
          </cell>
          <cell r="DQ178">
            <v>0</v>
          </cell>
          <cell r="DR178">
            <v>-8524.9500000029802</v>
          </cell>
          <cell r="DS178">
            <v>-18.100000000093132</v>
          </cell>
          <cell r="DT178">
            <v>0</v>
          </cell>
          <cell r="DU178">
            <v>-31.310000000055879</v>
          </cell>
          <cell r="DV178">
            <v>-488</v>
          </cell>
          <cell r="DW178">
            <v>-4861</v>
          </cell>
          <cell r="DX178">
            <v>-1319</v>
          </cell>
          <cell r="DY178">
            <v>-391.5</v>
          </cell>
          <cell r="DZ178">
            <v>-822.79999999981374</v>
          </cell>
          <cell r="EA178">
            <v>-482.69999999995343</v>
          </cell>
          <cell r="EB178">
            <v>-108.5</v>
          </cell>
          <cell r="EC178">
            <v>-1.9000000000232831</v>
          </cell>
          <cell r="ED178">
            <v>-0.13999999989755452</v>
          </cell>
        </row>
        <row r="179">
          <cell r="F179">
            <v>-4882.1581600001082</v>
          </cell>
          <cell r="G179">
            <v>-515.39999999990687</v>
          </cell>
          <cell r="H179">
            <v>-4787.5</v>
          </cell>
          <cell r="I179">
            <v>-2472.6000000000931</v>
          </cell>
          <cell r="J179">
            <v>-1415.5399999999208</v>
          </cell>
          <cell r="K179">
            <v>-632</v>
          </cell>
          <cell r="L179">
            <v>0</v>
          </cell>
          <cell r="M179">
            <v>0</v>
          </cell>
          <cell r="N179">
            <v>-375.85999999998603</v>
          </cell>
          <cell r="O179">
            <v>-1228.1900000000023</v>
          </cell>
          <cell r="P179">
            <v>-3199.3499999999767</v>
          </cell>
          <cell r="Q179">
            <v>-3187.0600000000559</v>
          </cell>
          <cell r="R179">
            <v>-8753.3578999997117</v>
          </cell>
          <cell r="S179">
            <v>-3992.5058999999892</v>
          </cell>
          <cell r="T179">
            <v>-70.389999999999418</v>
          </cell>
          <cell r="U179">
            <v>-249.81000000001222</v>
          </cell>
          <cell r="V179">
            <v>-3463.1999999999534</v>
          </cell>
          <cell r="W179">
            <v>-154.13999999989755</v>
          </cell>
          <cell r="X179">
            <v>-319.03999999992084</v>
          </cell>
          <cell r="Y179">
            <v>0</v>
          </cell>
          <cell r="Z179">
            <v>0</v>
          </cell>
          <cell r="AA179">
            <v>-75.851999999998952</v>
          </cell>
          <cell r="AB179">
            <v>-1.8200000000069849</v>
          </cell>
          <cell r="AC179">
            <v>-250.14999999999418</v>
          </cell>
          <cell r="AD179">
            <v>-176.45000000001164</v>
          </cell>
          <cell r="AE179">
            <v>-3897.6200000001118</v>
          </cell>
          <cell r="AF179">
            <v>-101.92000000001281</v>
          </cell>
          <cell r="AG179">
            <v>-186.5</v>
          </cell>
          <cell r="AH179">
            <v>-171.625</v>
          </cell>
          <cell r="AI179">
            <v>-53.440000000002328</v>
          </cell>
          <cell r="AJ179">
            <v>-2534.1600000000326</v>
          </cell>
          <cell r="AK179">
            <v>-121.84000000002561</v>
          </cell>
          <cell r="AL179">
            <v>0</v>
          </cell>
          <cell r="AM179">
            <v>0</v>
          </cell>
          <cell r="AN179">
            <v>-23.5</v>
          </cell>
          <cell r="AO179">
            <v>-0.75500000000465661</v>
          </cell>
          <cell r="AP179">
            <v>-11.939999999995052</v>
          </cell>
          <cell r="AQ179">
            <v>-691.93999999994412</v>
          </cell>
          <cell r="AR179">
            <v>-893.78700000047684</v>
          </cell>
          <cell r="AS179">
            <v>-12.849999999976717</v>
          </cell>
          <cell r="AT179">
            <v>-11.956000000005588</v>
          </cell>
          <cell r="AU179">
            <v>-174.34500000000116</v>
          </cell>
          <cell r="AV179">
            <v>-28.546000000002095</v>
          </cell>
          <cell r="AW179">
            <v>-20.549999999988358</v>
          </cell>
          <cell r="AX179">
            <v>-42.460000000020955</v>
          </cell>
          <cell r="AY179">
            <v>0</v>
          </cell>
          <cell r="AZ179">
            <v>0</v>
          </cell>
          <cell r="BA179">
            <v>-23.330000000016298</v>
          </cell>
          <cell r="BB179">
            <v>-76.130000000004657</v>
          </cell>
          <cell r="BC179">
            <v>-14.120000000053551</v>
          </cell>
          <cell r="BD179">
            <v>-489.5</v>
          </cell>
          <cell r="BE179">
            <v>-552.23099999967963</v>
          </cell>
          <cell r="BF179">
            <v>-20.970000000030268</v>
          </cell>
          <cell r="BG179">
            <v>-6.8549999999959255</v>
          </cell>
          <cell r="BH179">
            <v>-89.567999999999302</v>
          </cell>
          <cell r="BI179">
            <v>-63.473999999994703</v>
          </cell>
          <cell r="BJ179">
            <v>-97.920000000012806</v>
          </cell>
          <cell r="BK179">
            <v>-40.75</v>
          </cell>
          <cell r="BL179">
            <v>0</v>
          </cell>
          <cell r="BM179">
            <v>0</v>
          </cell>
          <cell r="BN179">
            <v>-28.063999999998487</v>
          </cell>
          <cell r="BO179">
            <v>-0.45999999999185093</v>
          </cell>
          <cell r="BP179">
            <v>-134.82000000000698</v>
          </cell>
          <cell r="BQ179">
            <v>-69.349999999976717</v>
          </cell>
          <cell r="BR179">
            <v>-680.29399999976158</v>
          </cell>
          <cell r="BS179">
            <v>-88.049999999988358</v>
          </cell>
          <cell r="BT179">
            <v>-7.1300000000046566</v>
          </cell>
          <cell r="BU179">
            <v>-0.82399999999688589</v>
          </cell>
          <cell r="BV179">
            <v>0</v>
          </cell>
          <cell r="BW179">
            <v>-3.0840000000025611</v>
          </cell>
          <cell r="BX179">
            <v>-10.319999999992433</v>
          </cell>
          <cell r="BY179">
            <v>0</v>
          </cell>
          <cell r="BZ179">
            <v>0</v>
          </cell>
          <cell r="CA179">
            <v>-42.886000000002241</v>
          </cell>
          <cell r="CB179">
            <v>-0.5</v>
          </cell>
          <cell r="CC179">
            <v>-15.809999999997672</v>
          </cell>
          <cell r="CD179">
            <v>-511.68999999994412</v>
          </cell>
          <cell r="CE179">
            <v>11437.180999999866</v>
          </cell>
          <cell r="CF179">
            <v>-15.879999999946449</v>
          </cell>
          <cell r="CG179">
            <v>-173.33000000000175</v>
          </cell>
          <cell r="CH179">
            <v>-309.78900000000431</v>
          </cell>
          <cell r="CI179">
            <v>-40.270000000000437</v>
          </cell>
          <cell r="CJ179">
            <v>-14.639999999984866</v>
          </cell>
          <cell r="CK179">
            <v>-358.72999999999593</v>
          </cell>
          <cell r="CL179">
            <v>0</v>
          </cell>
          <cell r="CM179">
            <v>0</v>
          </cell>
          <cell r="CN179">
            <v>-11.209999999991851</v>
          </cell>
          <cell r="CO179">
            <v>7113.2300000000396</v>
          </cell>
          <cell r="CP179">
            <v>5558.2999999999884</v>
          </cell>
          <cell r="CQ179">
            <v>-310.5</v>
          </cell>
          <cell r="CR179">
            <v>-1946</v>
          </cell>
          <cell r="CS179">
            <v>-1006.7399999999907</v>
          </cell>
          <cell r="CT179">
            <v>-209.94000000000233</v>
          </cell>
          <cell r="CU179">
            <v>-337.0399999999936</v>
          </cell>
          <cell r="CV179">
            <v>0</v>
          </cell>
          <cell r="CW179">
            <v>-7.7800000000279397</v>
          </cell>
          <cell r="CX179">
            <v>-17.779999999998836</v>
          </cell>
          <cell r="CY179">
            <v>0</v>
          </cell>
          <cell r="CZ179">
            <v>0</v>
          </cell>
          <cell r="DA179">
            <v>-18.220000000001164</v>
          </cell>
          <cell r="DB179">
            <v>-26.649999999994179</v>
          </cell>
          <cell r="DC179">
            <v>-35.849999999976717</v>
          </cell>
          <cell r="DD179">
            <v>-286</v>
          </cell>
          <cell r="DE179">
            <v>-1094.7639999999665</v>
          </cell>
          <cell r="DF179">
            <v>-340</v>
          </cell>
          <cell r="DG179">
            <v>-194.48000000001048</v>
          </cell>
          <cell r="DH179">
            <v>-113.41000000000349</v>
          </cell>
          <cell r="DI179">
            <v>-124.98599999998987</v>
          </cell>
          <cell r="DJ179">
            <v>-10.910000000003492</v>
          </cell>
          <cell r="DK179">
            <v>-33.807999999997264</v>
          </cell>
          <cell r="DL179">
            <v>0</v>
          </cell>
          <cell r="DM179">
            <v>0</v>
          </cell>
          <cell r="DN179">
            <v>-37.019999999989523</v>
          </cell>
          <cell r="DO179">
            <v>-1.6199999999953434</v>
          </cell>
          <cell r="DP179">
            <v>-54.909999999974389</v>
          </cell>
          <cell r="DQ179">
            <v>-183.62000000011176</v>
          </cell>
          <cell r="DR179">
            <v>-2211.5699999993667</v>
          </cell>
          <cell r="DS179">
            <v>-214.94000000000233</v>
          </cell>
          <cell r="DT179">
            <v>-25.650000000023283</v>
          </cell>
          <cell r="DU179">
            <v>-458.20600000000559</v>
          </cell>
          <cell r="DV179">
            <v>-379.65000000002328</v>
          </cell>
          <cell r="DW179">
            <v>-458.20000000001164</v>
          </cell>
          <cell r="DX179">
            <v>-37.644000000000233</v>
          </cell>
          <cell r="DY179">
            <v>0</v>
          </cell>
          <cell r="DZ179">
            <v>0</v>
          </cell>
          <cell r="EA179">
            <v>-79.5</v>
          </cell>
          <cell r="EB179">
            <v>-2.720000000030268</v>
          </cell>
          <cell r="EC179">
            <v>-18.460000000020955</v>
          </cell>
          <cell r="ED179">
            <v>-536.59999999997672</v>
          </cell>
        </row>
        <row r="180">
          <cell r="F180">
            <v>-1000.1499999999942</v>
          </cell>
          <cell r="G180">
            <v>-976.91000000000349</v>
          </cell>
          <cell r="H180">
            <v>-1279.4259999999922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164.70984999999928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-3.4066000000000258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168.11645000000001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-15877.678160000592</v>
          </cell>
          <cell r="G185">
            <v>-27743.525000000373</v>
          </cell>
          <cell r="H185">
            <v>-34851.085999999195</v>
          </cell>
          <cell r="I185">
            <v>-23593.019999999553</v>
          </cell>
          <cell r="J185">
            <v>-31037.169999998063</v>
          </cell>
          <cell r="K185">
            <v>-22161.699999999255</v>
          </cell>
          <cell r="L185">
            <v>-25775.153199999593</v>
          </cell>
          <cell r="M185">
            <v>-29339.797000000253</v>
          </cell>
          <cell r="N185">
            <v>-8372.5160000000615</v>
          </cell>
          <cell r="O185">
            <v>-7401.8800000003539</v>
          </cell>
          <cell r="P185">
            <v>-6214.4643000001088</v>
          </cell>
          <cell r="Q185">
            <v>-5706.160000000149</v>
          </cell>
          <cell r="R185">
            <v>-58889.267099998891</v>
          </cell>
          <cell r="S185">
            <v>-4485.9558999999426</v>
          </cell>
          <cell r="T185">
            <v>-354.79500000004191</v>
          </cell>
          <cell r="U185">
            <v>-796.80019999993965</v>
          </cell>
          <cell r="V185">
            <v>-8242.6179999988526</v>
          </cell>
          <cell r="W185">
            <v>-20274.680000001565</v>
          </cell>
          <cell r="X185">
            <v>-22078.710000000894</v>
          </cell>
          <cell r="Y185">
            <v>9831.7319999998435</v>
          </cell>
          <cell r="Z185">
            <v>-14035.358000000007</v>
          </cell>
          <cell r="AA185">
            <v>1802.5719999996945</v>
          </cell>
          <cell r="AB185">
            <v>-1457.6700000001583</v>
          </cell>
          <cell r="AC185">
            <v>1557.7659999999451</v>
          </cell>
          <cell r="AD185">
            <v>-354.75</v>
          </cell>
          <cell r="AE185">
            <v>-11140.468500003219</v>
          </cell>
          <cell r="AF185">
            <v>-115.73400000017136</v>
          </cell>
          <cell r="AG185">
            <v>-525.61899999994785</v>
          </cell>
          <cell r="AH185">
            <v>-197.21299999998882</v>
          </cell>
          <cell r="AI185">
            <v>1192.9200000001583</v>
          </cell>
          <cell r="AJ185">
            <v>-5854.9539999999106</v>
          </cell>
          <cell r="AK185">
            <v>-2431.3039999995381</v>
          </cell>
          <cell r="AL185">
            <v>-1650.2439999999478</v>
          </cell>
          <cell r="AM185">
            <v>-954.23749999981374</v>
          </cell>
          <cell r="AN185">
            <v>-243</v>
          </cell>
          <cell r="AO185">
            <v>1363.5849999999627</v>
          </cell>
          <cell r="AP185">
            <v>-11.577999999979511</v>
          </cell>
          <cell r="AQ185">
            <v>-1713.0900000007823</v>
          </cell>
          <cell r="AR185">
            <v>-7679.1459999978542</v>
          </cell>
          <cell r="AS185">
            <v>-243.03499999968335</v>
          </cell>
          <cell r="AT185">
            <v>-25.98699999996461</v>
          </cell>
          <cell r="AU185">
            <v>-291.75199999997858</v>
          </cell>
          <cell r="AV185">
            <v>-92.645999999949709</v>
          </cell>
          <cell r="AW185">
            <v>-1567.7710000001825</v>
          </cell>
          <cell r="AX185">
            <v>-992.68999999947846</v>
          </cell>
          <cell r="AY185">
            <v>-551.83499999972992</v>
          </cell>
          <cell r="AZ185">
            <v>-876</v>
          </cell>
          <cell r="BA185">
            <v>-235.40999999991618</v>
          </cell>
          <cell r="BB185">
            <v>-555.77000000001863</v>
          </cell>
          <cell r="BC185">
            <v>-54.950000000186265</v>
          </cell>
          <cell r="BD185">
            <v>-2191.3000000007451</v>
          </cell>
          <cell r="BE185">
            <v>-5382.0360000021756</v>
          </cell>
          <cell r="BF185">
            <v>-173.27999999979511</v>
          </cell>
          <cell r="BG185">
            <v>-222.42099999985658</v>
          </cell>
          <cell r="BH185">
            <v>-119.5679999999702</v>
          </cell>
          <cell r="BI185">
            <v>-133.67399999999907</v>
          </cell>
          <cell r="BJ185">
            <v>-1611.175999999512</v>
          </cell>
          <cell r="BK185">
            <v>-831.62600000016391</v>
          </cell>
          <cell r="BL185">
            <v>-283.83100000000559</v>
          </cell>
          <cell r="BM185">
            <v>-941.61500000022352</v>
          </cell>
          <cell r="BN185">
            <v>-92.01500000001397</v>
          </cell>
          <cell r="BO185">
            <v>-489.60999999986961</v>
          </cell>
          <cell r="BP185">
            <v>-151.36999999999534</v>
          </cell>
          <cell r="BQ185">
            <v>-331.84999999962747</v>
          </cell>
          <cell r="BR185">
            <v>2566.3938999995589</v>
          </cell>
          <cell r="BS185">
            <v>-451.18000000016764</v>
          </cell>
          <cell r="BT185">
            <v>-115.64599999994971</v>
          </cell>
          <cell r="BU185">
            <v>-20.903999999980442</v>
          </cell>
          <cell r="BV185">
            <v>-173.36709999991581</v>
          </cell>
          <cell r="BW185">
            <v>-490.18599999928847</v>
          </cell>
          <cell r="BX185">
            <v>-1970.7200000002049</v>
          </cell>
          <cell r="BY185">
            <v>-499.61500000022352</v>
          </cell>
          <cell r="BZ185">
            <v>-556</v>
          </cell>
          <cell r="CA185">
            <v>-371.24299999978393</v>
          </cell>
          <cell r="CB185">
            <v>8211.6150000002235</v>
          </cell>
          <cell r="CC185">
            <v>-45.670000000158325</v>
          </cell>
          <cell r="CD185">
            <v>-950.68999999994412</v>
          </cell>
          <cell r="CE185">
            <v>196589.77905000001</v>
          </cell>
          <cell r="CF185">
            <v>-424.07999999960884</v>
          </cell>
          <cell r="CG185">
            <v>-531.28400000021793</v>
          </cell>
          <cell r="CH185">
            <v>-435.25400000018999</v>
          </cell>
          <cell r="CI185">
            <v>-179.4660000000149</v>
          </cell>
          <cell r="CJ185">
            <v>-3364.9305999986827</v>
          </cell>
          <cell r="CK185">
            <v>-2177.9899999992922</v>
          </cell>
          <cell r="CL185">
            <v>-1402.8819999992847</v>
          </cell>
          <cell r="CM185">
            <v>-857.21080000000075</v>
          </cell>
          <cell r="CN185">
            <v>-367.76000000000931</v>
          </cell>
          <cell r="CO185">
            <v>201458.89000000013</v>
          </cell>
          <cell r="CP185">
            <v>5708.6964499996975</v>
          </cell>
          <cell r="CQ185">
            <v>-836.95000000018626</v>
          </cell>
          <cell r="CR185">
            <v>-11714.879999995232</v>
          </cell>
          <cell r="CS185">
            <v>-1750.7199999997392</v>
          </cell>
          <cell r="CT185">
            <v>-341.7699999997858</v>
          </cell>
          <cell r="CU185">
            <v>-363.51300000003539</v>
          </cell>
          <cell r="CV185">
            <v>-332.77999999979511</v>
          </cell>
          <cell r="CW185">
            <v>-2559.2250000005588</v>
          </cell>
          <cell r="CX185">
            <v>-1743.3799999998882</v>
          </cell>
          <cell r="CY185">
            <v>-823.22600000025705</v>
          </cell>
          <cell r="CZ185">
            <v>-1791.9660000000149</v>
          </cell>
          <cell r="DA185">
            <v>-377.4000000001397</v>
          </cell>
          <cell r="DB185">
            <v>-617.99000000022352</v>
          </cell>
          <cell r="DC185">
            <v>-140.50999999977648</v>
          </cell>
          <cell r="DD185">
            <v>-872.40000000037253</v>
          </cell>
          <cell r="DE185">
            <v>-9358.6300000026822</v>
          </cell>
          <cell r="DF185">
            <v>-1552.7749999994412</v>
          </cell>
          <cell r="DG185">
            <v>-259.17599999997765</v>
          </cell>
          <cell r="DH185">
            <v>-139.52500000002328</v>
          </cell>
          <cell r="DI185">
            <v>-303.90599999995902</v>
          </cell>
          <cell r="DJ185">
            <v>-2736.75</v>
          </cell>
          <cell r="DK185">
            <v>-757.86799999885261</v>
          </cell>
          <cell r="DL185">
            <v>-818.6300000003539</v>
          </cell>
          <cell r="DM185">
            <v>-1541.4399999999441</v>
          </cell>
          <cell r="DN185">
            <v>-384.29000000003725</v>
          </cell>
          <cell r="DO185">
            <v>-528.28000000026077</v>
          </cell>
          <cell r="DP185">
            <v>-57.170000000158325</v>
          </cell>
          <cell r="DQ185">
            <v>-278.82000000029802</v>
          </cell>
          <cell r="DR185">
            <v>-13762.002000011504</v>
          </cell>
          <cell r="DS185">
            <v>-335.63000000012107</v>
          </cell>
          <cell r="DT185">
            <v>-71.851999999955297</v>
          </cell>
          <cell r="DU185">
            <v>-734.49200000008568</v>
          </cell>
          <cell r="DV185">
            <v>-1118.9939999999478</v>
          </cell>
          <cell r="DW185">
            <v>-5852.5200000014156</v>
          </cell>
          <cell r="DX185">
            <v>-1512.9230000004172</v>
          </cell>
          <cell r="DY185">
            <v>-1033.9909999999218</v>
          </cell>
          <cell r="DZ185">
            <v>-1111.6499999994412</v>
          </cell>
          <cell r="EA185">
            <v>-610.13999999966472</v>
          </cell>
          <cell r="EB185">
            <v>-621.20999999949709</v>
          </cell>
          <cell r="EC185">
            <v>-21.760000000009313</v>
          </cell>
          <cell r="ED185">
            <v>-736.83999999938533</v>
          </cell>
        </row>
        <row r="187">
          <cell r="A187" t="str">
            <v>Total Purchased Power &amp; Net Interchange</v>
          </cell>
          <cell r="F187">
            <v>-15877.678160004318</v>
          </cell>
          <cell r="G187">
            <v>-27743.52500000596</v>
          </cell>
          <cell r="H187">
            <v>-34851.086000002921</v>
          </cell>
          <cell r="I187">
            <v>-23593.019999995828</v>
          </cell>
          <cell r="J187">
            <v>-31037.169999994338</v>
          </cell>
          <cell r="K187">
            <v>-22161.69999999553</v>
          </cell>
          <cell r="L187">
            <v>-25775.153200000525</v>
          </cell>
          <cell r="M187">
            <v>-29339.796999998391</v>
          </cell>
          <cell r="N187">
            <v>-8372.515999995172</v>
          </cell>
          <cell r="O187">
            <v>-7401.8799999952316</v>
          </cell>
          <cell r="P187">
            <v>-6214.4642999991775</v>
          </cell>
          <cell r="Q187">
            <v>-5706.1600000038743</v>
          </cell>
          <cell r="R187">
            <v>-58889.267100095749</v>
          </cell>
          <cell r="S187">
            <v>-4485.9558999985456</v>
          </cell>
          <cell r="T187">
            <v>-354.79499999433756</v>
          </cell>
          <cell r="U187">
            <v>-796.80020000040531</v>
          </cell>
          <cell r="V187">
            <v>-8242.6180000007153</v>
          </cell>
          <cell r="W187">
            <v>-20274.679999999702</v>
          </cell>
          <cell r="X187">
            <v>-22078.710000000894</v>
          </cell>
          <cell r="Y187">
            <v>9831.7320000007749</v>
          </cell>
          <cell r="Z187">
            <v>-14035.358000002801</v>
          </cell>
          <cell r="AA187">
            <v>1802.5719999969006</v>
          </cell>
          <cell r="AB187">
            <v>-1457.6699999943376</v>
          </cell>
          <cell r="AC187">
            <v>1557.7660000026226</v>
          </cell>
          <cell r="AD187">
            <v>-354.75</v>
          </cell>
          <cell r="AE187">
            <v>-11140.46850001812</v>
          </cell>
          <cell r="AF187">
            <v>-115.7339999973774</v>
          </cell>
          <cell r="AG187">
            <v>-525.61899999529123</v>
          </cell>
          <cell r="AH187">
            <v>-197.21299999952316</v>
          </cell>
          <cell r="AI187">
            <v>1192.9199999943376</v>
          </cell>
          <cell r="AJ187">
            <v>-5854.9539999961853</v>
          </cell>
          <cell r="AK187">
            <v>-2431.3039999976754</v>
          </cell>
          <cell r="AL187">
            <v>-1650.2440000027418</v>
          </cell>
          <cell r="AM187">
            <v>-954.23749999701977</v>
          </cell>
          <cell r="AN187">
            <v>-243</v>
          </cell>
          <cell r="AO187">
            <v>1363.5850000008941</v>
          </cell>
          <cell r="AP187">
            <v>-11.578000001609325</v>
          </cell>
          <cell r="AQ187">
            <v>-1713.0899999961257</v>
          </cell>
          <cell r="AR187">
            <v>-7679.1460000276566</v>
          </cell>
          <cell r="AS187">
            <v>-243.0350000038743</v>
          </cell>
          <cell r="AT187">
            <v>-25.987000003457069</v>
          </cell>
          <cell r="AU187">
            <v>-291.75199999660254</v>
          </cell>
          <cell r="AV187">
            <v>-92.645999997854233</v>
          </cell>
          <cell r="AW187">
            <v>-1567.7709999978542</v>
          </cell>
          <cell r="AX187">
            <v>-992.68999999761581</v>
          </cell>
          <cell r="AY187">
            <v>-551.83500000089407</v>
          </cell>
          <cell r="AZ187">
            <v>-876</v>
          </cell>
          <cell r="BA187">
            <v>-235.40999999642372</v>
          </cell>
          <cell r="BB187">
            <v>-555.76999999582767</v>
          </cell>
          <cell r="BC187">
            <v>-54.950000002980232</v>
          </cell>
          <cell r="BD187">
            <v>-2191.3000000044703</v>
          </cell>
          <cell r="BE187">
            <v>-5382.0360001325607</v>
          </cell>
          <cell r="BF187">
            <v>-173.27999999374151</v>
          </cell>
          <cell r="BG187">
            <v>-222.42099999636412</v>
          </cell>
          <cell r="BH187">
            <v>-119.56800000369549</v>
          </cell>
          <cell r="BI187">
            <v>-133.67400000244379</v>
          </cell>
          <cell r="BJ187">
            <v>-1611.1759999990463</v>
          </cell>
          <cell r="BK187">
            <v>-831.62600000202656</v>
          </cell>
          <cell r="BL187">
            <v>-283.83100000023842</v>
          </cell>
          <cell r="BM187">
            <v>-941.61500000208616</v>
          </cell>
          <cell r="BN187">
            <v>-92.014999993145466</v>
          </cell>
          <cell r="BO187">
            <v>-489.60999999940395</v>
          </cell>
          <cell r="BP187">
            <v>-151.36999999731779</v>
          </cell>
          <cell r="BQ187">
            <v>-331.84999999403954</v>
          </cell>
          <cell r="BR187">
            <v>2566.3938999176025</v>
          </cell>
          <cell r="BS187">
            <v>-451.17999999970198</v>
          </cell>
          <cell r="BT187">
            <v>-115.64599999785423</v>
          </cell>
          <cell r="BU187">
            <v>-20.903999999165535</v>
          </cell>
          <cell r="BV187">
            <v>-173.36710000038147</v>
          </cell>
          <cell r="BW187">
            <v>-490.18599999696016</v>
          </cell>
          <cell r="BX187">
            <v>-1970.7199999988079</v>
          </cell>
          <cell r="BY187">
            <v>-499.61499999463558</v>
          </cell>
          <cell r="BZ187">
            <v>-556</v>
          </cell>
          <cell r="CA187">
            <v>-371.24300000071526</v>
          </cell>
          <cell r="CB187">
            <v>8211.6149999946356</v>
          </cell>
          <cell r="CC187">
            <v>-45.669999994337559</v>
          </cell>
          <cell r="CD187">
            <v>-950.68999999761581</v>
          </cell>
          <cell r="CE187">
            <v>196589.77904987335</v>
          </cell>
          <cell r="CF187">
            <v>-424.07999999821186</v>
          </cell>
          <cell r="CG187">
            <v>-531.28399999439716</v>
          </cell>
          <cell r="CH187">
            <v>-435.25400000065565</v>
          </cell>
          <cell r="CI187">
            <v>-179.46599999815226</v>
          </cell>
          <cell r="CJ187">
            <v>-3364.9305999949574</v>
          </cell>
          <cell r="CK187">
            <v>-2177.9900000095367</v>
          </cell>
          <cell r="CL187">
            <v>-1402.8819999992847</v>
          </cell>
          <cell r="CM187">
            <v>-857.21080000698566</v>
          </cell>
          <cell r="CN187">
            <v>-367.75999999791384</v>
          </cell>
          <cell r="CO187">
            <v>201458.8900000006</v>
          </cell>
          <cell r="CP187">
            <v>5708.6964500024915</v>
          </cell>
          <cell r="CQ187">
            <v>-836.95000000298023</v>
          </cell>
          <cell r="CR187">
            <v>-11714.880000114441</v>
          </cell>
          <cell r="CS187">
            <v>-1750.7199999988079</v>
          </cell>
          <cell r="CT187">
            <v>-341.77000000327826</v>
          </cell>
          <cell r="CU187">
            <v>-363.51300000399351</v>
          </cell>
          <cell r="CV187">
            <v>-332.78000000119209</v>
          </cell>
          <cell r="CW187">
            <v>-2559.2250000014901</v>
          </cell>
          <cell r="CX187">
            <v>-1743.3799999952316</v>
          </cell>
          <cell r="CY187">
            <v>-823.22599999606609</v>
          </cell>
          <cell r="CZ187">
            <v>-1791.9660000056028</v>
          </cell>
          <cell r="DA187">
            <v>-377.39999999850988</v>
          </cell>
          <cell r="DB187">
            <v>-617.99000000208616</v>
          </cell>
          <cell r="DC187">
            <v>-140.50999999791384</v>
          </cell>
          <cell r="DD187">
            <v>-872.39999999850988</v>
          </cell>
          <cell r="DE187">
            <v>-9358.6300001144409</v>
          </cell>
          <cell r="DF187">
            <v>-1552.7749999985099</v>
          </cell>
          <cell r="DG187">
            <v>-259.17599999904633</v>
          </cell>
          <cell r="DH187">
            <v>-139.52499999850988</v>
          </cell>
          <cell r="DI187">
            <v>-303.90599999576807</v>
          </cell>
          <cell r="DJ187">
            <v>-2736.75</v>
          </cell>
          <cell r="DK187">
            <v>-757.86800000071526</v>
          </cell>
          <cell r="DL187">
            <v>-818.62999999523163</v>
          </cell>
          <cell r="DM187">
            <v>-1541.440000012517</v>
          </cell>
          <cell r="DN187">
            <v>-384.29000000655651</v>
          </cell>
          <cell r="DO187">
            <v>-528.28000000119209</v>
          </cell>
          <cell r="DP187">
            <v>-57.170000001788139</v>
          </cell>
          <cell r="DQ187">
            <v>-278.82000000029802</v>
          </cell>
          <cell r="DR187">
            <v>-13762.001999974251</v>
          </cell>
          <cell r="DS187">
            <v>-335.62999999523163</v>
          </cell>
          <cell r="DT187">
            <v>-71.851999998092651</v>
          </cell>
          <cell r="DU187">
            <v>-734.49200000613928</v>
          </cell>
          <cell r="DV187">
            <v>-1118.9940000027418</v>
          </cell>
          <cell r="DW187">
            <v>-5852.5200000032783</v>
          </cell>
          <cell r="DX187">
            <v>-1512.9230000078678</v>
          </cell>
          <cell r="DY187">
            <v>-1033.9909999966621</v>
          </cell>
          <cell r="DZ187">
            <v>-1111.6500000059605</v>
          </cell>
          <cell r="EA187">
            <v>-610.14000000059605</v>
          </cell>
          <cell r="EB187">
            <v>-621.21000000089407</v>
          </cell>
          <cell r="EC187">
            <v>-21.760000005364418</v>
          </cell>
          <cell r="ED187">
            <v>-736.84000000357628</v>
          </cell>
        </row>
        <row r="189">
          <cell r="A189" t="str">
            <v>Wheeling &amp; U. of F. Expense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-2.0640000000014425E-2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1.4726800000000111</v>
          </cell>
          <cell r="R192">
            <v>-0.82309999999995398</v>
          </cell>
          <cell r="S192">
            <v>-0.82309999999999661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-55.686000000008789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-41.556000000000495</v>
          </cell>
          <cell r="BQ192">
            <v>-14.130000000004657</v>
          </cell>
          <cell r="BR192">
            <v>-489.95730000000913</v>
          </cell>
          <cell r="BS192">
            <v>-40.878000000000611</v>
          </cell>
          <cell r="BT192">
            <v>-41.602999999999156</v>
          </cell>
          <cell r="BU192">
            <v>-7.2150000000001455</v>
          </cell>
          <cell r="BV192">
            <v>-5.240299999999479</v>
          </cell>
          <cell r="BW192">
            <v>-51.5</v>
          </cell>
          <cell r="BX192">
            <v>-146.43799999999464</v>
          </cell>
          <cell r="BY192">
            <v>-126.21800000000076</v>
          </cell>
          <cell r="BZ192">
            <v>21.25</v>
          </cell>
          <cell r="CA192">
            <v>-11.424000000002707</v>
          </cell>
          <cell r="CB192">
            <v>-63.620999999999185</v>
          </cell>
          <cell r="CC192">
            <v>0</v>
          </cell>
          <cell r="CD192">
            <v>-17.070000000006985</v>
          </cell>
          <cell r="CE192">
            <v>-610.57799999997951</v>
          </cell>
          <cell r="CF192">
            <v>-29.889999999999418</v>
          </cell>
          <cell r="CG192">
            <v>-11.402000000000044</v>
          </cell>
          <cell r="CH192">
            <v>-61.114999999999782</v>
          </cell>
          <cell r="CI192">
            <v>-83.36699999999837</v>
          </cell>
          <cell r="CJ192">
            <v>-56.169999999998254</v>
          </cell>
          <cell r="CK192">
            <v>-99.620999999999185</v>
          </cell>
          <cell r="CL192">
            <v>-10.609000000000378</v>
          </cell>
          <cell r="CM192">
            <v>-118.09000000000378</v>
          </cell>
          <cell r="CN192">
            <v>-29.580000000001746</v>
          </cell>
          <cell r="CO192">
            <v>-10.796999999998661</v>
          </cell>
          <cell r="CP192">
            <v>-8.0900000000037835</v>
          </cell>
          <cell r="CQ192">
            <v>-91.847000000001572</v>
          </cell>
          <cell r="CR192">
            <v>-483.65399999992223</v>
          </cell>
          <cell r="CS192">
            <v>-59.048999999999069</v>
          </cell>
          <cell r="CT192">
            <v>-47.449999999998909</v>
          </cell>
          <cell r="CU192">
            <v>-79.802999999999884</v>
          </cell>
          <cell r="CV192">
            <v>-100.98500000000058</v>
          </cell>
          <cell r="CW192">
            <v>-67.694999999999709</v>
          </cell>
          <cell r="CX192">
            <v>-2.5769999999974971</v>
          </cell>
          <cell r="CY192">
            <v>-40.341999999996915</v>
          </cell>
          <cell r="CZ192">
            <v>-52.401999999994587</v>
          </cell>
          <cell r="DA192">
            <v>0</v>
          </cell>
          <cell r="DB192">
            <v>-3.4519999999974971</v>
          </cell>
          <cell r="DC192">
            <v>-12.947000000000116</v>
          </cell>
          <cell r="DD192">
            <v>-16.951999999999316</v>
          </cell>
          <cell r="DE192">
            <v>-378.15320000000065</v>
          </cell>
          <cell r="DF192">
            <v>-23.739199999999983</v>
          </cell>
          <cell r="DG192">
            <v>-60.087999999999738</v>
          </cell>
          <cell r="DH192">
            <v>-110.78900000000067</v>
          </cell>
          <cell r="DI192">
            <v>-126.43399999999747</v>
          </cell>
          <cell r="DJ192">
            <v>0</v>
          </cell>
          <cell r="DK192">
            <v>-1.9419999999990978</v>
          </cell>
          <cell r="DL192">
            <v>-15.132000000001426</v>
          </cell>
          <cell r="DM192">
            <v>-8.4400000000023283</v>
          </cell>
          <cell r="DN192">
            <v>-3.5800000000017462</v>
          </cell>
          <cell r="DO192">
            <v>-27.945999999999913</v>
          </cell>
          <cell r="DP192">
            <v>-6.3000000000101863E-2</v>
          </cell>
          <cell r="DQ192">
            <v>0</v>
          </cell>
          <cell r="DR192">
            <v>-103.4666000000143</v>
          </cell>
          <cell r="DS192">
            <v>0</v>
          </cell>
          <cell r="DT192">
            <v>-35.996999999999389</v>
          </cell>
          <cell r="DU192">
            <v>-18.617999999998574</v>
          </cell>
          <cell r="DV192">
            <v>-1.1870000000017171</v>
          </cell>
          <cell r="DW192">
            <v>-2.8515999999999622</v>
          </cell>
          <cell r="DX192">
            <v>0</v>
          </cell>
          <cell r="DY192">
            <v>-44.813000000001921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A194" t="str">
            <v>Total Wheeling &amp; U. of F. Expense</v>
          </cell>
          <cell r="F194">
            <v>0</v>
          </cell>
          <cell r="G194">
            <v>-2.0640000700950623E-2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1.4726800005882978</v>
          </cell>
          <cell r="R194">
            <v>-0.82310000061988831</v>
          </cell>
          <cell r="S194">
            <v>-0.82310000061988831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-55.685999989509583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-41.55599999986589</v>
          </cell>
          <cell r="BQ194">
            <v>-14.130000000819564</v>
          </cell>
          <cell r="BR194">
            <v>-489.95730000734329</v>
          </cell>
          <cell r="BS194">
            <v>-40.877999998629093</v>
          </cell>
          <cell r="BT194">
            <v>-41.603000000119209</v>
          </cell>
          <cell r="BU194">
            <v>-7.2149999998509884</v>
          </cell>
          <cell r="BV194">
            <v>-5.2402999997138977</v>
          </cell>
          <cell r="BW194">
            <v>-51.5</v>
          </cell>
          <cell r="BX194">
            <v>-146.43799999915063</v>
          </cell>
          <cell r="BY194">
            <v>-126.21800000034273</v>
          </cell>
          <cell r="BZ194">
            <v>21.25</v>
          </cell>
          <cell r="CA194">
            <v>-11.424000000581145</v>
          </cell>
          <cell r="CB194">
            <v>-63.620999999344349</v>
          </cell>
          <cell r="CC194">
            <v>0</v>
          </cell>
          <cell r="CD194">
            <v>-17.070000000298023</v>
          </cell>
          <cell r="CE194">
            <v>-610.57799997925758</v>
          </cell>
          <cell r="CF194">
            <v>-29.890000000596046</v>
          </cell>
          <cell r="CG194">
            <v>-11.402000000700355</v>
          </cell>
          <cell r="CH194">
            <v>-61.115000000223517</v>
          </cell>
          <cell r="CI194">
            <v>-83.367000000551343</v>
          </cell>
          <cell r="CJ194">
            <v>-56.169999999925494</v>
          </cell>
          <cell r="CK194">
            <v>-99.620999999344349</v>
          </cell>
          <cell r="CL194">
            <v>-10.608999999240041</v>
          </cell>
          <cell r="CM194">
            <v>-118.08999999985099</v>
          </cell>
          <cell r="CN194">
            <v>-29.580000000074506</v>
          </cell>
          <cell r="CO194">
            <v>-10.79700000025332</v>
          </cell>
          <cell r="CP194">
            <v>-8.0899999998509884</v>
          </cell>
          <cell r="CQ194">
            <v>-91.847000000998378</v>
          </cell>
          <cell r="CR194">
            <v>-483.65399998426437</v>
          </cell>
          <cell r="CS194">
            <v>-59.049000000581145</v>
          </cell>
          <cell r="CT194">
            <v>-47.450000001117587</v>
          </cell>
          <cell r="CU194">
            <v>-79.803000001236796</v>
          </cell>
          <cell r="CV194">
            <v>-100.98499999940395</v>
          </cell>
          <cell r="CW194">
            <v>-67.695000000298023</v>
          </cell>
          <cell r="CX194">
            <v>-2.5769999995827675</v>
          </cell>
          <cell r="CY194">
            <v>-40.342000000178814</v>
          </cell>
          <cell r="CZ194">
            <v>-52.401999998837709</v>
          </cell>
          <cell r="DA194">
            <v>0</v>
          </cell>
          <cell r="DB194">
            <v>-3.4519999995827675</v>
          </cell>
          <cell r="DC194">
            <v>-12.947000000625849</v>
          </cell>
          <cell r="DD194">
            <v>-16.951999999582767</v>
          </cell>
          <cell r="DE194">
            <v>-378.15320000052452</v>
          </cell>
          <cell r="DF194">
            <v>-23.739199999719858</v>
          </cell>
          <cell r="DG194">
            <v>-60.088000001385808</v>
          </cell>
          <cell r="DH194">
            <v>-110.78899999894202</v>
          </cell>
          <cell r="DI194">
            <v>-126.43400000035763</v>
          </cell>
          <cell r="DJ194">
            <v>0</v>
          </cell>
          <cell r="DK194">
            <v>-1.9419999998062849</v>
          </cell>
          <cell r="DL194">
            <v>-15.132000001147389</v>
          </cell>
          <cell r="DM194">
            <v>-8.4399999994784594</v>
          </cell>
          <cell r="DN194">
            <v>-3.5800000000745058</v>
          </cell>
          <cell r="DO194">
            <v>-27.946000000461936</v>
          </cell>
          <cell r="DP194">
            <v>-6.2999999150633812E-2</v>
          </cell>
          <cell r="DQ194">
            <v>0</v>
          </cell>
          <cell r="DR194">
            <v>-103.46660000085831</v>
          </cell>
          <cell r="DS194">
            <v>0</v>
          </cell>
          <cell r="DT194">
            <v>-35.996999999508262</v>
          </cell>
          <cell r="DU194">
            <v>-18.618000000715256</v>
          </cell>
          <cell r="DV194">
            <v>-1.186999998986721</v>
          </cell>
          <cell r="DW194">
            <v>-2.8515999987721443</v>
          </cell>
          <cell r="DX194">
            <v>0</v>
          </cell>
          <cell r="DY194">
            <v>-44.812999999150634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6">
          <cell r="A196" t="str">
            <v>Coal Fuel Burn Expense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-263.69676900096238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-72.097782569704577</v>
          </cell>
          <cell r="X198">
            <v>0</v>
          </cell>
          <cell r="Y198">
            <v>0</v>
          </cell>
          <cell r="Z198">
            <v>0</v>
          </cell>
          <cell r="AA198">
            <v>-191.59898643265478</v>
          </cell>
          <cell r="AB198">
            <v>0</v>
          </cell>
          <cell r="AC198">
            <v>0</v>
          </cell>
          <cell r="AD198">
            <v>0</v>
          </cell>
          <cell r="AE198">
            <v>-8945.511250000447</v>
          </cell>
          <cell r="AF198">
            <v>-64.874990934506059</v>
          </cell>
          <cell r="AG198">
            <v>0</v>
          </cell>
          <cell r="AH198">
            <v>-1250.4623252667952</v>
          </cell>
          <cell r="AI198">
            <v>-225.49996848986484</v>
          </cell>
          <cell r="AJ198">
            <v>-1063.7373513587518</v>
          </cell>
          <cell r="AK198">
            <v>-1450.4122973271878</v>
          </cell>
          <cell r="AL198">
            <v>-833.12488358351402</v>
          </cell>
          <cell r="AM198">
            <v>-1839.9497428948525</v>
          </cell>
          <cell r="AN198">
            <v>-1772.2122523600701</v>
          </cell>
          <cell r="AO198">
            <v>-445.23743778467178</v>
          </cell>
          <cell r="AP198">
            <v>0</v>
          </cell>
          <cell r="AQ198">
            <v>0</v>
          </cell>
          <cell r="AR198">
            <v>-9161.9820850063115</v>
          </cell>
          <cell r="AS198">
            <v>-337.33594790124334</v>
          </cell>
          <cell r="AT198">
            <v>-929.2020564917475</v>
          </cell>
          <cell r="AU198">
            <v>-1000.3482455038466</v>
          </cell>
          <cell r="AV198">
            <v>-241.08766276575625</v>
          </cell>
          <cell r="AW198">
            <v>-262.86450940265786</v>
          </cell>
          <cell r="AX198">
            <v>-152.59357643302064</v>
          </cell>
          <cell r="AY198">
            <v>-1489.881569899153</v>
          </cell>
          <cell r="AZ198">
            <v>-1195.6748153369408</v>
          </cell>
          <cell r="BA198">
            <v>-1515.4081659566145</v>
          </cell>
          <cell r="BB198">
            <v>-1238.0116087987553</v>
          </cell>
          <cell r="BC198">
            <v>-568.68841217039153</v>
          </cell>
          <cell r="BD198">
            <v>-230.88551434199326</v>
          </cell>
          <cell r="BE198">
            <v>-11210.044916000217</v>
          </cell>
          <cell r="BF198">
            <v>-291.18256249162368</v>
          </cell>
          <cell r="BG198">
            <v>-856.40740968333557</v>
          </cell>
          <cell r="BH198">
            <v>-1014.048869377235</v>
          </cell>
          <cell r="BI198">
            <v>-304.3229607992107</v>
          </cell>
          <cell r="BJ198">
            <v>-250.25960776337888</v>
          </cell>
          <cell r="BK198">
            <v>-411.9731469321996</v>
          </cell>
          <cell r="BL198">
            <v>-1853.662561224075</v>
          </cell>
          <cell r="BM198">
            <v>-2022.8848994255532</v>
          </cell>
          <cell r="BN198">
            <v>-1308.1916314875707</v>
          </cell>
          <cell r="BO198">
            <v>-1930.6855113022029</v>
          </cell>
          <cell r="BP198">
            <v>-616.97780052525923</v>
          </cell>
          <cell r="BQ198">
            <v>-349.44795498647727</v>
          </cell>
          <cell r="BR198">
            <v>-10107.37100700289</v>
          </cell>
          <cell r="BS198">
            <v>-962.38440974708647</v>
          </cell>
          <cell r="BT198">
            <v>-1154.6256117306184</v>
          </cell>
          <cell r="BU198">
            <v>-1391.5134372077882</v>
          </cell>
          <cell r="BV198">
            <v>-201.9188105732901</v>
          </cell>
          <cell r="BW198">
            <v>-1538.8281457386911</v>
          </cell>
          <cell r="BX198">
            <v>-1111.1426580674015</v>
          </cell>
          <cell r="BY198">
            <v>-1158.6910911377054</v>
          </cell>
          <cell r="BZ198">
            <v>-2641.8251149933785</v>
          </cell>
          <cell r="CA198">
            <v>-1209.8631036803126</v>
          </cell>
          <cell r="CB198">
            <v>2334.2185698221438</v>
          </cell>
          <cell r="CC198">
            <v>-774.60639711271506</v>
          </cell>
          <cell r="CD198">
            <v>-296.19079683464952</v>
          </cell>
          <cell r="CE198">
            <v>-12933.765558000654</v>
          </cell>
          <cell r="CF198">
            <v>-547.44889642461203</v>
          </cell>
          <cell r="CG198">
            <v>-1314.5652673393488</v>
          </cell>
          <cell r="CH198">
            <v>-1135.7672081033234</v>
          </cell>
          <cell r="CI198">
            <v>-93.484469143790193</v>
          </cell>
          <cell r="CJ198">
            <v>-657.80082360934466</v>
          </cell>
          <cell r="CK198">
            <v>-1392.714318264043</v>
          </cell>
          <cell r="CL198">
            <v>-2297.4439131973777</v>
          </cell>
          <cell r="CM198">
            <v>-1056.2363173391204</v>
          </cell>
          <cell r="CN198">
            <v>-1714.2924809190445</v>
          </cell>
          <cell r="CO198">
            <v>-1418.8340952305589</v>
          </cell>
          <cell r="CP198">
            <v>-839.70802248455584</v>
          </cell>
          <cell r="CQ198">
            <v>-465.46974594471976</v>
          </cell>
          <cell r="CR198">
            <v>-14926.902587994933</v>
          </cell>
          <cell r="CS198">
            <v>-225.05077690235339</v>
          </cell>
          <cell r="CT198">
            <v>-1875.259727534838</v>
          </cell>
          <cell r="CU198">
            <v>-2001.4045945880935</v>
          </cell>
          <cell r="CV198">
            <v>-737.07576435105875</v>
          </cell>
          <cell r="CW198">
            <v>-1903.69364461652</v>
          </cell>
          <cell r="CX198">
            <v>-1799.6402152958326</v>
          </cell>
          <cell r="CY198">
            <v>-1181.1718787718564</v>
          </cell>
          <cell r="CZ198">
            <v>-1663.828429234447</v>
          </cell>
          <cell r="DA198">
            <v>-1521.1686038766056</v>
          </cell>
          <cell r="DB198">
            <v>-1471.6084089628421</v>
          </cell>
          <cell r="DC198">
            <v>-427.25943614868447</v>
          </cell>
          <cell r="DD198">
            <v>-119.74110771040432</v>
          </cell>
          <cell r="DE198">
            <v>-15303.951807007194</v>
          </cell>
          <cell r="DF198">
            <v>-399.41542738070711</v>
          </cell>
          <cell r="DG198">
            <v>-1507.0302191942465</v>
          </cell>
          <cell r="DH198">
            <v>-1699.348608672386</v>
          </cell>
          <cell r="DI198">
            <v>-775.52794724807609</v>
          </cell>
          <cell r="DJ198">
            <v>-2142.6754013679456</v>
          </cell>
          <cell r="DK198">
            <v>-1925.9110044974368</v>
          </cell>
          <cell r="DL198">
            <v>-1622.4833068742882</v>
          </cell>
          <cell r="DM198">
            <v>-620.73589376476593</v>
          </cell>
          <cell r="DN198">
            <v>-2743.0641173042823</v>
          </cell>
          <cell r="DO198">
            <v>-606.25118531053886</v>
          </cell>
          <cell r="DP198">
            <v>-935.6762401596643</v>
          </cell>
          <cell r="DQ198">
            <v>-325.83245523250662</v>
          </cell>
          <cell r="DR198">
            <v>-18030.002430997789</v>
          </cell>
          <cell r="DS198">
            <v>-534.46420845063403</v>
          </cell>
          <cell r="DT198">
            <v>-2008.5969762702007</v>
          </cell>
          <cell r="DU198">
            <v>-1125.0285514907446</v>
          </cell>
          <cell r="DV198">
            <v>-1144.5053496119799</v>
          </cell>
          <cell r="DW198">
            <v>-1544.7187710111029</v>
          </cell>
          <cell r="DX198">
            <v>-1885.0236481884494</v>
          </cell>
          <cell r="DY198">
            <v>-3017.7211889401078</v>
          </cell>
          <cell r="DZ198">
            <v>-2729.0472167823464</v>
          </cell>
          <cell r="EA198">
            <v>-1564.9607290588319</v>
          </cell>
          <cell r="EB198">
            <v>-1177.6506864151452</v>
          </cell>
          <cell r="EC198">
            <v>-951.96328818239272</v>
          </cell>
          <cell r="ED198">
            <v>-346.32181659736671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-9.3421351537108421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-9.3421351541765034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-395.15303100273013</v>
          </cell>
          <cell r="AF199">
            <v>-58.976215080823749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-28.472130726324394</v>
          </cell>
          <cell r="AL199">
            <v>-267.74706048332155</v>
          </cell>
          <cell r="AM199">
            <v>0</v>
          </cell>
          <cell r="AN199">
            <v>0</v>
          </cell>
          <cell r="AO199">
            <v>-39.957624713890254</v>
          </cell>
          <cell r="AP199">
            <v>0</v>
          </cell>
          <cell r="AQ199">
            <v>0</v>
          </cell>
          <cell r="AR199">
            <v>-4207.5640160031617</v>
          </cell>
          <cell r="AS199">
            <v>-390.77812260668725</v>
          </cell>
          <cell r="AT199">
            <v>-561.41807134402916</v>
          </cell>
          <cell r="AU199">
            <v>-418.97795413481072</v>
          </cell>
          <cell r="AV199">
            <v>0</v>
          </cell>
          <cell r="AW199">
            <v>0</v>
          </cell>
          <cell r="AX199">
            <v>-258.70280228275806</v>
          </cell>
          <cell r="AY199">
            <v>-1049.6000046888366</v>
          </cell>
          <cell r="AZ199">
            <v>-244.62184651289135</v>
          </cell>
          <cell r="BA199">
            <v>-474.50545745296404</v>
          </cell>
          <cell r="BB199">
            <v>-483.47985475743189</v>
          </cell>
          <cell r="BC199">
            <v>-325.47990222275257</v>
          </cell>
          <cell r="BD199">
            <v>0</v>
          </cell>
          <cell r="BE199">
            <v>-4878.837930995971</v>
          </cell>
          <cell r="BF199">
            <v>-267.0162794534117</v>
          </cell>
          <cell r="BG199">
            <v>-562.8030313057825</v>
          </cell>
          <cell r="BH199">
            <v>-212.51737385243177</v>
          </cell>
          <cell r="BI199">
            <v>0</v>
          </cell>
          <cell r="BJ199">
            <v>-103.55823263968341</v>
          </cell>
          <cell r="BK199">
            <v>-478.30910362908617</v>
          </cell>
          <cell r="BL199">
            <v>-1092.1694114464335</v>
          </cell>
          <cell r="BM199">
            <v>-609.77417889609933</v>
          </cell>
          <cell r="BN199">
            <v>-469.37633598921821</v>
          </cell>
          <cell r="BO199">
            <v>-521.96752209495753</v>
          </cell>
          <cell r="BP199">
            <v>-424.08088795677759</v>
          </cell>
          <cell r="BQ199">
            <v>-137.2655737339519</v>
          </cell>
          <cell r="BR199">
            <v>-5073.8144100010395</v>
          </cell>
          <cell r="BS199">
            <v>-630.48973659309559</v>
          </cell>
          <cell r="BT199">
            <v>-308.63042001076974</v>
          </cell>
          <cell r="BU199">
            <v>-356.14135769708082</v>
          </cell>
          <cell r="BV199">
            <v>-147.31941181840375</v>
          </cell>
          <cell r="BW199">
            <v>-57.117010196787305</v>
          </cell>
          <cell r="BX199">
            <v>-551.57660704548471</v>
          </cell>
          <cell r="BY199">
            <v>-1087.7940180713776</v>
          </cell>
          <cell r="BZ199">
            <v>-1005.8037893211003</v>
          </cell>
          <cell r="CA199">
            <v>-94.509025505743921</v>
          </cell>
          <cell r="CB199">
            <v>-228.31024082773365</v>
          </cell>
          <cell r="CC199">
            <v>-606.12279290822335</v>
          </cell>
          <cell r="CD199">
            <v>0</v>
          </cell>
          <cell r="CE199">
            <v>-6697.3442310020328</v>
          </cell>
          <cell r="CF199">
            <v>-235.65388281526975</v>
          </cell>
          <cell r="CG199">
            <v>-639.73733190610074</v>
          </cell>
          <cell r="CH199">
            <v>-245.13475091708824</v>
          </cell>
          <cell r="CI199">
            <v>-250.28418988571502</v>
          </cell>
          <cell r="CJ199">
            <v>-716.87163646169938</v>
          </cell>
          <cell r="CK199">
            <v>-922.35302531835623</v>
          </cell>
          <cell r="CL199">
            <v>-629.61278393375687</v>
          </cell>
          <cell r="CM199">
            <v>-766.27674856944941</v>
          </cell>
          <cell r="CN199">
            <v>-205.21318891062401</v>
          </cell>
          <cell r="CO199">
            <v>-1156.531808428932</v>
          </cell>
          <cell r="CP199">
            <v>-805.69945867592469</v>
          </cell>
          <cell r="CQ199">
            <v>-123.97542517632246</v>
          </cell>
          <cell r="CR199">
            <v>-6171.6485520042479</v>
          </cell>
          <cell r="CS199">
            <v>-56.38894750084728</v>
          </cell>
          <cell r="CT199">
            <v>-804.94470157730393</v>
          </cell>
          <cell r="CU199">
            <v>-277.18409855989739</v>
          </cell>
          <cell r="CV199">
            <v>-923.55027528712526</v>
          </cell>
          <cell r="CW199">
            <v>-635.27169918664731</v>
          </cell>
          <cell r="CX199">
            <v>-826.53173679253086</v>
          </cell>
          <cell r="CY199">
            <v>-777.3658276903443</v>
          </cell>
          <cell r="CZ199">
            <v>-388.00575399515219</v>
          </cell>
          <cell r="DA199">
            <v>-431.6039043313358</v>
          </cell>
          <cell r="DB199">
            <v>-683.11064858268946</v>
          </cell>
          <cell r="DC199">
            <v>-367.69095849851146</v>
          </cell>
          <cell r="DD199">
            <v>0</v>
          </cell>
          <cell r="DE199">
            <v>-8639.5871249996126</v>
          </cell>
          <cell r="DF199">
            <v>-221.97495824936777</v>
          </cell>
          <cell r="DG199">
            <v>-512.42740361904725</v>
          </cell>
          <cell r="DH199">
            <v>-689.76362026412971</v>
          </cell>
          <cell r="DI199">
            <v>-447.18366589024663</v>
          </cell>
          <cell r="DJ199">
            <v>-607.31113577226643</v>
          </cell>
          <cell r="DK199">
            <v>-1185.2747770643327</v>
          </cell>
          <cell r="DL199">
            <v>-839.31234213593416</v>
          </cell>
          <cell r="DM199">
            <v>-1212.8672718747985</v>
          </cell>
          <cell r="DN199">
            <v>-1382.9722398798913</v>
          </cell>
          <cell r="DO199">
            <v>-479.79740975634195</v>
          </cell>
          <cell r="DP199">
            <v>-651.70612742239609</v>
          </cell>
          <cell r="DQ199">
            <v>-408.99617307283916</v>
          </cell>
          <cell r="DR199">
            <v>-5298.5767459981143</v>
          </cell>
          <cell r="DS199">
            <v>-831.46570278867148</v>
          </cell>
          <cell r="DT199">
            <v>-419.46403006045148</v>
          </cell>
          <cell r="DU199">
            <v>-107.9011414302513</v>
          </cell>
          <cell r="DV199">
            <v>-122.65539615624584</v>
          </cell>
          <cell r="DW199">
            <v>-3.4091987813590094</v>
          </cell>
          <cell r="DX199">
            <v>-282.50893901591189</v>
          </cell>
          <cell r="DY199">
            <v>-684.18831543368287</v>
          </cell>
          <cell r="DZ199">
            <v>-793.43419638299383</v>
          </cell>
          <cell r="EA199">
            <v>-323.11628450034186</v>
          </cell>
          <cell r="EB199">
            <v>-686.49899460771121</v>
          </cell>
          <cell r="EC199">
            <v>-192.46821120125242</v>
          </cell>
          <cell r="ED199">
            <v>-851.46633563935757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-101.73052500933409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-3857.6820149943233</v>
          </cell>
          <cell r="S200">
            <v>0</v>
          </cell>
          <cell r="T200">
            <v>0</v>
          </cell>
          <cell r="U200">
            <v>0</v>
          </cell>
          <cell r="V200">
            <v>-1032.8779728831723</v>
          </cell>
          <cell r="W200">
            <v>-1453.1292601302266</v>
          </cell>
          <cell r="X200">
            <v>-1167.2105868421495</v>
          </cell>
          <cell r="Y200">
            <v>-108.62322085723281</v>
          </cell>
          <cell r="Z200">
            <v>0</v>
          </cell>
          <cell r="AA200">
            <v>-95.840974286198616</v>
          </cell>
          <cell r="AB200">
            <v>0</v>
          </cell>
          <cell r="AC200">
            <v>0</v>
          </cell>
          <cell r="AD200">
            <v>0</v>
          </cell>
          <cell r="AE200">
            <v>-13716.612543992698</v>
          </cell>
          <cell r="AF200">
            <v>0</v>
          </cell>
          <cell r="AG200">
            <v>-140.08318758103997</v>
          </cell>
          <cell r="AH200">
            <v>-1099.7867825012654</v>
          </cell>
          <cell r="AI200">
            <v>-249.70557786338031</v>
          </cell>
          <cell r="AJ200">
            <v>-1379.2357177278027</v>
          </cell>
          <cell r="AK200">
            <v>-1126.2591001540422</v>
          </cell>
          <cell r="AL200">
            <v>-3521.0006478568539</v>
          </cell>
          <cell r="AM200">
            <v>-2532.5629754820839</v>
          </cell>
          <cell r="AN200">
            <v>-1395.700356268324</v>
          </cell>
          <cell r="AO200">
            <v>-2205.2766044968739</v>
          </cell>
          <cell r="AP200">
            <v>-67.001594060100615</v>
          </cell>
          <cell r="AQ200">
            <v>0</v>
          </cell>
          <cell r="AR200">
            <v>-19019.812140025198</v>
          </cell>
          <cell r="AS200">
            <v>-456.24596977699548</v>
          </cell>
          <cell r="AT200">
            <v>-2351.4874442238361</v>
          </cell>
          <cell r="AU200">
            <v>-1974.3568692076951</v>
          </cell>
          <cell r="AV200">
            <v>-499.90496688243002</v>
          </cell>
          <cell r="AW200">
            <v>-225.98098503053188</v>
          </cell>
          <cell r="AX200">
            <v>-484.50776790361851</v>
          </cell>
          <cell r="AY200">
            <v>-2820.9886131212115</v>
          </cell>
          <cell r="AZ200">
            <v>-3203.3103877948597</v>
          </cell>
          <cell r="BA200">
            <v>-1567.6918961470947</v>
          </cell>
          <cell r="BB200">
            <v>-3228.0567861543968</v>
          </cell>
          <cell r="BC200">
            <v>-2207.2804537769407</v>
          </cell>
          <cell r="BD200">
            <v>0</v>
          </cell>
          <cell r="BE200">
            <v>-20580.927058979869</v>
          </cell>
          <cell r="BF200">
            <v>-394.91687522735447</v>
          </cell>
          <cell r="BG200">
            <v>-1634.1476974915713</v>
          </cell>
          <cell r="BH200">
            <v>-1838.2935146875679</v>
          </cell>
          <cell r="BI200">
            <v>-840.95734724868089</v>
          </cell>
          <cell r="BJ200">
            <v>-676.60014755744487</v>
          </cell>
          <cell r="BK200">
            <v>-631.23441040422767</v>
          </cell>
          <cell r="BL200">
            <v>-3180.9979804595932</v>
          </cell>
          <cell r="BM200">
            <v>-3955.0298919063061</v>
          </cell>
          <cell r="BN200">
            <v>-1842.6441844142973</v>
          </cell>
          <cell r="BO200">
            <v>-3685.6885788021609</v>
          </cell>
          <cell r="BP200">
            <v>-1647.3158966666088</v>
          </cell>
          <cell r="BQ200">
            <v>-253.10053412429988</v>
          </cell>
          <cell r="BR200">
            <v>-26356.429755970836</v>
          </cell>
          <cell r="BS200">
            <v>-581.09033080749214</v>
          </cell>
          <cell r="BT200">
            <v>-2159.2320515299216</v>
          </cell>
          <cell r="BU200">
            <v>-1855.9301467658952</v>
          </cell>
          <cell r="BV200">
            <v>-604.00876965746284</v>
          </cell>
          <cell r="BW200">
            <v>-2739.9384223558009</v>
          </cell>
          <cell r="BX200">
            <v>-4541.1079318746924</v>
          </cell>
          <cell r="BY200">
            <v>-5636.400116853416</v>
          </cell>
          <cell r="BZ200">
            <v>-4531.7340123467147</v>
          </cell>
          <cell r="CA200">
            <v>351.91918232291937</v>
          </cell>
          <cell r="CB200">
            <v>-2960.3314512856305</v>
          </cell>
          <cell r="CC200">
            <v>-976.37051095254719</v>
          </cell>
          <cell r="CD200">
            <v>-122.2051938585937</v>
          </cell>
          <cell r="CE200">
            <v>-43515.530897974968</v>
          </cell>
          <cell r="CF200">
            <v>-451.09438588004559</v>
          </cell>
          <cell r="CG200">
            <v>-1968.1988983955234</v>
          </cell>
          <cell r="CH200">
            <v>-1385.9166766209528</v>
          </cell>
          <cell r="CI200">
            <v>-1027.6289678364992</v>
          </cell>
          <cell r="CJ200">
            <v>-6882.8395445691422</v>
          </cell>
          <cell r="CK200">
            <v>-6390.2858799863607</v>
          </cell>
          <cell r="CL200">
            <v>-5651.2102231187746</v>
          </cell>
          <cell r="CM200">
            <v>-4719.248132288456</v>
          </cell>
          <cell r="CN200">
            <v>-2445.5117834564298</v>
          </cell>
          <cell r="CO200">
            <v>-10176.128201491199</v>
          </cell>
          <cell r="CP200">
            <v>-2417.4682043343782</v>
          </cell>
          <cell r="CQ200">
            <v>0</v>
          </cell>
          <cell r="CR200">
            <v>-36369.58903798461</v>
          </cell>
          <cell r="CS200">
            <v>-88.760616578161716</v>
          </cell>
          <cell r="CT200">
            <v>-1741.4942328669131</v>
          </cell>
          <cell r="CU200">
            <v>-2876.5393691118807</v>
          </cell>
          <cell r="CV200">
            <v>-2249.0041933013126</v>
          </cell>
          <cell r="CW200">
            <v>-5424.8985908748582</v>
          </cell>
          <cell r="CX200">
            <v>-5866.9211338348687</v>
          </cell>
          <cell r="CY200">
            <v>-4564.3510240474716</v>
          </cell>
          <cell r="CZ200">
            <v>-4802.1021748799831</v>
          </cell>
          <cell r="DA200">
            <v>-3931.2919684527442</v>
          </cell>
          <cell r="DB200">
            <v>-3900.0834496561438</v>
          </cell>
          <cell r="DC200">
            <v>-924.1422843746841</v>
          </cell>
          <cell r="DD200">
            <v>0</v>
          </cell>
          <cell r="DE200">
            <v>-38279.844860970974</v>
          </cell>
          <cell r="DF200">
            <v>-341.54663715977222</v>
          </cell>
          <cell r="DG200">
            <v>-2097.140961162746</v>
          </cell>
          <cell r="DH200">
            <v>-2141.6204494927078</v>
          </cell>
          <cell r="DI200">
            <v>-2249.0274054538459</v>
          </cell>
          <cell r="DJ200">
            <v>-5745.8404440013692</v>
          </cell>
          <cell r="DK200">
            <v>-5473.0204442571849</v>
          </cell>
          <cell r="DL200">
            <v>-5055.1492499662563</v>
          </cell>
          <cell r="DM200">
            <v>-4875.0296267364174</v>
          </cell>
          <cell r="DN200">
            <v>-3522.0387075981125</v>
          </cell>
          <cell r="DO200">
            <v>-4096.4155360069126</v>
          </cell>
          <cell r="DP200">
            <v>-2072.4477220913395</v>
          </cell>
          <cell r="DQ200">
            <v>-610.56767704803497</v>
          </cell>
          <cell r="DR200">
            <v>-42724.58972401917</v>
          </cell>
          <cell r="DS200">
            <v>-66.567597701214254</v>
          </cell>
          <cell r="DT200">
            <v>-1258.8065565126017</v>
          </cell>
          <cell r="DU200">
            <v>-3047.497094720602</v>
          </cell>
          <cell r="DV200">
            <v>-3469.6183201353997</v>
          </cell>
          <cell r="DW200">
            <v>-8652.3117010919377</v>
          </cell>
          <cell r="DX200">
            <v>-6195.9673459501937</v>
          </cell>
          <cell r="DY200">
            <v>-5373.1416543759406</v>
          </cell>
          <cell r="DZ200">
            <v>-4823.7154333591461</v>
          </cell>
          <cell r="EA200">
            <v>-3811.2680283356458</v>
          </cell>
          <cell r="EB200">
            <v>-3524.8354782285169</v>
          </cell>
          <cell r="EC200">
            <v>-2500.8605136042461</v>
          </cell>
          <cell r="ED200">
            <v>0</v>
          </cell>
        </row>
        <row r="201">
          <cell r="F201">
            <v>-581.38298013317399</v>
          </cell>
          <cell r="G201">
            <v>-176.52716644201428</v>
          </cell>
          <cell r="H201">
            <v>-389.02998566511087</v>
          </cell>
          <cell r="I201">
            <v>0</v>
          </cell>
          <cell r="J201">
            <v>0</v>
          </cell>
          <cell r="K201">
            <v>0</v>
          </cell>
          <cell r="L201">
            <v>-405.59089313517325</v>
          </cell>
          <cell r="M201">
            <v>-174.19220820860937</v>
          </cell>
          <cell r="N201">
            <v>-175.77046701440122</v>
          </cell>
          <cell r="O201">
            <v>0</v>
          </cell>
          <cell r="P201">
            <v>-287.87873019475956</v>
          </cell>
          <cell r="Q201">
            <v>-667.19269521092065</v>
          </cell>
          <cell r="R201">
            <v>-2180.3782750051469</v>
          </cell>
          <cell r="S201">
            <v>-274.8012510840781</v>
          </cell>
          <cell r="T201">
            <v>-192.75982539728284</v>
          </cell>
          <cell r="U201">
            <v>-594.19796177279204</v>
          </cell>
          <cell r="V201">
            <v>-17.063984543317929</v>
          </cell>
          <cell r="W201">
            <v>-2.409497817279771</v>
          </cell>
          <cell r="X201">
            <v>-89.645168799208477</v>
          </cell>
          <cell r="Y201">
            <v>-398.39663913054392</v>
          </cell>
          <cell r="Z201">
            <v>0</v>
          </cell>
          <cell r="AA201">
            <v>0</v>
          </cell>
          <cell r="AB201">
            <v>-307.98122102918569</v>
          </cell>
          <cell r="AC201">
            <v>-44.950959283160046</v>
          </cell>
          <cell r="AD201">
            <v>-258.17176614701748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-124.53799551911652</v>
          </cell>
          <cell r="G202">
            <v>-157.97559431381524</v>
          </cell>
          <cell r="H202">
            <v>-922.263566814363</v>
          </cell>
          <cell r="I202">
            <v>-4870.8004247322679</v>
          </cell>
          <cell r="J202">
            <v>-6203.1863767914474</v>
          </cell>
          <cell r="K202">
            <v>-9091.4442728627473</v>
          </cell>
          <cell r="L202">
            <v>-5548.082400361076</v>
          </cell>
          <cell r="M202">
            <v>-5629.7997974231839</v>
          </cell>
          <cell r="N202">
            <v>-10043.392238609493</v>
          </cell>
          <cell r="O202">
            <v>-2932.9550944659859</v>
          </cell>
          <cell r="P202">
            <v>-491.83978230319917</v>
          </cell>
          <cell r="Q202">
            <v>-1396.360949754715</v>
          </cell>
          <cell r="R202">
            <v>-98033.452269047499</v>
          </cell>
          <cell r="S202">
            <v>-232.81949589028955</v>
          </cell>
          <cell r="T202">
            <v>-5052.4427107889205</v>
          </cell>
          <cell r="U202">
            <v>-7263.6220717448741</v>
          </cell>
          <cell r="V202">
            <v>-6284.0491890423</v>
          </cell>
          <cell r="W202">
            <v>-9344.1109350118786</v>
          </cell>
          <cell r="X202">
            <v>-7987.1800589691848</v>
          </cell>
          <cell r="Y202">
            <v>-9579.7000308502465</v>
          </cell>
          <cell r="Z202">
            <v>-12486.395179528743</v>
          </cell>
          <cell r="AA202">
            <v>-14450.387744849548</v>
          </cell>
          <cell r="AB202">
            <v>-11616.740794882178</v>
          </cell>
          <cell r="AC202">
            <v>-9427.3720335382968</v>
          </cell>
          <cell r="AD202">
            <v>-4308.6320239212364</v>
          </cell>
          <cell r="AE202">
            <v>-51884.383943021297</v>
          </cell>
          <cell r="AF202">
            <v>-5849.0528019312769</v>
          </cell>
          <cell r="AG202">
            <v>-7128.3244586121291</v>
          </cell>
          <cell r="AH202">
            <v>-2569.9638129733503</v>
          </cell>
          <cell r="AI202">
            <v>-521.82898232899606</v>
          </cell>
          <cell r="AJ202">
            <v>-825.7899720352143</v>
          </cell>
          <cell r="AK202">
            <v>-2200.2910254914314</v>
          </cell>
          <cell r="AL202">
            <v>-7171.8980571366847</v>
          </cell>
          <cell r="AM202">
            <v>-6637.945775218308</v>
          </cell>
          <cell r="AN202">
            <v>-2353.5014203004539</v>
          </cell>
          <cell r="AO202">
            <v>-9615.7092743813992</v>
          </cell>
          <cell r="AP202">
            <v>-4511.9758472088724</v>
          </cell>
          <cell r="AQ202">
            <v>-2498.1025154069066</v>
          </cell>
          <cell r="AR202">
            <v>-34222.969087988138</v>
          </cell>
          <cell r="AS202">
            <v>-7723.3403955902904</v>
          </cell>
          <cell r="AT202">
            <v>-2446.9758718721569</v>
          </cell>
          <cell r="AU202">
            <v>-1625.5231148824096</v>
          </cell>
          <cell r="AV202">
            <v>-326.9324628803879</v>
          </cell>
          <cell r="AW202">
            <v>-63.347196683287621</v>
          </cell>
          <cell r="AX202">
            <v>-233.22878778725863</v>
          </cell>
          <cell r="AY202">
            <v>-3558.3742136768997</v>
          </cell>
          <cell r="AZ202">
            <v>-3303.0142270457</v>
          </cell>
          <cell r="BA202">
            <v>-821.27355699799955</v>
          </cell>
          <cell r="BB202">
            <v>-2350.3870769292116</v>
          </cell>
          <cell r="BC202">
            <v>-6489.7276601828635</v>
          </cell>
          <cell r="BD202">
            <v>-5280.8445234838873</v>
          </cell>
          <cell r="BE202">
            <v>-43256.14497205615</v>
          </cell>
          <cell r="BF202">
            <v>-6816.246111953631</v>
          </cell>
          <cell r="BG202">
            <v>-5013.2897881437093</v>
          </cell>
          <cell r="BH202">
            <v>-1673.7898492682725</v>
          </cell>
          <cell r="BI202">
            <v>-398.06526317819953</v>
          </cell>
          <cell r="BJ202">
            <v>-289.55518776364625</v>
          </cell>
          <cell r="BK202">
            <v>-693.36037069931626</v>
          </cell>
          <cell r="BL202">
            <v>-6129.1009409930557</v>
          </cell>
          <cell r="BM202">
            <v>-5400.4601717814803</v>
          </cell>
          <cell r="BN202">
            <v>-1962.5407170653343</v>
          </cell>
          <cell r="BO202">
            <v>-4128.7206255272031</v>
          </cell>
          <cell r="BP202">
            <v>-4376.4146150574088</v>
          </cell>
          <cell r="BQ202">
            <v>-6374.6013306174427</v>
          </cell>
          <cell r="BR202">
            <v>-39404.818484991789</v>
          </cell>
          <cell r="BS202">
            <v>-6791.397178562358</v>
          </cell>
          <cell r="BT202">
            <v>-2583.0248777437955</v>
          </cell>
          <cell r="BU202">
            <v>-1234.9096915498376</v>
          </cell>
          <cell r="BV202">
            <v>-111.60159471817315</v>
          </cell>
          <cell r="BW202">
            <v>-960.2884545493871</v>
          </cell>
          <cell r="BX202">
            <v>-929.32945601642132</v>
          </cell>
          <cell r="BY202">
            <v>-4956.2372654210776</v>
          </cell>
          <cell r="BZ202">
            <v>-6050.6192136257887</v>
          </cell>
          <cell r="CA202">
            <v>-3170.1268499549478</v>
          </cell>
          <cell r="CB202">
            <v>-778.82396313548088</v>
          </cell>
          <cell r="CC202">
            <v>-5213.9802532214671</v>
          </cell>
          <cell r="CD202">
            <v>-6624.4796864595264</v>
          </cell>
          <cell r="CE202">
            <v>-52949.585897952318</v>
          </cell>
          <cell r="CF202">
            <v>-7481.3265312612057</v>
          </cell>
          <cell r="CG202">
            <v>-3077.4358894526958</v>
          </cell>
          <cell r="CH202">
            <v>-1503.5309459920973</v>
          </cell>
          <cell r="CI202">
            <v>-440.88358416222036</v>
          </cell>
          <cell r="CJ202">
            <v>-4000.09605631046</v>
          </cell>
          <cell r="CK202">
            <v>-6417.5379694718868</v>
          </cell>
          <cell r="CL202">
            <v>-10453.011224508286</v>
          </cell>
          <cell r="CM202">
            <v>-10304.845429833978</v>
          </cell>
          <cell r="CN202">
            <v>-7650.4143251851201</v>
          </cell>
          <cell r="CO202">
            <v>10596.802419347689</v>
          </cell>
          <cell r="CP202">
            <v>-4929.2230229340494</v>
          </cell>
          <cell r="CQ202">
            <v>-7288.083338201046</v>
          </cell>
          <cell r="CR202">
            <v>-73776.646059900522</v>
          </cell>
          <cell r="CS202">
            <v>-7220.0978101380169</v>
          </cell>
          <cell r="CT202">
            <v>-3771.5539008211344</v>
          </cell>
          <cell r="CU202">
            <v>-1969.8759482000023</v>
          </cell>
          <cell r="CV202">
            <v>-2860.1419247891754</v>
          </cell>
          <cell r="CW202">
            <v>-3994.6538949552923</v>
          </cell>
          <cell r="CX202">
            <v>-4925.6598704718053</v>
          </cell>
          <cell r="CY202">
            <v>-11190.695705726743</v>
          </cell>
          <cell r="CZ202">
            <v>-12373.707674615085</v>
          </cell>
          <cell r="DA202">
            <v>-5510.957855084911</v>
          </cell>
          <cell r="DB202">
            <v>-5775.1858481336385</v>
          </cell>
          <cell r="DC202">
            <v>-7004.5638158079237</v>
          </cell>
          <cell r="DD202">
            <v>-7179.5518112070858</v>
          </cell>
          <cell r="DE202">
            <v>-73830.320337980986</v>
          </cell>
          <cell r="DF202">
            <v>-7497.0193906147033</v>
          </cell>
          <cell r="DG202">
            <v>-3194.0379107929766</v>
          </cell>
          <cell r="DH202">
            <v>-2544.507928930223</v>
          </cell>
          <cell r="DI202">
            <v>-1613.1025549471378</v>
          </cell>
          <cell r="DJ202">
            <v>-4765.4880669042468</v>
          </cell>
          <cell r="DK202">
            <v>-5619.7746430430561</v>
          </cell>
          <cell r="DL202">
            <v>-12461.078051971272</v>
          </cell>
          <cell r="DM202">
            <v>-10328.970111520961</v>
          </cell>
          <cell r="DN202">
            <v>-6673.0442136265337</v>
          </cell>
          <cell r="DO202">
            <v>-6484.9898188803345</v>
          </cell>
          <cell r="DP202">
            <v>-5423.0598485376686</v>
          </cell>
          <cell r="DQ202">
            <v>-7225.247798204422</v>
          </cell>
          <cell r="DR202">
            <v>-56786.255811989307</v>
          </cell>
          <cell r="DS202">
            <v>-8462.3084739428014</v>
          </cell>
          <cell r="DT202">
            <v>-3070.8578816764057</v>
          </cell>
          <cell r="DU202">
            <v>-2158.0243168473244</v>
          </cell>
          <cell r="DV202">
            <v>-911.52076487801969</v>
          </cell>
          <cell r="DW202">
            <v>-1021.3583606481552</v>
          </cell>
          <cell r="DX202">
            <v>-1479.5255429949611</v>
          </cell>
          <cell r="DY202">
            <v>-9893.0416188146919</v>
          </cell>
          <cell r="DZ202">
            <v>-7498.0569110959768</v>
          </cell>
          <cell r="EA202">
            <v>-4100.9682419914752</v>
          </cell>
          <cell r="EB202">
            <v>-6078.2637658026069</v>
          </cell>
          <cell r="EC202">
            <v>-5300.8673957549036</v>
          </cell>
          <cell r="ED202">
            <v>-6811.4625375531614</v>
          </cell>
        </row>
        <row r="203">
          <cell r="F203">
            <v>-418.45508665032685</v>
          </cell>
          <cell r="G203">
            <v>-548.91568248905241</v>
          </cell>
          <cell r="H203">
            <v>-1895.1309395469725</v>
          </cell>
          <cell r="I203">
            <v>-5044.5369390826672</v>
          </cell>
          <cell r="J203">
            <v>-4316.2833623131737</v>
          </cell>
          <cell r="K203">
            <v>-5326.5353300860152</v>
          </cell>
          <cell r="L203">
            <v>-7240.9264690186828</v>
          </cell>
          <cell r="M203">
            <v>-9534.7071958463639</v>
          </cell>
          <cell r="N203">
            <v>-8994.5131130777299</v>
          </cell>
          <cell r="O203">
            <v>-7646.1174560915679</v>
          </cell>
          <cell r="P203">
            <v>-3449.9377899505198</v>
          </cell>
          <cell r="Q203">
            <v>-2543.6182188596576</v>
          </cell>
          <cell r="R203">
            <v>-94032.764402985573</v>
          </cell>
          <cell r="S203">
            <v>-1557.1689699105918</v>
          </cell>
          <cell r="T203">
            <v>-4621.176010703668</v>
          </cell>
          <cell r="U203">
            <v>-10975.769987914711</v>
          </cell>
          <cell r="V203">
            <v>-8790.1007301500067</v>
          </cell>
          <cell r="W203">
            <v>-10142.0577240251</v>
          </cell>
          <cell r="X203">
            <v>-7374.294357505627</v>
          </cell>
          <cell r="Y203">
            <v>-6747.4293696191162</v>
          </cell>
          <cell r="Z203">
            <v>-11754.536172866821</v>
          </cell>
          <cell r="AA203">
            <v>-8495.9284358331934</v>
          </cell>
          <cell r="AB203">
            <v>-10212.084902671166</v>
          </cell>
          <cell r="AC203">
            <v>-8503.1964356927201</v>
          </cell>
          <cell r="AD203">
            <v>-4859.0213061124086</v>
          </cell>
          <cell r="AE203">
            <v>-39656.643578991294</v>
          </cell>
          <cell r="AF203">
            <v>-1123.7390483971685</v>
          </cell>
          <cell r="AG203">
            <v>-2046.9860060047358</v>
          </cell>
          <cell r="AH203">
            <v>-7038.7109767859802</v>
          </cell>
          <cell r="AI203">
            <v>-1123.1927484236658</v>
          </cell>
          <cell r="AJ203">
            <v>-1308.4976999145001</v>
          </cell>
          <cell r="AK203">
            <v>-2622.6769195673987</v>
          </cell>
          <cell r="AL203">
            <v>-5937.552327349782</v>
          </cell>
          <cell r="AM203">
            <v>-4742.9763822061941</v>
          </cell>
          <cell r="AN203">
            <v>-3332.2477469854057</v>
          </cell>
          <cell r="AO203">
            <v>682.69286865089089</v>
          </cell>
          <cell r="AP203">
            <v>-6450.5280037950724</v>
          </cell>
          <cell r="AQ203">
            <v>-4612.2285882085562</v>
          </cell>
          <cell r="AR203">
            <v>-33128.511424973607</v>
          </cell>
          <cell r="AS203">
            <v>-4317.0372621789575</v>
          </cell>
          <cell r="AT203">
            <v>-4204.7997683621943</v>
          </cell>
          <cell r="AU203">
            <v>-2446.959865199402</v>
          </cell>
          <cell r="AV203">
            <v>-149.83249174710363</v>
          </cell>
          <cell r="AW203">
            <v>-171.75074053835124</v>
          </cell>
          <cell r="AX203">
            <v>-606.26496660057455</v>
          </cell>
          <cell r="AY203">
            <v>-4556.8422489678487</v>
          </cell>
          <cell r="AZ203">
            <v>-5268.2272097785026</v>
          </cell>
          <cell r="BA203">
            <v>-767.95995769370347</v>
          </cell>
          <cell r="BB203">
            <v>-1131.8649376472458</v>
          </cell>
          <cell r="BC203">
            <v>-6042.2096671424806</v>
          </cell>
          <cell r="BD203">
            <v>-3464.7623091284186</v>
          </cell>
          <cell r="BE203">
            <v>-32749.483661964536</v>
          </cell>
          <cell r="BF203">
            <v>-6115.3508418444544</v>
          </cell>
          <cell r="BG203">
            <v>-4189.8707546135411</v>
          </cell>
          <cell r="BH203">
            <v>-1360.437320323661</v>
          </cell>
          <cell r="BI203">
            <v>-131.19119231589139</v>
          </cell>
          <cell r="BJ203">
            <v>-20.06227882578969</v>
          </cell>
          <cell r="BK203">
            <v>-573.76966639608145</v>
          </cell>
          <cell r="BL203">
            <v>-4410.6325416853651</v>
          </cell>
          <cell r="BM203">
            <v>-4463.9529385603964</v>
          </cell>
          <cell r="BN203">
            <v>-1072.9291371628642</v>
          </cell>
          <cell r="BO203">
            <v>-1190.118930298835</v>
          </cell>
          <cell r="BP203">
            <v>-3885.1005724621937</v>
          </cell>
          <cell r="BQ203">
            <v>-5336.0674874857068</v>
          </cell>
          <cell r="BR203">
            <v>-43447.861674025655</v>
          </cell>
          <cell r="BS203">
            <v>-5188.2585700117052</v>
          </cell>
          <cell r="BT203">
            <v>-5673.0327485231683</v>
          </cell>
          <cell r="BU203">
            <v>-2233.5821009883657</v>
          </cell>
          <cell r="BV203">
            <v>-262.70638835430145</v>
          </cell>
          <cell r="BW203">
            <v>-1183.3343475461006</v>
          </cell>
          <cell r="BX203">
            <v>-1453.9373355489224</v>
          </cell>
          <cell r="BY203">
            <v>-6256.0329226804897</v>
          </cell>
          <cell r="BZ203">
            <v>-7787.780654778704</v>
          </cell>
          <cell r="CA203">
            <v>-1186.4159474084154</v>
          </cell>
          <cell r="CB203">
            <v>-2462.9686908200383</v>
          </cell>
          <cell r="CC203">
            <v>-6121.5981286372989</v>
          </cell>
          <cell r="CD203">
            <v>-3638.2138387244195</v>
          </cell>
          <cell r="CE203">
            <v>-67127.507863000035</v>
          </cell>
          <cell r="CF203">
            <v>-4483.5737706236541</v>
          </cell>
          <cell r="CG203">
            <v>-4470.9832709878683</v>
          </cell>
          <cell r="CH203">
            <v>-2718.9668215420097</v>
          </cell>
          <cell r="CI203">
            <v>-791.26447716820985</v>
          </cell>
          <cell r="CJ203">
            <v>-7140.36289396137</v>
          </cell>
          <cell r="CK203">
            <v>-6118.78912343923</v>
          </cell>
          <cell r="CL203">
            <v>-9249.1747331079096</v>
          </cell>
          <cell r="CM203">
            <v>-7163.8005932867527</v>
          </cell>
          <cell r="CN203">
            <v>-3795.1639904901385</v>
          </cell>
          <cell r="CO203">
            <v>-11871.291557446122</v>
          </cell>
          <cell r="CP203">
            <v>-6164.8897221069783</v>
          </cell>
          <cell r="CQ203">
            <v>-3159.2469088379294</v>
          </cell>
          <cell r="CR203">
            <v>-75070.510007977486</v>
          </cell>
          <cell r="CS203">
            <v>-4163.4790895208716</v>
          </cell>
          <cell r="CT203">
            <v>-5660.6662497892976</v>
          </cell>
          <cell r="CU203">
            <v>-3641.3759033717215</v>
          </cell>
          <cell r="CV203">
            <v>-1844.3927510604262</v>
          </cell>
          <cell r="CW203">
            <v>-7455.0598021754995</v>
          </cell>
          <cell r="CX203">
            <v>-7561.830999340862</v>
          </cell>
          <cell r="CY203">
            <v>-12422.510070357472</v>
          </cell>
          <cell r="CZ203">
            <v>-10252.425327943638</v>
          </cell>
          <cell r="DA203">
            <v>-3817.0702987127006</v>
          </cell>
          <cell r="DB203">
            <v>-6214.6414350923151</v>
          </cell>
          <cell r="DC203">
            <v>-7796.090193124488</v>
          </cell>
          <cell r="DD203">
            <v>-4240.9678874630481</v>
          </cell>
          <cell r="DE203">
            <v>-67555.075558021665</v>
          </cell>
          <cell r="DF203">
            <v>-4074.1982768494636</v>
          </cell>
          <cell r="DG203">
            <v>-5795.1958248261362</v>
          </cell>
          <cell r="DH203">
            <v>-3217.5793027430773</v>
          </cell>
          <cell r="DI203">
            <v>-1946.6385411601514</v>
          </cell>
          <cell r="DJ203">
            <v>-4938.7810507155955</v>
          </cell>
          <cell r="DK203">
            <v>-4571.2210618257523</v>
          </cell>
          <cell r="DL203">
            <v>-10522.221481943503</v>
          </cell>
          <cell r="DM203">
            <v>-10400.51828562282</v>
          </cell>
          <cell r="DN203">
            <v>-5045.5776474885643</v>
          </cell>
          <cell r="DO203">
            <v>-5977.7506193108857</v>
          </cell>
          <cell r="DP203">
            <v>-5712.4948273282498</v>
          </cell>
          <cell r="DQ203">
            <v>-5352.8986381981522</v>
          </cell>
          <cell r="DR203">
            <v>-111449.31770700216</v>
          </cell>
          <cell r="DS203">
            <v>-8994.4580310862511</v>
          </cell>
          <cell r="DT203">
            <v>-9172.1537277493626</v>
          </cell>
          <cell r="DU203">
            <v>-5868.7718897853047</v>
          </cell>
          <cell r="DV203">
            <v>-4447.2063164804131</v>
          </cell>
          <cell r="DW203">
            <v>-12187.329471122473</v>
          </cell>
          <cell r="DX203">
            <v>-10860.576796038076</v>
          </cell>
          <cell r="DY203">
            <v>-13091.924054134637</v>
          </cell>
          <cell r="DZ203">
            <v>-12763.113760309294</v>
          </cell>
          <cell r="EA203">
            <v>-7476.8237595837563</v>
          </cell>
          <cell r="EB203">
            <v>-10142.468509523198</v>
          </cell>
          <cell r="EC203">
            <v>-9849.6578150242567</v>
          </cell>
          <cell r="ED203">
            <v>-6594.8335761483759</v>
          </cell>
        </row>
        <row r="204">
          <cell r="F204">
            <v>0</v>
          </cell>
          <cell r="G204">
            <v>0</v>
          </cell>
          <cell r="H204">
            <v>-743.88598584011197</v>
          </cell>
          <cell r="I204">
            <v>-8928.6910300217569</v>
          </cell>
          <cell r="J204">
            <v>-7106.4706647135317</v>
          </cell>
          <cell r="K204">
            <v>-10356.746202837676</v>
          </cell>
          <cell r="L204">
            <v>-7485.1918575055897</v>
          </cell>
          <cell r="M204">
            <v>-18199.2092535384</v>
          </cell>
          <cell r="N204">
            <v>-16323.449689250439</v>
          </cell>
          <cell r="O204">
            <v>-13032.504951898009</v>
          </cell>
          <cell r="P204">
            <v>-6406.1710780449212</v>
          </cell>
          <cell r="Q204">
            <v>-1556.4119703657925</v>
          </cell>
          <cell r="R204">
            <v>-79238.061377972364</v>
          </cell>
          <cell r="S204">
            <v>-13654.82123086974</v>
          </cell>
          <cell r="T204">
            <v>-6531.6004234328866</v>
          </cell>
          <cell r="U204">
            <v>-4238.8893654141575</v>
          </cell>
          <cell r="V204">
            <v>-237.5477935783565</v>
          </cell>
          <cell r="W204">
            <v>-100.80251727625728</v>
          </cell>
          <cell r="X204">
            <v>-3348.2029494885355</v>
          </cell>
          <cell r="Y204">
            <v>-15963.254568470642</v>
          </cell>
          <cell r="Z204">
            <v>-14010.393221259117</v>
          </cell>
          <cell r="AA204">
            <v>-6631.6318207271397</v>
          </cell>
          <cell r="AB204">
            <v>-7085.1788884643465</v>
          </cell>
          <cell r="AC204">
            <v>-4205.816886305809</v>
          </cell>
          <cell r="AD204">
            <v>-3229.9217126853764</v>
          </cell>
          <cell r="AE204">
            <v>-57088.862390965223</v>
          </cell>
          <cell r="AF204">
            <v>-10420.016980763525</v>
          </cell>
          <cell r="AG204">
            <v>-11652.887042991817</v>
          </cell>
          <cell r="AH204">
            <v>-2403.3008263707161</v>
          </cell>
          <cell r="AI204">
            <v>-639.889120394364</v>
          </cell>
          <cell r="AJ204">
            <v>-489.44014500454068</v>
          </cell>
          <cell r="AK204">
            <v>-1132.5824053026736</v>
          </cell>
          <cell r="AL204">
            <v>-7154.4591808076948</v>
          </cell>
          <cell r="AM204">
            <v>-8193.0153489913791</v>
          </cell>
          <cell r="AN204">
            <v>-1631.1173500251025</v>
          </cell>
          <cell r="AO204">
            <v>-6749.5656932126731</v>
          </cell>
          <cell r="AP204">
            <v>-1238.466862058267</v>
          </cell>
          <cell r="AQ204">
            <v>-5384.121435046196</v>
          </cell>
          <cell r="AR204">
            <v>-23997.920215964317</v>
          </cell>
          <cell r="AS204">
            <v>-5404.2707982473075</v>
          </cell>
          <cell r="AT204">
            <v>-2054.8110472466797</v>
          </cell>
          <cell r="AU204">
            <v>-1150.0733545031399</v>
          </cell>
          <cell r="AV204">
            <v>-404.91444989852607</v>
          </cell>
          <cell r="AW204">
            <v>-70.307434774935246</v>
          </cell>
          <cell r="AX204">
            <v>-297.76741786301136</v>
          </cell>
          <cell r="AY204">
            <v>-3236.1757594216615</v>
          </cell>
          <cell r="AZ204">
            <v>-2427.8454195149243</v>
          </cell>
          <cell r="BA204">
            <v>-889.14553390070796</v>
          </cell>
          <cell r="BB204">
            <v>-1728.8742714766413</v>
          </cell>
          <cell r="BC204">
            <v>-1708.0014730263501</v>
          </cell>
          <cell r="BD204">
            <v>-4625.7332561276853</v>
          </cell>
          <cell r="BE204">
            <v>-26640.066179990768</v>
          </cell>
          <cell r="BF204">
            <v>-5368.0896332673728</v>
          </cell>
          <cell r="BG204">
            <v>-3451.4477642066777</v>
          </cell>
          <cell r="BH204">
            <v>-717.15275100618601</v>
          </cell>
          <cell r="BI204">
            <v>-494.31196623109281</v>
          </cell>
          <cell r="BJ204">
            <v>-123.39599156938493</v>
          </cell>
          <cell r="BK204">
            <v>-208.75398573838174</v>
          </cell>
          <cell r="BL204">
            <v>-4397.8476995453238</v>
          </cell>
          <cell r="BM204">
            <v>-3086.7197891250253</v>
          </cell>
          <cell r="BN204">
            <v>-656.03715517744422</v>
          </cell>
          <cell r="BO204">
            <v>-2029.4818613491952</v>
          </cell>
          <cell r="BP204">
            <v>-2077.3478580806404</v>
          </cell>
          <cell r="BQ204">
            <v>-4029.4797247163951</v>
          </cell>
          <cell r="BR204">
            <v>-32286.213184058666</v>
          </cell>
          <cell r="BS204">
            <v>-3393.3246049359441</v>
          </cell>
          <cell r="BT204">
            <v>-2878.2846345417202</v>
          </cell>
          <cell r="BU204">
            <v>-985.35034335590899</v>
          </cell>
          <cell r="BV204">
            <v>-747.63387702405453</v>
          </cell>
          <cell r="BW204">
            <v>-1132.1228149197996</v>
          </cell>
          <cell r="BX204">
            <v>-204.99518821947277</v>
          </cell>
          <cell r="BY204">
            <v>-4578.566136803478</v>
          </cell>
          <cell r="BZ204">
            <v>-3793.4781819358468</v>
          </cell>
          <cell r="CA204">
            <v>-1730.2373405378312</v>
          </cell>
          <cell r="CB204">
            <v>-5643.9100755639374</v>
          </cell>
          <cell r="CC204">
            <v>-2085.7726801000535</v>
          </cell>
          <cell r="CD204">
            <v>-5112.537306111306</v>
          </cell>
          <cell r="CE204">
            <v>-55749.397076994181</v>
          </cell>
          <cell r="CF204">
            <v>-6769.9356701225042</v>
          </cell>
          <cell r="CG204">
            <v>-3327.5152870118618</v>
          </cell>
          <cell r="CH204">
            <v>-1342.9888043981045</v>
          </cell>
          <cell r="CI204">
            <v>-525.87538214214146</v>
          </cell>
          <cell r="CJ204">
            <v>-5775.2399238981307</v>
          </cell>
          <cell r="CK204">
            <v>-4109.3242604658008</v>
          </cell>
          <cell r="CL204">
            <v>-8357.0268162302673</v>
          </cell>
          <cell r="CM204">
            <v>-9615.682473488152</v>
          </cell>
          <cell r="CN204">
            <v>-4580.1133444793522</v>
          </cell>
          <cell r="CO204">
            <v>-2697.714208394289</v>
          </cell>
          <cell r="CP204">
            <v>-2960.2732994817197</v>
          </cell>
          <cell r="CQ204">
            <v>-5687.7076068632305</v>
          </cell>
          <cell r="CR204">
            <v>-59384.813468933105</v>
          </cell>
          <cell r="CS204">
            <v>-7779.8056470230222</v>
          </cell>
          <cell r="CT204">
            <v>-3060.8280004709959</v>
          </cell>
          <cell r="CU204">
            <v>-1714.9210442341864</v>
          </cell>
          <cell r="CV204">
            <v>-1697.5420448035002</v>
          </cell>
          <cell r="CW204">
            <v>-2151.7132300324738</v>
          </cell>
          <cell r="CX204">
            <v>-4289.5232605151832</v>
          </cell>
          <cell r="CY204">
            <v>-9583.3595883697271</v>
          </cell>
          <cell r="CZ204">
            <v>-10331.042764060199</v>
          </cell>
          <cell r="DA204">
            <v>-4426.431156065315</v>
          </cell>
          <cell r="DB204">
            <v>-5176.6246316730976</v>
          </cell>
          <cell r="DC204">
            <v>-2884.5277062021196</v>
          </cell>
          <cell r="DD204">
            <v>-6288.4943955168128</v>
          </cell>
          <cell r="DE204">
            <v>-66022.568162918091</v>
          </cell>
          <cell r="DF204">
            <v>-9024.0764969699085</v>
          </cell>
          <cell r="DG204">
            <v>-3505.2985822930932</v>
          </cell>
          <cell r="DH204">
            <v>-1932.6475151032209</v>
          </cell>
          <cell r="DI204">
            <v>-2531.3705149963498</v>
          </cell>
          <cell r="DJ204">
            <v>-2302.1327226944268</v>
          </cell>
          <cell r="DK204">
            <v>-3339.6886878497899</v>
          </cell>
          <cell r="DL204">
            <v>-10480.867148049176</v>
          </cell>
          <cell r="DM204">
            <v>-13598.190743368119</v>
          </cell>
          <cell r="DN204">
            <v>-4381.4569528698921</v>
          </cell>
          <cell r="DO204">
            <v>-5563.3396131806076</v>
          </cell>
          <cell r="DP204">
            <v>-3867.9997701086104</v>
          </cell>
          <cell r="DQ204">
            <v>-5495.499415460974</v>
          </cell>
          <cell r="DR204">
            <v>-17161.678435027599</v>
          </cell>
          <cell r="DS204">
            <v>-718.53539470210671</v>
          </cell>
          <cell r="DT204">
            <v>-908.76996682398021</v>
          </cell>
          <cell r="DU204">
            <v>-715.26589518040419</v>
          </cell>
          <cell r="DV204">
            <v>-772.48213679529727</v>
          </cell>
          <cell r="DW204">
            <v>-876.15042160265148</v>
          </cell>
          <cell r="DX204">
            <v>-626.13430824130774</v>
          </cell>
          <cell r="DY204">
            <v>-4176.6598879210651</v>
          </cell>
          <cell r="DZ204">
            <v>-3721.9479545615613</v>
          </cell>
          <cell r="EA204">
            <v>-545.52857005409896</v>
          </cell>
          <cell r="EB204">
            <v>-2016.0237045586109</v>
          </cell>
          <cell r="EC204">
            <v>-550.53341932035983</v>
          </cell>
          <cell r="ED204">
            <v>-1533.6467752493918</v>
          </cell>
        </row>
        <row r="205">
          <cell r="F205">
            <v>0</v>
          </cell>
          <cell r="G205">
            <v>-11.676795225590467</v>
          </cell>
          <cell r="H205">
            <v>0</v>
          </cell>
          <cell r="I205">
            <v>0</v>
          </cell>
          <cell r="J205">
            <v>-347.82609776686877</v>
          </cell>
          <cell r="K205">
            <v>-3070.4275444317609</v>
          </cell>
          <cell r="L205">
            <v>-52.403178571723402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-22880.176767006516</v>
          </cell>
          <cell r="S205">
            <v>0</v>
          </cell>
          <cell r="T205">
            <v>0</v>
          </cell>
          <cell r="U205">
            <v>-2104.6555589875206</v>
          </cell>
          <cell r="V205">
            <v>-6524.2942628692836</v>
          </cell>
          <cell r="W205">
            <v>-1867.8070748564787</v>
          </cell>
          <cell r="X205">
            <v>-3638.5752562135458</v>
          </cell>
          <cell r="Y205">
            <v>-392.90787367522717</v>
          </cell>
          <cell r="Z205">
            <v>-1477.1987010268494</v>
          </cell>
          <cell r="AA205">
            <v>-4815.9191773310304</v>
          </cell>
          <cell r="AB205">
            <v>-1922.0752712199464</v>
          </cell>
          <cell r="AC205">
            <v>0</v>
          </cell>
          <cell r="AD205">
            <v>-136.74359083734453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-1138.1458499990404</v>
          </cell>
          <cell r="BF205">
            <v>-135.89168359618634</v>
          </cell>
          <cell r="BG205">
            <v>-55.596870550885797</v>
          </cell>
          <cell r="BH205">
            <v>-83.368805888108909</v>
          </cell>
          <cell r="BI205">
            <v>0</v>
          </cell>
          <cell r="BJ205">
            <v>0</v>
          </cell>
          <cell r="BK205">
            <v>-12.322471308521926</v>
          </cell>
          <cell r="BL205">
            <v>-286.35833325749263</v>
          </cell>
          <cell r="BM205">
            <v>-121.5552169769071</v>
          </cell>
          <cell r="BN205">
            <v>-128.33920118166134</v>
          </cell>
          <cell r="BO205">
            <v>-240.99043889064342</v>
          </cell>
          <cell r="BP205">
            <v>-22.630947307217866</v>
          </cell>
          <cell r="BQ205">
            <v>-51.091881040483713</v>
          </cell>
          <cell r="BR205">
            <v>-2176.7083239965141</v>
          </cell>
          <cell r="BS205">
            <v>-134.65911197848618</v>
          </cell>
          <cell r="BT205">
            <v>-9.6961079011671245</v>
          </cell>
          <cell r="BU205">
            <v>-239.60522103076801</v>
          </cell>
          <cell r="BV205">
            <v>0</v>
          </cell>
          <cell r="BW205">
            <v>0</v>
          </cell>
          <cell r="BX205">
            <v>-63.119761242065579</v>
          </cell>
          <cell r="BY205">
            <v>-139.00470655597746</v>
          </cell>
          <cell r="BZ205">
            <v>-131.20979628292844</v>
          </cell>
          <cell r="CA205">
            <v>-143.54042089683935</v>
          </cell>
          <cell r="CB205">
            <v>-368.20766056701541</v>
          </cell>
          <cell r="CC205">
            <v>-358.86463222466409</v>
          </cell>
          <cell r="CD205">
            <v>-588.80090532032773</v>
          </cell>
          <cell r="CE205">
            <v>37979.469984002411</v>
          </cell>
          <cell r="CF205">
            <v>-110.02368806535378</v>
          </cell>
          <cell r="CG205">
            <v>-5.2896003881469369</v>
          </cell>
          <cell r="CH205">
            <v>-155.65345141012222</v>
          </cell>
          <cell r="CI205">
            <v>-29.232002142816782</v>
          </cell>
          <cell r="CJ205">
            <v>-5.6793604164849967</v>
          </cell>
          <cell r="CK205">
            <v>-38.641922832932323</v>
          </cell>
          <cell r="CL205">
            <v>-740.82245430490002</v>
          </cell>
          <cell r="CM205">
            <v>-563.23108128644526</v>
          </cell>
          <cell r="CN205">
            <v>-57.016324179712683</v>
          </cell>
          <cell r="CO205">
            <v>25429.3362640501</v>
          </cell>
          <cell r="CP205">
            <v>14699.493237519171</v>
          </cell>
          <cell r="CQ205">
            <v>-443.76963252900168</v>
          </cell>
          <cell r="CR205">
            <v>-4358.6544860117137</v>
          </cell>
          <cell r="CS205">
            <v>-771.54985479963943</v>
          </cell>
          <cell r="CT205">
            <v>-224.83797277929261</v>
          </cell>
          <cell r="CU205">
            <v>-328.63788481242955</v>
          </cell>
          <cell r="CV205">
            <v>-148.69330263789743</v>
          </cell>
          <cell r="CW205">
            <v>-171.63944761315361</v>
          </cell>
          <cell r="CX205">
            <v>-13.470871179364622</v>
          </cell>
          <cell r="CY205">
            <v>-453.92840277403593</v>
          </cell>
          <cell r="CZ205">
            <v>-489.23235965706408</v>
          </cell>
          <cell r="DA205">
            <v>-192.61633387766778</v>
          </cell>
          <cell r="DB205">
            <v>-397.07675999915227</v>
          </cell>
          <cell r="DC205">
            <v>-67.753915635403246</v>
          </cell>
          <cell r="DD205">
            <v>-1099.2173802470788</v>
          </cell>
          <cell r="DE205">
            <v>-2509.7150540053844</v>
          </cell>
          <cell r="DF205">
            <v>-443.52256290987134</v>
          </cell>
          <cell r="DG205">
            <v>-287.09878528025001</v>
          </cell>
          <cell r="DH205">
            <v>-399.80817387532443</v>
          </cell>
          <cell r="DI205">
            <v>-75.929611475672573</v>
          </cell>
          <cell r="DJ205">
            <v>-88.891776363365352</v>
          </cell>
          <cell r="DK205">
            <v>-26.451009160839021</v>
          </cell>
          <cell r="DL205">
            <v>-301.67024829098955</v>
          </cell>
          <cell r="DM205">
            <v>-209.58913564588875</v>
          </cell>
          <cell r="DN205">
            <v>-36.428657528944314</v>
          </cell>
          <cell r="DO205">
            <v>-388.16270745126531</v>
          </cell>
          <cell r="DP205">
            <v>-157.65269619692117</v>
          </cell>
          <cell r="DQ205">
            <v>-94.509689813945442</v>
          </cell>
          <cell r="DR205">
            <v>-6351.8490110039711</v>
          </cell>
          <cell r="DS205">
            <v>-935.59758826158941</v>
          </cell>
          <cell r="DT205">
            <v>-221.0861756154336</v>
          </cell>
          <cell r="DU205">
            <v>-430.35629680985585</v>
          </cell>
          <cell r="DV205">
            <v>-38.897011634893715</v>
          </cell>
          <cell r="DW205">
            <v>-225.67464344855398</v>
          </cell>
          <cell r="DX205">
            <v>-152.79897785698995</v>
          </cell>
          <cell r="DY205">
            <v>-925.7308829203248</v>
          </cell>
          <cell r="DZ205">
            <v>-899.69957521045581</v>
          </cell>
          <cell r="EA205">
            <v>-310.39635344780982</v>
          </cell>
          <cell r="EB205">
            <v>-341.13608893426135</v>
          </cell>
          <cell r="EC205">
            <v>-217.54735728586093</v>
          </cell>
          <cell r="ED205">
            <v>-1652.9280595779419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-11814.817188013345</v>
          </cell>
          <cell r="BS206">
            <v>-141.31918550329283</v>
          </cell>
          <cell r="BT206">
            <v>-619.93793640565127</v>
          </cell>
          <cell r="BU206">
            <v>-589.27433955087326</v>
          </cell>
          <cell r="BV206">
            <v>-172.22518233256415</v>
          </cell>
          <cell r="BW206">
            <v>-1540.4518419778906</v>
          </cell>
          <cell r="BX206">
            <v>-2083.9125862284563</v>
          </cell>
          <cell r="BY206">
            <v>-1572.691038670484</v>
          </cell>
          <cell r="BZ206">
            <v>-1567.1158392424695</v>
          </cell>
          <cell r="CA206">
            <v>-1526.7562433821149</v>
          </cell>
          <cell r="CB206">
            <v>-984.26509903231636</v>
          </cell>
          <cell r="CC206">
            <v>-900.75830759853125</v>
          </cell>
          <cell r="CD206">
            <v>-116.10958808893338</v>
          </cell>
          <cell r="CE206">
            <v>-10281.100356999785</v>
          </cell>
          <cell r="CF206">
            <v>0</v>
          </cell>
          <cell r="CG206">
            <v>-461.02864426048473</v>
          </cell>
          <cell r="CH206">
            <v>-1100.1791669863742</v>
          </cell>
          <cell r="CI206">
            <v>-268.48796753957868</v>
          </cell>
          <cell r="CJ206">
            <v>-1099.5576670616865</v>
          </cell>
          <cell r="CK206">
            <v>-1924.4123673355207</v>
          </cell>
          <cell r="CL206">
            <v>-1676.9310972560197</v>
          </cell>
          <cell r="CM206">
            <v>-1423.2348279282451</v>
          </cell>
          <cell r="CN206">
            <v>-803.4751028586179</v>
          </cell>
          <cell r="CO206">
            <v>-1034.7973748915829</v>
          </cell>
          <cell r="CP206">
            <v>-488.99614087911323</v>
          </cell>
          <cell r="CQ206">
            <v>0</v>
          </cell>
          <cell r="CR206">
            <v>-12937.596126001328</v>
          </cell>
          <cell r="CS206">
            <v>-109.69138919841498</v>
          </cell>
          <cell r="CT206">
            <v>-1224.4412794257514</v>
          </cell>
          <cell r="CU206">
            <v>-988.11430269782431</v>
          </cell>
          <cell r="CV206">
            <v>-835.23431775253266</v>
          </cell>
          <cell r="CW206">
            <v>-1972.9162057219073</v>
          </cell>
          <cell r="CX206">
            <v>-1699.7706326185726</v>
          </cell>
          <cell r="CY206">
            <v>-1306.2320713722147</v>
          </cell>
          <cell r="CZ206">
            <v>-1029.519298620522</v>
          </cell>
          <cell r="DA206">
            <v>-1936.0976093471982</v>
          </cell>
          <cell r="DB206">
            <v>-1254.5076764649712</v>
          </cell>
          <cell r="DC206">
            <v>-581.07134278025478</v>
          </cell>
          <cell r="DD206">
            <v>0</v>
          </cell>
          <cell r="DE206">
            <v>-14238.533094003797</v>
          </cell>
          <cell r="DF206">
            <v>-73.266593279782683</v>
          </cell>
          <cell r="DG206">
            <v>-919.81571563193575</v>
          </cell>
          <cell r="DH206">
            <v>-550.47894950862974</v>
          </cell>
          <cell r="DI206">
            <v>-968.39891117578372</v>
          </cell>
          <cell r="DJ206">
            <v>-2209.2293973630294</v>
          </cell>
          <cell r="DK206">
            <v>-2303.1307887500152</v>
          </cell>
          <cell r="DL206">
            <v>-2059.1700111259706</v>
          </cell>
          <cell r="DM206">
            <v>-1691.26984487148</v>
          </cell>
          <cell r="DN206">
            <v>-1178.9260918651707</v>
          </cell>
          <cell r="DO206">
            <v>-1485.4442637506872</v>
          </cell>
          <cell r="DP206">
            <v>-740.63253206713125</v>
          </cell>
          <cell r="DQ206">
            <v>-58.769994609523565</v>
          </cell>
          <cell r="DR206">
            <v>-13605.577660996467</v>
          </cell>
          <cell r="DS206">
            <v>0</v>
          </cell>
          <cell r="DT206">
            <v>-274.76277295965701</v>
          </cell>
          <cell r="DU206">
            <v>-1185.0148833754938</v>
          </cell>
          <cell r="DV206">
            <v>-1917.7156112662051</v>
          </cell>
          <cell r="DW206">
            <v>-1941.0142089733854</v>
          </cell>
          <cell r="DX206">
            <v>-2015.7304016193375</v>
          </cell>
          <cell r="DY206">
            <v>-1735.7455291748047</v>
          </cell>
          <cell r="DZ206">
            <v>-1486.1559537383728</v>
          </cell>
          <cell r="EA206">
            <v>-1631.8391394009814</v>
          </cell>
          <cell r="EB206">
            <v>-1165.7332852734253</v>
          </cell>
          <cell r="EC206">
            <v>-251.86587521247566</v>
          </cell>
          <cell r="ED206">
            <v>0</v>
          </cell>
        </row>
        <row r="208">
          <cell r="A208" t="str">
            <v>Total Coal Fuel Burn Expense</v>
          </cell>
          <cell r="F208">
            <v>-1124.3760623037815</v>
          </cell>
          <cell r="G208">
            <v>-895.09523846954107</v>
          </cell>
          <cell r="H208">
            <v>-3950.3104778677225</v>
          </cell>
          <cell r="I208">
            <v>-18844.028393834829</v>
          </cell>
          <cell r="J208">
            <v>-17973.766501575708</v>
          </cell>
          <cell r="K208">
            <v>-27946.883875221014</v>
          </cell>
          <cell r="L208">
            <v>-20732.194798603654</v>
          </cell>
          <cell r="M208">
            <v>-33537.908455014229</v>
          </cell>
          <cell r="N208">
            <v>-35537.125507958233</v>
          </cell>
          <cell r="O208">
            <v>-23611.577502459288</v>
          </cell>
          <cell r="P208">
            <v>-10635.827380493283</v>
          </cell>
          <cell r="Q208">
            <v>-6163.5838341861963</v>
          </cell>
          <cell r="R208">
            <v>-300495.5540112257</v>
          </cell>
          <cell r="S208">
            <v>-15719.610947743058</v>
          </cell>
          <cell r="T208">
            <v>-16397.978970319033</v>
          </cell>
          <cell r="U208">
            <v>-25177.134945832193</v>
          </cell>
          <cell r="V208">
            <v>-22885.933933064342</v>
          </cell>
          <cell r="W208">
            <v>-22982.414791680872</v>
          </cell>
          <cell r="X208">
            <v>-23614.450512968004</v>
          </cell>
          <cell r="Y208">
            <v>-33190.311702594161</v>
          </cell>
          <cell r="Z208">
            <v>-39728.523274689913</v>
          </cell>
          <cell r="AA208">
            <v>-34681.307139456272</v>
          </cell>
          <cell r="AB208">
            <v>-31144.06107828021</v>
          </cell>
          <cell r="AC208">
            <v>-22181.336314819753</v>
          </cell>
          <cell r="AD208">
            <v>-12792.490399710834</v>
          </cell>
          <cell r="AE208">
            <v>-171687.1667381525</v>
          </cell>
          <cell r="AF208">
            <v>-17516.660037100315</v>
          </cell>
          <cell r="AG208">
            <v>-20968.280695199966</v>
          </cell>
          <cell r="AH208">
            <v>-14362.224723897874</v>
          </cell>
          <cell r="AI208">
            <v>-2760.1163975074887</v>
          </cell>
          <cell r="AJ208">
            <v>-5066.700886040926</v>
          </cell>
          <cell r="AK208">
            <v>-8560.6938785761595</v>
          </cell>
          <cell r="AL208">
            <v>-24885.782157219946</v>
          </cell>
          <cell r="AM208">
            <v>-23946.450224794447</v>
          </cell>
          <cell r="AN208">
            <v>-10484.77912594378</v>
          </cell>
          <cell r="AO208">
            <v>-18373.053765937686</v>
          </cell>
          <cell r="AP208">
            <v>-12267.972307130694</v>
          </cell>
          <cell r="AQ208">
            <v>-12494.452538654208</v>
          </cell>
          <cell r="AR208">
            <v>-123738.75896990299</v>
          </cell>
          <cell r="AS208">
            <v>-18629.008496291935</v>
          </cell>
          <cell r="AT208">
            <v>-12548.694259539247</v>
          </cell>
          <cell r="AU208">
            <v>-8616.2394034266472</v>
          </cell>
          <cell r="AV208">
            <v>-1622.6720341742039</v>
          </cell>
          <cell r="AW208">
            <v>-794.25086642801762</v>
          </cell>
          <cell r="AX208">
            <v>-2033.0653188675642</v>
          </cell>
          <cell r="AY208">
            <v>-16711.862409777939</v>
          </cell>
          <cell r="AZ208">
            <v>-15642.693905979395</v>
          </cell>
          <cell r="BA208">
            <v>-6035.9845681488514</v>
          </cell>
          <cell r="BB208">
            <v>-10160.674535766244</v>
          </cell>
          <cell r="BC208">
            <v>-17341.38756852597</v>
          </cell>
          <cell r="BD208">
            <v>-13602.225603088737</v>
          </cell>
          <cell r="BE208">
            <v>-140453.65056991577</v>
          </cell>
          <cell r="BF208">
            <v>-19388.693987831473</v>
          </cell>
          <cell r="BG208">
            <v>-15763.563315995038</v>
          </cell>
          <cell r="BH208">
            <v>-6899.6084844022989</v>
          </cell>
          <cell r="BI208">
            <v>-2168.8487297743559</v>
          </cell>
          <cell r="BJ208">
            <v>-1463.4314461201429</v>
          </cell>
          <cell r="BK208">
            <v>-3009.7231551036239</v>
          </cell>
          <cell r="BL208">
            <v>-21350.769468605518</v>
          </cell>
          <cell r="BM208">
            <v>-19660.377086669207</v>
          </cell>
          <cell r="BN208">
            <v>-7440.0583624839783</v>
          </cell>
          <cell r="BO208">
            <v>-13727.653468266129</v>
          </cell>
          <cell r="BP208">
            <v>-13049.868578061461</v>
          </cell>
          <cell r="BQ208">
            <v>-16531.054486706853</v>
          </cell>
          <cell r="BR208">
            <v>-170668.03402805328</v>
          </cell>
          <cell r="BS208">
            <v>-17822.923128135502</v>
          </cell>
          <cell r="BT208">
            <v>-15386.464388385415</v>
          </cell>
          <cell r="BU208">
            <v>-8886.3066381365061</v>
          </cell>
          <cell r="BV208">
            <v>-2247.4140344783664</v>
          </cell>
          <cell r="BW208">
            <v>-9152.0810372903943</v>
          </cell>
          <cell r="BX208">
            <v>-10939.121524244547</v>
          </cell>
          <cell r="BY208">
            <v>-25385.41729619354</v>
          </cell>
          <cell r="BZ208">
            <v>-27509.566602528095</v>
          </cell>
          <cell r="CA208">
            <v>-8709.5297490432858</v>
          </cell>
          <cell r="CB208">
            <v>-11092.598611421883</v>
          </cell>
          <cell r="CC208">
            <v>-17038.07370275259</v>
          </cell>
          <cell r="CD208">
            <v>-16498.537315391004</v>
          </cell>
          <cell r="CE208">
            <v>-211274.76189792156</v>
          </cell>
          <cell r="CF208">
            <v>-20079.056825190783</v>
          </cell>
          <cell r="CG208">
            <v>-15264.754189744592</v>
          </cell>
          <cell r="CH208">
            <v>-9588.1378259807825</v>
          </cell>
          <cell r="CI208">
            <v>-3427.1410400271416</v>
          </cell>
          <cell r="CJ208">
            <v>-26278.447906285524</v>
          </cell>
          <cell r="CK208">
            <v>-27314.058867096901</v>
          </cell>
          <cell r="CL208">
            <v>-39055.233245655894</v>
          </cell>
          <cell r="CM208">
            <v>-35612.555604018271</v>
          </cell>
          <cell r="CN208">
            <v>-21251.200540475547</v>
          </cell>
          <cell r="CO208">
            <v>7670.8414375185966</v>
          </cell>
          <cell r="CP208">
            <v>-3906.7646333798766</v>
          </cell>
          <cell r="CQ208">
            <v>-17168.252657555044</v>
          </cell>
          <cell r="CR208">
            <v>-282996.36032700539</v>
          </cell>
          <cell r="CS208">
            <v>-20414.824131667614</v>
          </cell>
          <cell r="CT208">
            <v>-18364.026065260172</v>
          </cell>
          <cell r="CU208">
            <v>-13798.053145579994</v>
          </cell>
          <cell r="CV208">
            <v>-11295.634573981166</v>
          </cell>
          <cell r="CW208">
            <v>-23709.846515186131</v>
          </cell>
          <cell r="CX208">
            <v>-26983.348720051348</v>
          </cell>
          <cell r="CY208">
            <v>-41479.614569112659</v>
          </cell>
          <cell r="CZ208">
            <v>-41329.86378300935</v>
          </cell>
          <cell r="DA208">
            <v>-21767.237729750574</v>
          </cell>
          <cell r="DB208">
            <v>-24872.838858567178</v>
          </cell>
          <cell r="DC208">
            <v>-20053.099652566016</v>
          </cell>
          <cell r="DD208">
            <v>-18927.972582139075</v>
          </cell>
          <cell r="DE208">
            <v>-286379.59599995613</v>
          </cell>
          <cell r="DF208">
            <v>-22075.020343415439</v>
          </cell>
          <cell r="DG208">
            <v>-17818.045402795076</v>
          </cell>
          <cell r="DH208">
            <v>-13175.754548579454</v>
          </cell>
          <cell r="DI208">
            <v>-10607.179152347147</v>
          </cell>
          <cell r="DJ208">
            <v>-22800.349995188415</v>
          </cell>
          <cell r="DK208">
            <v>-24444.472416453063</v>
          </cell>
          <cell r="DL208">
            <v>-43341.951840348542</v>
          </cell>
          <cell r="DM208">
            <v>-42937.170913413167</v>
          </cell>
          <cell r="DN208">
            <v>-24963.508628167212</v>
          </cell>
          <cell r="DO208">
            <v>-25082.15115365386</v>
          </cell>
          <cell r="DP208">
            <v>-19561.66976390034</v>
          </cell>
          <cell r="DQ208">
            <v>-19572.321841649711</v>
          </cell>
          <cell r="DR208">
            <v>-271407.84752690792</v>
          </cell>
          <cell r="DS208">
            <v>-20543.396996930242</v>
          </cell>
          <cell r="DT208">
            <v>-17334.498087659478</v>
          </cell>
          <cell r="DU208">
            <v>-14637.860069647431</v>
          </cell>
          <cell r="DV208">
            <v>-12824.600906945765</v>
          </cell>
          <cell r="DW208">
            <v>-26451.966776676476</v>
          </cell>
          <cell r="DX208">
            <v>-23498.265959911048</v>
          </cell>
          <cell r="DY208">
            <v>-38898.153131708503</v>
          </cell>
          <cell r="DZ208">
            <v>-34715.171001434326</v>
          </cell>
          <cell r="EA208">
            <v>-19764.901106372476</v>
          </cell>
          <cell r="EB208">
            <v>-25132.610513351858</v>
          </cell>
          <cell r="EC208">
            <v>-19815.763875588775</v>
          </cell>
          <cell r="ED208">
            <v>-17790.65910077095</v>
          </cell>
        </row>
        <row r="210">
          <cell r="A210" t="str">
            <v>Gas Fuel Burn Expense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-4.2522490075498354E-2</v>
          </cell>
          <cell r="J211">
            <v>-5.2836829607258551E-2</v>
          </cell>
          <cell r="K211">
            <v>-5.7194506280211499E-2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-104.46000000007916</v>
          </cell>
          <cell r="Q211">
            <v>0</v>
          </cell>
          <cell r="R211">
            <v>-8576.4824999943376</v>
          </cell>
          <cell r="S211">
            <v>-1455.4405000004917</v>
          </cell>
          <cell r="T211">
            <v>1547.4972000000998</v>
          </cell>
          <cell r="U211">
            <v>-2555.1329000005499</v>
          </cell>
          <cell r="V211">
            <v>-954.90249999985099</v>
          </cell>
          <cell r="W211">
            <v>0</v>
          </cell>
          <cell r="X211">
            <v>0</v>
          </cell>
          <cell r="Y211">
            <v>0</v>
          </cell>
          <cell r="Z211">
            <v>-326.29660000000149</v>
          </cell>
          <cell r="AA211">
            <v>-1675.566800000146</v>
          </cell>
          <cell r="AB211">
            <v>-383.36929999990389</v>
          </cell>
          <cell r="AC211">
            <v>0</v>
          </cell>
          <cell r="AD211">
            <v>-2773.271099999547</v>
          </cell>
          <cell r="AE211">
            <v>-12594.230499997735</v>
          </cell>
          <cell r="AF211">
            <v>-4.0449999999254942</v>
          </cell>
          <cell r="AG211">
            <v>-3.7819999996572733</v>
          </cell>
          <cell r="AH211">
            <v>-508.30109999980778</v>
          </cell>
          <cell r="AI211">
            <v>-1129.4085999997333</v>
          </cell>
          <cell r="AJ211">
            <v>-584.2850000000326</v>
          </cell>
          <cell r="AK211">
            <v>-663.13589999999385</v>
          </cell>
          <cell r="AL211">
            <v>-2300.5049999998882</v>
          </cell>
          <cell r="AM211">
            <v>-2328.3477000007406</v>
          </cell>
          <cell r="AN211">
            <v>-1194.9671000000089</v>
          </cell>
          <cell r="AO211">
            <v>-3166.2316000000574</v>
          </cell>
          <cell r="AP211">
            <v>-711.2214999999851</v>
          </cell>
          <cell r="AQ211">
            <v>0</v>
          </cell>
          <cell r="AR211">
            <v>-8671.3721999973059</v>
          </cell>
          <cell r="AS211">
            <v>0</v>
          </cell>
          <cell r="AT211">
            <v>0</v>
          </cell>
          <cell r="AU211">
            <v>0</v>
          </cell>
          <cell r="AV211">
            <v>-509.38379999995232</v>
          </cell>
          <cell r="AW211">
            <v>-194.2160000000149</v>
          </cell>
          <cell r="AX211">
            <v>-641.46759999997448</v>
          </cell>
          <cell r="AY211">
            <v>-2150.1523000001907</v>
          </cell>
          <cell r="AZ211">
            <v>-2300.6390000004321</v>
          </cell>
          <cell r="BA211">
            <v>-774.06909999996424</v>
          </cell>
          <cell r="BB211">
            <v>-2101.4443999999203</v>
          </cell>
          <cell r="BC211">
            <v>0</v>
          </cell>
          <cell r="BD211">
            <v>0</v>
          </cell>
          <cell r="BE211">
            <v>-7615.2744999974966</v>
          </cell>
          <cell r="BF211">
            <v>0</v>
          </cell>
          <cell r="BG211">
            <v>-13.357000000309199</v>
          </cell>
          <cell r="BH211">
            <v>-180.33650000020862</v>
          </cell>
          <cell r="BI211">
            <v>-264.84750000014901</v>
          </cell>
          <cell r="BJ211">
            <v>-302.89170000003651</v>
          </cell>
          <cell r="BK211">
            <v>-612.74629999999888</v>
          </cell>
          <cell r="BL211">
            <v>-2296.1795000005513</v>
          </cell>
          <cell r="BM211">
            <v>-2712.2896999996156</v>
          </cell>
          <cell r="BN211">
            <v>-563.31489999964833</v>
          </cell>
          <cell r="BO211">
            <v>-669.31140000000596</v>
          </cell>
          <cell r="BP211">
            <v>0</v>
          </cell>
          <cell r="BQ211">
            <v>0</v>
          </cell>
          <cell r="BR211">
            <v>-89073.219399996102</v>
          </cell>
          <cell r="BS211">
            <v>0</v>
          </cell>
          <cell r="BT211">
            <v>-46.241100000217557</v>
          </cell>
          <cell r="BU211">
            <v>-119.2636000001803</v>
          </cell>
          <cell r="BV211">
            <v>-199.9621000001207</v>
          </cell>
          <cell r="BW211">
            <v>0</v>
          </cell>
          <cell r="BX211">
            <v>-115.22790000005625</v>
          </cell>
          <cell r="BY211">
            <v>-1807.8813999993727</v>
          </cell>
          <cell r="BZ211">
            <v>-727.62729999981821</v>
          </cell>
          <cell r="CA211">
            <v>-364.39900000020862</v>
          </cell>
          <cell r="CB211">
            <v>-85692.61699999962</v>
          </cell>
          <cell r="CC211">
            <v>0</v>
          </cell>
          <cell r="CD211">
            <v>0</v>
          </cell>
          <cell r="CE211">
            <v>-423325.80760000646</v>
          </cell>
          <cell r="CF211">
            <v>0</v>
          </cell>
          <cell r="CG211">
            <v>0</v>
          </cell>
          <cell r="CH211">
            <v>0</v>
          </cell>
          <cell r="CI211">
            <v>-167.83559999987483</v>
          </cell>
          <cell r="CJ211">
            <v>0</v>
          </cell>
          <cell r="CK211">
            <v>0</v>
          </cell>
          <cell r="CL211">
            <v>-16.23450000025332</v>
          </cell>
          <cell r="CM211">
            <v>-95.92200000025332</v>
          </cell>
          <cell r="CN211">
            <v>-113.25999999977648</v>
          </cell>
          <cell r="CO211">
            <v>-359114.33249999955</v>
          </cell>
          <cell r="CP211">
            <v>-63818.222999999765</v>
          </cell>
          <cell r="CQ211">
            <v>0</v>
          </cell>
          <cell r="CR211">
            <v>-469.7424999922514</v>
          </cell>
          <cell r="CS211">
            <v>0</v>
          </cell>
          <cell r="CT211">
            <v>0</v>
          </cell>
          <cell r="CU211">
            <v>-0.67299999948590994</v>
          </cell>
          <cell r="CV211">
            <v>0</v>
          </cell>
          <cell r="CW211">
            <v>0</v>
          </cell>
          <cell r="CX211">
            <v>0</v>
          </cell>
          <cell r="CY211">
            <v>-117.27249999996275</v>
          </cell>
          <cell r="CZ211">
            <v>-136.74399999994785</v>
          </cell>
          <cell r="DA211">
            <v>-126.83100000023842</v>
          </cell>
          <cell r="DB211">
            <v>-88.222000000067055</v>
          </cell>
          <cell r="DC211">
            <v>0</v>
          </cell>
          <cell r="DD211">
            <v>0</v>
          </cell>
          <cell r="DE211">
            <v>-550.43059998750687</v>
          </cell>
          <cell r="DF211">
            <v>-113.67599999997765</v>
          </cell>
          <cell r="DG211">
            <v>0</v>
          </cell>
          <cell r="DH211">
            <v>0</v>
          </cell>
          <cell r="DI211">
            <v>-86.020100000314415</v>
          </cell>
          <cell r="DJ211">
            <v>0</v>
          </cell>
          <cell r="DK211">
            <v>0</v>
          </cell>
          <cell r="DL211">
            <v>-177.57799999974668</v>
          </cell>
          <cell r="DM211">
            <v>0</v>
          </cell>
          <cell r="DN211">
            <v>-20.148000000044703</v>
          </cell>
          <cell r="DO211">
            <v>-153.00849999999627</v>
          </cell>
          <cell r="DP211">
            <v>0</v>
          </cell>
          <cell r="DQ211">
            <v>0</v>
          </cell>
          <cell r="DR211">
            <v>-8888.4780000150204</v>
          </cell>
          <cell r="DS211">
            <v>-1075.7649999987334</v>
          </cell>
          <cell r="DT211">
            <v>-333.27049999963492</v>
          </cell>
          <cell r="DU211">
            <v>-642.58199999947101</v>
          </cell>
          <cell r="DV211">
            <v>-900.64350000023842</v>
          </cell>
          <cell r="DW211">
            <v>0</v>
          </cell>
          <cell r="DX211">
            <v>-422.42000000039116</v>
          </cell>
          <cell r="DY211">
            <v>-2070.2129999995232</v>
          </cell>
          <cell r="DZ211">
            <v>529.16349999979138</v>
          </cell>
          <cell r="EA211">
            <v>-836.57200000062585</v>
          </cell>
          <cell r="EB211">
            <v>-467.51200000010431</v>
          </cell>
          <cell r="EC211">
            <v>-173.34549999982119</v>
          </cell>
          <cell r="ED211">
            <v>-2495.3179999999702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-6.9189390651881695</v>
          </cell>
          <cell r="G213">
            <v>-150.27247654693201</v>
          </cell>
          <cell r="H213">
            <v>1.7215387057149201E-2</v>
          </cell>
          <cell r="I213">
            <v>0</v>
          </cell>
          <cell r="J213">
            <v>1.108274278594763</v>
          </cell>
          <cell r="K213">
            <v>-1000.6314244596288</v>
          </cell>
          <cell r="L213">
            <v>-280.4000769527629</v>
          </cell>
          <cell r="M213">
            <v>3.3266290528699756</v>
          </cell>
          <cell r="N213">
            <v>-586.00694999471307</v>
          </cell>
          <cell r="O213">
            <v>0</v>
          </cell>
          <cell r="P213">
            <v>-0.29094485921086743</v>
          </cell>
          <cell r="Q213">
            <v>0.72344871915993281</v>
          </cell>
          <cell r="R213">
            <v>-6032.5886524543166</v>
          </cell>
          <cell r="S213">
            <v>0.77677329599100631</v>
          </cell>
          <cell r="T213">
            <v>71.378980827517807</v>
          </cell>
          <cell r="U213">
            <v>1178.4940684083849</v>
          </cell>
          <cell r="V213">
            <v>-2259.1919950228184</v>
          </cell>
          <cell r="W213">
            <v>-979.21117476420477</v>
          </cell>
          <cell r="X213">
            <v>-2494.4562899293378</v>
          </cell>
          <cell r="Y213">
            <v>-362.98584879841655</v>
          </cell>
          <cell r="Z213">
            <v>-76.590704202651978</v>
          </cell>
          <cell r="AA213">
            <v>-400.80414755642414</v>
          </cell>
          <cell r="AB213">
            <v>-431.63846367085353</v>
          </cell>
          <cell r="AC213">
            <v>-280.83361967932433</v>
          </cell>
          <cell r="AD213">
            <v>2.4737686267762911</v>
          </cell>
          <cell r="AE213">
            <v>-17698.954734303057</v>
          </cell>
          <cell r="AF213">
            <v>-566.70987880509347</v>
          </cell>
          <cell r="AG213">
            <v>-993.09996075835079</v>
          </cell>
          <cell r="AH213">
            <v>1402.3312613293529</v>
          </cell>
          <cell r="AI213">
            <v>-1139.9865471282974</v>
          </cell>
          <cell r="AJ213">
            <v>-1923.776112803258</v>
          </cell>
          <cell r="AK213">
            <v>-3446.657069703564</v>
          </cell>
          <cell r="AL213">
            <v>-1453.6681777043268</v>
          </cell>
          <cell r="AM213">
            <v>-2089.8534174673259</v>
          </cell>
          <cell r="AN213">
            <v>-1667.4984170012176</v>
          </cell>
          <cell r="AO213">
            <v>-1883.9915334214456</v>
          </cell>
          <cell r="AP213">
            <v>-3936.135106028989</v>
          </cell>
          <cell r="AQ213">
            <v>9.0225190402634325E-2</v>
          </cell>
          <cell r="AR213">
            <v>-9966.2155301421881</v>
          </cell>
          <cell r="AS213">
            <v>0.12769698695046827</v>
          </cell>
          <cell r="AT213">
            <v>-83.548002997413278</v>
          </cell>
          <cell r="AU213">
            <v>-292.40673245768994</v>
          </cell>
          <cell r="AV213">
            <v>-531.51273346040398</v>
          </cell>
          <cell r="AW213">
            <v>-565.1178177613765</v>
          </cell>
          <cell r="AX213">
            <v>-1786.971122531686</v>
          </cell>
          <cell r="AY213">
            <v>-2408.89304516837</v>
          </cell>
          <cell r="AZ213">
            <v>-2041.8837643088773</v>
          </cell>
          <cell r="BA213">
            <v>-1447.837882515043</v>
          </cell>
          <cell r="BB213">
            <v>-587.64048260962591</v>
          </cell>
          <cell r="BC213">
            <v>-220.53449344448745</v>
          </cell>
          <cell r="BD213">
            <v>2.8501245833467692E-3</v>
          </cell>
          <cell r="BE213">
            <v>-11252.770698457956</v>
          </cell>
          <cell r="BF213">
            <v>-144.77895328402519</v>
          </cell>
          <cell r="BG213">
            <v>-294.79352521337569</v>
          </cell>
          <cell r="BH213">
            <v>-494.11480744555593</v>
          </cell>
          <cell r="BI213">
            <v>-256.60424248222262</v>
          </cell>
          <cell r="BJ213">
            <v>-538.07325055450201</v>
          </cell>
          <cell r="BK213">
            <v>-2205.1213505985215</v>
          </cell>
          <cell r="BL213">
            <v>-2593.8677739771083</v>
          </cell>
          <cell r="BM213">
            <v>-2017.7845144821331</v>
          </cell>
          <cell r="BN213">
            <v>-1652.1059451950714</v>
          </cell>
          <cell r="BO213">
            <v>-628.00274438876659</v>
          </cell>
          <cell r="BP213">
            <v>-333.95839162636548</v>
          </cell>
          <cell r="BQ213">
            <v>-93.565199211472645</v>
          </cell>
          <cell r="BR213">
            <v>-8897.873330719769</v>
          </cell>
          <cell r="BS213">
            <v>-203.74256520252675</v>
          </cell>
          <cell r="BT213">
            <v>-593.5018372470513</v>
          </cell>
          <cell r="BU213">
            <v>-527.07438487187028</v>
          </cell>
          <cell r="BV213">
            <v>-298.00952843856066</v>
          </cell>
          <cell r="BW213">
            <v>-799.73933829367161</v>
          </cell>
          <cell r="BX213">
            <v>-1600.1414482900873</v>
          </cell>
          <cell r="BY213">
            <v>-3602.7641447978094</v>
          </cell>
          <cell r="BZ213">
            <v>-2439.4665335658938</v>
          </cell>
          <cell r="CA213">
            <v>1507.0837000003085</v>
          </cell>
          <cell r="CB213">
            <v>-188.625400000019</v>
          </cell>
          <cell r="CC213">
            <v>-48.129300000146031</v>
          </cell>
          <cell r="CD213">
            <v>-103.76254999998491</v>
          </cell>
          <cell r="CE213">
            <v>-1138.380989998579</v>
          </cell>
          <cell r="CF213">
            <v>-190.19900000002235</v>
          </cell>
          <cell r="CG213">
            <v>-109.31849999912083</v>
          </cell>
          <cell r="CH213">
            <v>-68.259400000330061</v>
          </cell>
          <cell r="CI213">
            <v>-218.8882999997586</v>
          </cell>
          <cell r="CJ213">
            <v>0</v>
          </cell>
          <cell r="CK213">
            <v>0</v>
          </cell>
          <cell r="CL213">
            <v>-26.420199999585748</v>
          </cell>
          <cell r="CM213">
            <v>-434.05780000053346</v>
          </cell>
          <cell r="CN213">
            <v>-170.21059999987483</v>
          </cell>
          <cell r="CO213">
            <v>140.8263099999167</v>
          </cell>
          <cell r="CP213">
            <v>-61.853500000201166</v>
          </cell>
          <cell r="CQ213">
            <v>0</v>
          </cell>
          <cell r="CR213">
            <v>-1176.9097299985588</v>
          </cell>
          <cell r="CS213">
            <v>0</v>
          </cell>
          <cell r="CT213">
            <v>-282.0396299995482</v>
          </cell>
          <cell r="CU213">
            <v>-154.26800000015646</v>
          </cell>
          <cell r="CV213">
            <v>0</v>
          </cell>
          <cell r="CW213">
            <v>0</v>
          </cell>
          <cell r="CX213">
            <v>0</v>
          </cell>
          <cell r="CY213">
            <v>-301.90229999925941</v>
          </cell>
          <cell r="CZ213">
            <v>-231.91979999933392</v>
          </cell>
          <cell r="DA213">
            <v>-38.05599999986589</v>
          </cell>
          <cell r="DB213">
            <v>-134.96200000005774</v>
          </cell>
          <cell r="DC213">
            <v>-33.762000000104308</v>
          </cell>
          <cell r="DD213">
            <v>0</v>
          </cell>
          <cell r="DE213">
            <v>-1579.5082000046968</v>
          </cell>
          <cell r="DF213">
            <v>0</v>
          </cell>
          <cell r="DG213">
            <v>-120.21999999973923</v>
          </cell>
          <cell r="DH213">
            <v>-69.791999999899417</v>
          </cell>
          <cell r="DI213">
            <v>0</v>
          </cell>
          <cell r="DJ213">
            <v>0</v>
          </cell>
          <cell r="DK213">
            <v>-1.6410000002942979</v>
          </cell>
          <cell r="DL213">
            <v>-379.0430999994278</v>
          </cell>
          <cell r="DM213">
            <v>-318.87159999925643</v>
          </cell>
          <cell r="DN213">
            <v>-82.362999999895692</v>
          </cell>
          <cell r="DO213">
            <v>-208.32799999974668</v>
          </cell>
          <cell r="DP213">
            <v>-214.25050000008196</v>
          </cell>
          <cell r="DQ213">
            <v>-184.99899999983609</v>
          </cell>
          <cell r="DR213">
            <v>-6498.167629994452</v>
          </cell>
          <cell r="DS213">
            <v>-668.78402999974787</v>
          </cell>
          <cell r="DT213">
            <v>-761.80900000035763</v>
          </cell>
          <cell r="DU213">
            <v>-161.75499999988824</v>
          </cell>
          <cell r="DV213">
            <v>0</v>
          </cell>
          <cell r="DW213">
            <v>0</v>
          </cell>
          <cell r="DX213">
            <v>-1553.5259999996051</v>
          </cell>
          <cell r="DY213">
            <v>-1378.625500000082</v>
          </cell>
          <cell r="DZ213">
            <v>170.10450000036508</v>
          </cell>
          <cell r="EA213">
            <v>-1109.1796000003815</v>
          </cell>
          <cell r="EB213">
            <v>-590.58199999993667</v>
          </cell>
          <cell r="EC213">
            <v>-444.0109999999404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4.780008205678314</v>
          </cell>
          <cell r="M214">
            <v>0.71179158380255103</v>
          </cell>
          <cell r="N214">
            <v>1.9850154058076441</v>
          </cell>
          <cell r="O214">
            <v>0</v>
          </cell>
          <cell r="P214">
            <v>0</v>
          </cell>
          <cell r="Q214">
            <v>0</v>
          </cell>
          <cell r="R214">
            <v>94.425934296101332</v>
          </cell>
          <cell r="S214">
            <v>0</v>
          </cell>
          <cell r="T214">
            <v>1.9412469976523425</v>
          </cell>
          <cell r="U214">
            <v>0</v>
          </cell>
          <cell r="V214">
            <v>0</v>
          </cell>
          <cell r="W214">
            <v>4.2388265705376398</v>
          </cell>
          <cell r="X214">
            <v>28.627638733480126</v>
          </cell>
          <cell r="Y214">
            <v>12.964753167121671</v>
          </cell>
          <cell r="Z214">
            <v>12.13844768027775</v>
          </cell>
          <cell r="AA214">
            <v>20.121308594476432</v>
          </cell>
          <cell r="AB214">
            <v>14.393712552613579</v>
          </cell>
          <cell r="AC214">
            <v>0</v>
          </cell>
          <cell r="AD214">
            <v>0</v>
          </cell>
          <cell r="AE214">
            <v>259.42885599471629</v>
          </cell>
          <cell r="AF214">
            <v>0</v>
          </cell>
          <cell r="AG214">
            <v>1.1889997205871623</v>
          </cell>
          <cell r="AH214">
            <v>0</v>
          </cell>
          <cell r="AI214">
            <v>8.1810941245639697</v>
          </cell>
          <cell r="AJ214">
            <v>47.104683313169517</v>
          </cell>
          <cell r="AK214">
            <v>70.225292370887473</v>
          </cell>
          <cell r="AL214">
            <v>38.391160631552339</v>
          </cell>
          <cell r="AM214">
            <v>41.02488382649608</v>
          </cell>
          <cell r="AN214">
            <v>37.426893683848903</v>
          </cell>
          <cell r="AO214">
            <v>15.885848323290702</v>
          </cell>
          <cell r="AP214">
            <v>0</v>
          </cell>
          <cell r="AQ214">
            <v>0</v>
          </cell>
          <cell r="AR214">
            <v>175.30965909641236</v>
          </cell>
          <cell r="AS214">
            <v>0</v>
          </cell>
          <cell r="AT214">
            <v>0.15022715838858858</v>
          </cell>
          <cell r="AU214">
            <v>5.8404693227203097E-2</v>
          </cell>
          <cell r="AV214">
            <v>3.0338399789761752</v>
          </cell>
          <cell r="AW214">
            <v>15.609229651046917</v>
          </cell>
          <cell r="AX214">
            <v>35.533887360361405</v>
          </cell>
          <cell r="AY214">
            <v>44.455873421858996</v>
          </cell>
          <cell r="AZ214">
            <v>43.061048294184729</v>
          </cell>
          <cell r="BA214">
            <v>24.551426630001515</v>
          </cell>
          <cell r="BB214">
            <v>8.8557219083304517</v>
          </cell>
          <cell r="BC214">
            <v>0</v>
          </cell>
          <cell r="BD214">
            <v>0</v>
          </cell>
          <cell r="BE214">
            <v>2417.088109289296</v>
          </cell>
          <cell r="BF214">
            <v>0.16233680509321857</v>
          </cell>
          <cell r="BG214">
            <v>0.80170857347548008</v>
          </cell>
          <cell r="BH214">
            <v>0.2631369127338985</v>
          </cell>
          <cell r="BI214">
            <v>4.0490907219937071</v>
          </cell>
          <cell r="BJ214">
            <v>2248.5888138380833</v>
          </cell>
          <cell r="BK214">
            <v>33.97900642408058</v>
          </cell>
          <cell r="BL214">
            <v>48.089707136387005</v>
          </cell>
          <cell r="BM214">
            <v>43.358921768143773</v>
          </cell>
          <cell r="BN214">
            <v>25.561911835568026</v>
          </cell>
          <cell r="BO214">
            <v>12.188418401870877</v>
          </cell>
          <cell r="BP214">
            <v>0</v>
          </cell>
          <cell r="BQ214">
            <v>4.5056871604174376E-2</v>
          </cell>
          <cell r="BR214">
            <v>74.319361588917673</v>
          </cell>
          <cell r="BS214">
            <v>0.11349146935390308</v>
          </cell>
          <cell r="BT214">
            <v>1.564742709742859</v>
          </cell>
          <cell r="BU214">
            <v>0.36368555719673168</v>
          </cell>
          <cell r="BV214">
            <v>7.1358237984240986</v>
          </cell>
          <cell r="BW214">
            <v>1.4660317969101015</v>
          </cell>
          <cell r="BX214">
            <v>5.4082935219048522</v>
          </cell>
          <cell r="BY214">
            <v>32.978035919135436</v>
          </cell>
          <cell r="BZ214">
            <v>25.289256816264242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0.22700788616202772</v>
          </cell>
          <cell r="G215">
            <v>0.42917694216885138</v>
          </cell>
          <cell r="H215">
            <v>0.10290932981297374</v>
          </cell>
          <cell r="I215">
            <v>0</v>
          </cell>
          <cell r="J215">
            <v>0.59478217112337006</v>
          </cell>
          <cell r="K215">
            <v>2.9903105714765843</v>
          </cell>
          <cell r="L215">
            <v>2.3643876356072724</v>
          </cell>
          <cell r="M215">
            <v>0.38782226841431111</v>
          </cell>
          <cell r="N215">
            <v>2.4260079754749313</v>
          </cell>
          <cell r="O215">
            <v>0</v>
          </cell>
          <cell r="P215">
            <v>1.178300881292671E-4</v>
          </cell>
          <cell r="Q215">
            <v>1.2556702573783696</v>
          </cell>
          <cell r="R215">
            <v>-6053.1556074675173</v>
          </cell>
          <cell r="S215">
            <v>2.5280397111200728</v>
          </cell>
          <cell r="T215">
            <v>7.3245821055315901</v>
          </cell>
          <cell r="U215">
            <v>14.881846245727502</v>
          </cell>
          <cell r="V215">
            <v>12.246447150711901</v>
          </cell>
          <cell r="W215">
            <v>-387.80560357484501</v>
          </cell>
          <cell r="X215">
            <v>-509.29659745516255</v>
          </cell>
          <cell r="Y215">
            <v>-229.0622784125153</v>
          </cell>
          <cell r="Z215">
            <v>-915.46218242798932</v>
          </cell>
          <cell r="AA215">
            <v>-2004.3724056642968</v>
          </cell>
          <cell r="AB215">
            <v>-2050.425058161607</v>
          </cell>
          <cell r="AC215">
            <v>1.4279330333811231</v>
          </cell>
          <cell r="AD215">
            <v>4.8596699835616164</v>
          </cell>
          <cell r="AE215">
            <v>-4884.064678510651</v>
          </cell>
          <cell r="AF215">
            <v>8.7355269005056471</v>
          </cell>
          <cell r="AG215">
            <v>3.0786790089332499</v>
          </cell>
          <cell r="AH215">
            <v>21.42908036953304</v>
          </cell>
          <cell r="AI215">
            <v>-343.67387972376309</v>
          </cell>
          <cell r="AJ215">
            <v>-892.56771909282543</v>
          </cell>
          <cell r="AK215">
            <v>-862.82588613958796</v>
          </cell>
          <cell r="AL215">
            <v>-1464.0555481900228</v>
          </cell>
          <cell r="AM215">
            <v>-1326.5842493295204</v>
          </cell>
          <cell r="AN215">
            <v>-64.901743581518531</v>
          </cell>
          <cell r="AO215">
            <v>28.459187392145395</v>
          </cell>
          <cell r="AP215">
            <v>7.8052307297766674</v>
          </cell>
          <cell r="AQ215">
            <v>1.0366431444708724</v>
          </cell>
          <cell r="AR215">
            <v>-1117.8296221448109</v>
          </cell>
          <cell r="AS215">
            <v>0.40969177766237408</v>
          </cell>
          <cell r="AT215">
            <v>0.60183251468697563</v>
          </cell>
          <cell r="AU215">
            <v>1.7961103963898495</v>
          </cell>
          <cell r="AV215">
            <v>4.0383716500364244</v>
          </cell>
          <cell r="AW215">
            <v>212.15694596170215</v>
          </cell>
          <cell r="AX215">
            <v>18.13411386666121</v>
          </cell>
          <cell r="AY215">
            <v>-754.64207806542981</v>
          </cell>
          <cell r="AZ215">
            <v>-624.27936315885745</v>
          </cell>
          <cell r="BA215">
            <v>-3.5578544210875407</v>
          </cell>
          <cell r="BB215">
            <v>26.525205960730091</v>
          </cell>
          <cell r="BC215">
            <v>0.96920415875501931</v>
          </cell>
          <cell r="BD215">
            <v>1.8197215569671243E-2</v>
          </cell>
          <cell r="BE215">
            <v>-432.59690284729004</v>
          </cell>
          <cell r="BF215">
            <v>3.5278030917979777</v>
          </cell>
          <cell r="BG215">
            <v>1.5890565129229799</v>
          </cell>
          <cell r="BH215">
            <v>4.833599403151311</v>
          </cell>
          <cell r="BI215">
            <v>-203.10882960178424</v>
          </cell>
          <cell r="BJ215">
            <v>-171.80950088880491</v>
          </cell>
          <cell r="BK215">
            <v>-25.802700108615682</v>
          </cell>
          <cell r="BL215">
            <v>-103.3857755549252</v>
          </cell>
          <cell r="BM215">
            <v>21.107778844423592</v>
          </cell>
          <cell r="BN215">
            <v>16.066389800282195</v>
          </cell>
          <cell r="BO215">
            <v>21.200812115101144</v>
          </cell>
          <cell r="BP215">
            <v>2.494641461642459</v>
          </cell>
          <cell r="BQ215">
            <v>0.68982207542285323</v>
          </cell>
          <cell r="BR215">
            <v>-191.68258735537529</v>
          </cell>
          <cell r="BS215">
            <v>0.79516890330705792</v>
          </cell>
          <cell r="BT215">
            <v>2.1510075633996166</v>
          </cell>
          <cell r="BU215">
            <v>4.7754335331264883</v>
          </cell>
          <cell r="BV215">
            <v>-245.67259475355968</v>
          </cell>
          <cell r="BW215">
            <v>8.1559864005539566</v>
          </cell>
          <cell r="BX215">
            <v>6.039671917038504</v>
          </cell>
          <cell r="BY215">
            <v>18.75891432131175</v>
          </cell>
          <cell r="BZ215">
            <v>14.1344847594155</v>
          </cell>
          <cell r="CA215">
            <v>-0.82065999996848404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1346.2397999996319</v>
          </cell>
          <cell r="CS215">
            <v>-717.94260000006761</v>
          </cell>
          <cell r="CT215">
            <v>0</v>
          </cell>
          <cell r="CU215">
            <v>2064.1823999999324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-0.53278000093996525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-0.53278000000864267</v>
          </cell>
          <cell r="DO215">
            <v>0</v>
          </cell>
          <cell r="DP215">
            <v>0</v>
          </cell>
          <cell r="DQ215">
            <v>0</v>
          </cell>
          <cell r="DR215">
            <v>-1.9999966025352478E-4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-1.9999989308416843E-4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4.2522490071860375E-2</v>
          </cell>
          <cell r="J216">
            <v>5.2836829607258551E-2</v>
          </cell>
          <cell r="K216">
            <v>5.719450627657352E-2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-1423.6491999998689</v>
          </cell>
          <cell r="S216">
            <v>0</v>
          </cell>
          <cell r="T216">
            <v>0</v>
          </cell>
          <cell r="U216">
            <v>-588.46120000025257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-103.57250000024214</v>
          </cell>
          <cell r="AB216">
            <v>0</v>
          </cell>
          <cell r="AC216">
            <v>0</v>
          </cell>
          <cell r="AD216">
            <v>-731.61550000030547</v>
          </cell>
          <cell r="AE216">
            <v>-3299.8263999968767</v>
          </cell>
          <cell r="AF216">
            <v>-195.78729999950156</v>
          </cell>
          <cell r="AG216">
            <v>-593.85749999992549</v>
          </cell>
          <cell r="AH216">
            <v>-185.40139999985695</v>
          </cell>
          <cell r="AI216">
            <v>-208.4961000001058</v>
          </cell>
          <cell r="AJ216">
            <v>-82.329500000021653</v>
          </cell>
          <cell r="AK216">
            <v>-289.08649999997579</v>
          </cell>
          <cell r="AL216">
            <v>-417.37180000031367</v>
          </cell>
          <cell r="AM216">
            <v>-321.87490000016987</v>
          </cell>
          <cell r="AN216">
            <v>-322.36510000005364</v>
          </cell>
          <cell r="AO216">
            <v>-635.20399999944493</v>
          </cell>
          <cell r="AP216">
            <v>0</v>
          </cell>
          <cell r="AQ216">
            <v>-48.052300000097603</v>
          </cell>
          <cell r="AR216">
            <v>-2698.2761000022292</v>
          </cell>
          <cell r="AS216">
            <v>0</v>
          </cell>
          <cell r="AT216">
            <v>-39.994700000155717</v>
          </cell>
          <cell r="AU216">
            <v>-112.48329999996349</v>
          </cell>
          <cell r="AV216">
            <v>-171.6765000000596</v>
          </cell>
          <cell r="AW216">
            <v>-33.792000000015832</v>
          </cell>
          <cell r="AX216">
            <v>-93.579599999822676</v>
          </cell>
          <cell r="AY216">
            <v>-751.65529999975115</v>
          </cell>
          <cell r="AZ216">
            <v>-698.59000000031665</v>
          </cell>
          <cell r="BA216">
            <v>-210.59330000029877</v>
          </cell>
          <cell r="BB216">
            <v>-585.91139999963343</v>
          </cell>
          <cell r="BC216">
            <v>0</v>
          </cell>
          <cell r="BD216">
            <v>0</v>
          </cell>
          <cell r="BE216">
            <v>-1912.6196999959648</v>
          </cell>
          <cell r="BF216">
            <v>0</v>
          </cell>
          <cell r="BG216">
            <v>-311.76250000065193</v>
          </cell>
          <cell r="BH216">
            <v>0</v>
          </cell>
          <cell r="BI216">
            <v>-161.26159999985248</v>
          </cell>
          <cell r="BJ216">
            <v>0</v>
          </cell>
          <cell r="BK216">
            <v>-105.59739999985322</v>
          </cell>
          <cell r="BL216">
            <v>-563.69570000004023</v>
          </cell>
          <cell r="BM216">
            <v>-215.82549999980256</v>
          </cell>
          <cell r="BN216">
            <v>-210.03509999997914</v>
          </cell>
          <cell r="BO216">
            <v>-304.37730000028387</v>
          </cell>
          <cell r="BP216">
            <v>-40.064599999692291</v>
          </cell>
          <cell r="BQ216">
            <v>0</v>
          </cell>
          <cell r="BR216">
            <v>-1410.5733999982476</v>
          </cell>
          <cell r="BS216">
            <v>-46.19469999987632</v>
          </cell>
          <cell r="BT216">
            <v>-107.04059999994934</v>
          </cell>
          <cell r="BU216">
            <v>-122.89409999968484</v>
          </cell>
          <cell r="BV216">
            <v>-172.62270000018179</v>
          </cell>
          <cell r="BW216">
            <v>0</v>
          </cell>
          <cell r="BX216">
            <v>-19.212600000202656</v>
          </cell>
          <cell r="BY216">
            <v>-525.37059999955818</v>
          </cell>
          <cell r="BZ216">
            <v>-403.20000000018626</v>
          </cell>
          <cell r="CA216">
            <v>-14.038100000005215</v>
          </cell>
          <cell r="CB216">
            <v>0</v>
          </cell>
          <cell r="CC216">
            <v>0</v>
          </cell>
          <cell r="CD216">
            <v>0</v>
          </cell>
          <cell r="CE216">
            <v>12305.037399999797</v>
          </cell>
          <cell r="CF216">
            <v>0</v>
          </cell>
          <cell r="CG216">
            <v>-4.2946999999694526</v>
          </cell>
          <cell r="CH216">
            <v>-0.55940000014379621</v>
          </cell>
          <cell r="CI216">
            <v>-285.79710000008345</v>
          </cell>
          <cell r="CJ216">
            <v>0</v>
          </cell>
          <cell r="CK216">
            <v>0</v>
          </cell>
          <cell r="CL216">
            <v>0</v>
          </cell>
          <cell r="CM216">
            <v>-84.820400000084192</v>
          </cell>
          <cell r="CN216">
            <v>0</v>
          </cell>
          <cell r="CO216">
            <v>9849.6419999999925</v>
          </cell>
          <cell r="CP216">
            <v>2830.8670000000857</v>
          </cell>
          <cell r="CQ216">
            <v>0</v>
          </cell>
          <cell r="CR216">
            <v>-373.03679999709129</v>
          </cell>
          <cell r="CS216">
            <v>0</v>
          </cell>
          <cell r="CT216">
            <v>0</v>
          </cell>
          <cell r="CU216">
            <v>-69.10190000012517</v>
          </cell>
          <cell r="CV216">
            <v>-130.53179999999702</v>
          </cell>
          <cell r="CW216">
            <v>0</v>
          </cell>
          <cell r="CX216">
            <v>0</v>
          </cell>
          <cell r="CY216">
            <v>-89.128800000064075</v>
          </cell>
          <cell r="CZ216">
            <v>-17.377700000070035</v>
          </cell>
          <cell r="DA216">
            <v>0</v>
          </cell>
          <cell r="DB216">
            <v>-66.896600000094622</v>
          </cell>
          <cell r="DC216">
            <v>0</v>
          </cell>
          <cell r="DD216">
            <v>0</v>
          </cell>
          <cell r="DE216">
            <v>-251.74839999526739</v>
          </cell>
          <cell r="DF216">
            <v>0</v>
          </cell>
          <cell r="DG216">
            <v>0</v>
          </cell>
          <cell r="DH216">
            <v>0</v>
          </cell>
          <cell r="DI216">
            <v>-111.72249999968335</v>
          </cell>
          <cell r="DJ216">
            <v>0</v>
          </cell>
          <cell r="DK216">
            <v>-10.187000000150874</v>
          </cell>
          <cell r="DL216">
            <v>-84.160499999765307</v>
          </cell>
          <cell r="DM216">
            <v>-45.678399999625981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-1805.7080999985337</v>
          </cell>
          <cell r="DS216">
            <v>0</v>
          </cell>
          <cell r="DT216">
            <v>-52.734699999913573</v>
          </cell>
          <cell r="DU216">
            <v>-5.8396000005304813</v>
          </cell>
          <cell r="DV216">
            <v>-636.13750000018626</v>
          </cell>
          <cell r="DW216">
            <v>0</v>
          </cell>
          <cell r="DX216">
            <v>0</v>
          </cell>
          <cell r="DY216">
            <v>-329.93420000001788</v>
          </cell>
          <cell r="DZ216">
            <v>0</v>
          </cell>
          <cell r="EA216">
            <v>-289.97140000015497</v>
          </cell>
          <cell r="EB216">
            <v>0</v>
          </cell>
          <cell r="EC216">
            <v>-11.112600000575185</v>
          </cell>
          <cell r="ED216">
            <v>-479.97809999994934</v>
          </cell>
        </row>
        <row r="217">
          <cell r="F217">
            <v>-854.80845273437444</v>
          </cell>
          <cell r="G217">
            <v>1.1639390137570444</v>
          </cell>
          <cell r="H217">
            <v>0.31674122580443509</v>
          </cell>
          <cell r="I217">
            <v>0</v>
          </cell>
          <cell r="J217">
            <v>-368.1559935817495</v>
          </cell>
          <cell r="K217">
            <v>-512.55255957506597</v>
          </cell>
          <cell r="L217">
            <v>-287.82284522522241</v>
          </cell>
          <cell r="M217">
            <v>4.1684614233672619</v>
          </cell>
          <cell r="N217">
            <v>-5.3951298771426082</v>
          </cell>
          <cell r="O217">
            <v>0</v>
          </cell>
          <cell r="P217">
            <v>1.1827576905488968E-2</v>
          </cell>
          <cell r="Q217">
            <v>-475.96749290451407</v>
          </cell>
          <cell r="R217">
            <v>-2311.4838533848524</v>
          </cell>
          <cell r="S217">
            <v>-1081.3065401222557</v>
          </cell>
          <cell r="T217">
            <v>-95.177842925302684</v>
          </cell>
          <cell r="U217">
            <v>944.94314634054899</v>
          </cell>
          <cell r="V217">
            <v>241.51903348695487</v>
          </cell>
          <cell r="W217">
            <v>85.543324248865247</v>
          </cell>
          <cell r="X217">
            <v>162.96870428370312</v>
          </cell>
          <cell r="Y217">
            <v>-283.17080121301115</v>
          </cell>
          <cell r="Z217">
            <v>64.776731790043414</v>
          </cell>
          <cell r="AA217">
            <v>-347.05997397564352</v>
          </cell>
          <cell r="AB217">
            <v>60.50860556634143</v>
          </cell>
          <cell r="AC217">
            <v>23.817235601134598</v>
          </cell>
          <cell r="AD217">
            <v>-2088.8454764559865</v>
          </cell>
          <cell r="AE217">
            <v>-36867.599361911416</v>
          </cell>
          <cell r="AF217">
            <v>-3027.3657945077866</v>
          </cell>
          <cell r="AG217">
            <v>-2019.8104025656357</v>
          </cell>
          <cell r="AH217">
            <v>-9711.3688592119142</v>
          </cell>
          <cell r="AI217">
            <v>-1860.0485136304051</v>
          </cell>
          <cell r="AJ217">
            <v>-3702.4524681009352</v>
          </cell>
          <cell r="AK217">
            <v>-3731.2703245431185</v>
          </cell>
          <cell r="AL217">
            <v>-2024.2022583363578</v>
          </cell>
          <cell r="AM217">
            <v>-1812.9269991386682</v>
          </cell>
          <cell r="AN217">
            <v>-3873.9362765261903</v>
          </cell>
          <cell r="AO217">
            <v>-1992.7770229680464</v>
          </cell>
          <cell r="AP217">
            <v>-2033.0630650520325</v>
          </cell>
          <cell r="AQ217">
            <v>-1078.3773773387074</v>
          </cell>
          <cell r="AR217">
            <v>-13838.914696745574</v>
          </cell>
          <cell r="AS217">
            <v>-85.205093157477677</v>
          </cell>
          <cell r="AT217">
            <v>-364.77797800116241</v>
          </cell>
          <cell r="AU217">
            <v>-131.06842011306435</v>
          </cell>
          <cell r="AV217">
            <v>-549.61708605941385</v>
          </cell>
          <cell r="AW217">
            <v>-1333.2997965421528</v>
          </cell>
          <cell r="AX217">
            <v>-2708.6500947577879</v>
          </cell>
          <cell r="AY217">
            <v>-2889.6338396379724</v>
          </cell>
          <cell r="AZ217">
            <v>-2751.3880198830739</v>
          </cell>
          <cell r="BA217">
            <v>-1948.9677420873195</v>
          </cell>
          <cell r="BB217">
            <v>-974.61056014290079</v>
          </cell>
          <cell r="BC217">
            <v>-100.83052937593311</v>
          </cell>
          <cell r="BD217">
            <v>-0.86553698021452874</v>
          </cell>
          <cell r="BE217">
            <v>-19019.813762128353</v>
          </cell>
          <cell r="BF217">
            <v>-859.75030304584652</v>
          </cell>
          <cell r="BG217">
            <v>-508.24456593673676</v>
          </cell>
          <cell r="BH217">
            <v>-1038.4063654048368</v>
          </cell>
          <cell r="BI217">
            <v>-873.32376983296126</v>
          </cell>
          <cell r="BJ217">
            <v>-1066.8380553387105</v>
          </cell>
          <cell r="BK217">
            <v>-2550.8547357106581</v>
          </cell>
          <cell r="BL217">
            <v>-3947.6988896653056</v>
          </cell>
          <cell r="BM217">
            <v>-4036.8598687304184</v>
          </cell>
          <cell r="BN217">
            <v>-2207.9133540783077</v>
          </cell>
          <cell r="BO217">
            <v>-1093.3146315882914</v>
          </cell>
          <cell r="BP217">
            <v>-650.02043377514929</v>
          </cell>
          <cell r="BQ217">
            <v>-186.58878903277218</v>
          </cell>
          <cell r="BR217">
            <v>-21976.245939090848</v>
          </cell>
          <cell r="BS217">
            <v>-82.619293672963977</v>
          </cell>
          <cell r="BT217">
            <v>-715.04322090558708</v>
          </cell>
          <cell r="BU217">
            <v>-731.79735127557069</v>
          </cell>
          <cell r="BV217">
            <v>-1155.4413955071941</v>
          </cell>
          <cell r="BW217">
            <v>-2376.4529793281108</v>
          </cell>
          <cell r="BX217">
            <v>-1652.2713421080261</v>
          </cell>
          <cell r="BY217">
            <v>-4391.2588535258546</v>
          </cell>
          <cell r="BZ217">
            <v>-3429.0537027558312</v>
          </cell>
          <cell r="CA217">
            <v>-7038.7966999998316</v>
          </cell>
          <cell r="CB217">
            <v>-101.42259999969974</v>
          </cell>
          <cell r="CC217">
            <v>-52.904000000096858</v>
          </cell>
          <cell r="CD217">
            <v>-249.18449999950826</v>
          </cell>
          <cell r="CE217">
            <v>22500.721600010991</v>
          </cell>
          <cell r="CF217">
            <v>-282.82600000035018</v>
          </cell>
          <cell r="CG217">
            <v>-150.86199999973178</v>
          </cell>
          <cell r="CH217">
            <v>-189.75700000021607</v>
          </cell>
          <cell r="CI217">
            <v>-994.61990000028163</v>
          </cell>
          <cell r="CJ217">
            <v>0</v>
          </cell>
          <cell r="CK217">
            <v>-140.96900000004098</v>
          </cell>
          <cell r="CL217">
            <v>-662.92100000008941</v>
          </cell>
          <cell r="CM217">
            <v>-921.17800000030547</v>
          </cell>
          <cell r="CN217">
            <v>-412.20700000040233</v>
          </cell>
          <cell r="CO217">
            <v>26822.141999999993</v>
          </cell>
          <cell r="CP217">
            <v>-217.37000000011176</v>
          </cell>
          <cell r="CQ217">
            <v>-348.7105000000447</v>
          </cell>
          <cell r="CR217">
            <v>-3583.7004000097513</v>
          </cell>
          <cell r="CS217">
            <v>-233.39100000075996</v>
          </cell>
          <cell r="CT217">
            <v>-274.13399999961257</v>
          </cell>
          <cell r="CU217">
            <v>-94.345499999821186</v>
          </cell>
          <cell r="CV217">
            <v>-92.659899999387562</v>
          </cell>
          <cell r="CW217">
            <v>-0.4955000001937151</v>
          </cell>
          <cell r="CX217">
            <v>-86.75650000013411</v>
          </cell>
          <cell r="CY217">
            <v>-1014.0444999998435</v>
          </cell>
          <cell r="CZ217">
            <v>-880.30049999989569</v>
          </cell>
          <cell r="DA217">
            <v>-100.80000000074506</v>
          </cell>
          <cell r="DB217">
            <v>-117.54500000039116</v>
          </cell>
          <cell r="DC217">
            <v>-297.64300000108778</v>
          </cell>
          <cell r="DD217">
            <v>-391.58499999903142</v>
          </cell>
          <cell r="DE217">
            <v>-4327.8866000026464</v>
          </cell>
          <cell r="DF217">
            <v>-499.9890000000596</v>
          </cell>
          <cell r="DG217">
            <v>-69.066999999806285</v>
          </cell>
          <cell r="DH217">
            <v>-219.62450000084937</v>
          </cell>
          <cell r="DI217">
            <v>-473.74359999969602</v>
          </cell>
          <cell r="DJ217">
            <v>-144.93550000013784</v>
          </cell>
          <cell r="DK217">
            <v>-11.481999999843538</v>
          </cell>
          <cell r="DL217">
            <v>-738.14300000015646</v>
          </cell>
          <cell r="DM217">
            <v>-1295.5959999999031</v>
          </cell>
          <cell r="DN217">
            <v>-241.52099999971688</v>
          </cell>
          <cell r="DO217">
            <v>-146.69100000010803</v>
          </cell>
          <cell r="DP217">
            <v>-172.52699999976903</v>
          </cell>
          <cell r="DQ217">
            <v>-314.56699999980628</v>
          </cell>
          <cell r="DR217">
            <v>-16439.237000003457</v>
          </cell>
          <cell r="DS217">
            <v>-1771.6820000000298</v>
          </cell>
          <cell r="DT217">
            <v>-391.59200000017881</v>
          </cell>
          <cell r="DU217">
            <v>-428.87400000076741</v>
          </cell>
          <cell r="DV217">
            <v>-775.82000000029802</v>
          </cell>
          <cell r="DW217">
            <v>-1042.07050000038</v>
          </cell>
          <cell r="DX217">
            <v>-1351.0149999996647</v>
          </cell>
          <cell r="DY217">
            <v>-3977.2754999995232</v>
          </cell>
          <cell r="DZ217">
            <v>-2734.3405000008643</v>
          </cell>
          <cell r="EA217">
            <v>-1067.1270000003278</v>
          </cell>
          <cell r="EB217">
            <v>-641.46749999979511</v>
          </cell>
          <cell r="EC217">
            <v>-1092.4185000006109</v>
          </cell>
          <cell r="ED217">
            <v>-1165.5545000005513</v>
          </cell>
        </row>
        <row r="218">
          <cell r="F218">
            <v>10.140183913521469</v>
          </cell>
          <cell r="G218">
            <v>14.612360590603203</v>
          </cell>
          <cell r="H218">
            <v>-23.559365943074226</v>
          </cell>
          <cell r="I218">
            <v>0</v>
          </cell>
          <cell r="J218">
            <v>-391.43016286753118</v>
          </cell>
          <cell r="K218">
            <v>-1659.1230865381658</v>
          </cell>
          <cell r="L218">
            <v>-725.13064366299659</v>
          </cell>
          <cell r="M218">
            <v>-177.11985432822257</v>
          </cell>
          <cell r="N218">
            <v>-614.78260350879282</v>
          </cell>
          <cell r="O218">
            <v>0</v>
          </cell>
          <cell r="P218">
            <v>1.2709452770650387E-2</v>
          </cell>
          <cell r="Q218">
            <v>-464.1763260718435</v>
          </cell>
          <cell r="R218">
            <v>-30846.503240957856</v>
          </cell>
          <cell r="S218">
            <v>-141.63257288560271</v>
          </cell>
          <cell r="T218">
            <v>-10330.632567006163</v>
          </cell>
          <cell r="U218">
            <v>-10757.259060994722</v>
          </cell>
          <cell r="V218">
            <v>-1727.9114656159654</v>
          </cell>
          <cell r="W218">
            <v>-773.567462480627</v>
          </cell>
          <cell r="X218">
            <v>-884.13783563207835</v>
          </cell>
          <cell r="Y218">
            <v>-1973.9098547436297</v>
          </cell>
          <cell r="Z218">
            <v>-1620.7091328389943</v>
          </cell>
          <cell r="AA218">
            <v>-1860.8444813983515</v>
          </cell>
          <cell r="AB218">
            <v>99.145213713869452</v>
          </cell>
          <cell r="AC218">
            <v>-852.42545895464718</v>
          </cell>
          <cell r="AD218">
            <v>-22.618562153540552</v>
          </cell>
          <cell r="AE218">
            <v>-20664.008581265807</v>
          </cell>
          <cell r="AF218">
            <v>-2.6683535883203149</v>
          </cell>
          <cell r="AG218">
            <v>-374.63091540476307</v>
          </cell>
          <cell r="AH218">
            <v>-396.60438248701394</v>
          </cell>
          <cell r="AI218">
            <v>-869.2582036415115</v>
          </cell>
          <cell r="AJ218">
            <v>-2336.5655933171511</v>
          </cell>
          <cell r="AK218">
            <v>-5064.4609619835392</v>
          </cell>
          <cell r="AL218">
            <v>-2987.532806401141</v>
          </cell>
          <cell r="AM218">
            <v>-2692.3154778918251</v>
          </cell>
          <cell r="AN218">
            <v>-1592.519526575692</v>
          </cell>
          <cell r="AO218">
            <v>-415.13860932551324</v>
          </cell>
          <cell r="AP218">
            <v>-3967.9077596487477</v>
          </cell>
          <cell r="AQ218">
            <v>35.594009004533291</v>
          </cell>
          <cell r="AR218">
            <v>-11740.928300067782</v>
          </cell>
          <cell r="AS218">
            <v>2.4799043918028474</v>
          </cell>
          <cell r="AT218">
            <v>4.1264213249087334</v>
          </cell>
          <cell r="AU218">
            <v>-65.236162519082427</v>
          </cell>
          <cell r="AV218">
            <v>-365.63395210914314</v>
          </cell>
          <cell r="AW218">
            <v>-1388.8247713092715</v>
          </cell>
          <cell r="AX218">
            <v>-1541.8214539382607</v>
          </cell>
          <cell r="AY218">
            <v>-2695.8349905516952</v>
          </cell>
          <cell r="AZ218">
            <v>-2588.0653809420764</v>
          </cell>
          <cell r="BA218">
            <v>-1111.7775376075879</v>
          </cell>
          <cell r="BB218">
            <v>-1981.6011851159856</v>
          </cell>
          <cell r="BC218">
            <v>-7.4886813387274742</v>
          </cell>
          <cell r="BD218">
            <v>-1.2505103601142764</v>
          </cell>
          <cell r="BE218">
            <v>-11712.346575848758</v>
          </cell>
          <cell r="BF218">
            <v>24.356716432608664</v>
          </cell>
          <cell r="BG218">
            <v>-360.80407393537462</v>
          </cell>
          <cell r="BH218">
            <v>-86.551563464105129</v>
          </cell>
          <cell r="BI218">
            <v>-743.30684880539775</v>
          </cell>
          <cell r="BJ218">
            <v>-1111.476977054961</v>
          </cell>
          <cell r="BK218">
            <v>-1562.7140600048006</v>
          </cell>
          <cell r="BL218">
            <v>-2984.1836079377681</v>
          </cell>
          <cell r="BM218">
            <v>-2359.6002174001187</v>
          </cell>
          <cell r="BN218">
            <v>-1212.3920423639938</v>
          </cell>
          <cell r="BO218">
            <v>-1270.0869545396417</v>
          </cell>
          <cell r="BP218">
            <v>-49.293316060211509</v>
          </cell>
          <cell r="BQ218">
            <v>3.7063692985102534</v>
          </cell>
          <cell r="BR218">
            <v>-15831.69709444046</v>
          </cell>
          <cell r="BS218">
            <v>-5.7170014986768365</v>
          </cell>
          <cell r="BT218">
            <v>0.74510788032785058</v>
          </cell>
          <cell r="BU218">
            <v>-209.81509294267744</v>
          </cell>
          <cell r="BV218">
            <v>-822.12304509896785</v>
          </cell>
          <cell r="BW218">
            <v>-305.84300057496876</v>
          </cell>
          <cell r="BX218">
            <v>-963.83207504078746</v>
          </cell>
          <cell r="BY218">
            <v>-2807.7190519170836</v>
          </cell>
          <cell r="BZ218">
            <v>-1788.8009352544323</v>
          </cell>
          <cell r="CA218">
            <v>-8809.4505000002682</v>
          </cell>
          <cell r="CB218">
            <v>-24.213000000454485</v>
          </cell>
          <cell r="CC218">
            <v>-35.14049999974668</v>
          </cell>
          <cell r="CD218">
            <v>-59.787999999709427</v>
          </cell>
          <cell r="CE218">
            <v>22687.312600001693</v>
          </cell>
          <cell r="CF218">
            <v>-6.0760000003501773</v>
          </cell>
          <cell r="CG218">
            <v>-8.5039999997243285</v>
          </cell>
          <cell r="CH218">
            <v>-12.348000000230968</v>
          </cell>
          <cell r="CI218">
            <v>-630.05339999962598</v>
          </cell>
          <cell r="CJ218">
            <v>-0.18900000024586916</v>
          </cell>
          <cell r="CK218">
            <v>-0.84649999998509884</v>
          </cell>
          <cell r="CL218">
            <v>-455.57400000002235</v>
          </cell>
          <cell r="CM218">
            <v>-122.75250000040978</v>
          </cell>
          <cell r="CN218">
            <v>-102.73799999989569</v>
          </cell>
          <cell r="CO218">
            <v>15882.261500000022</v>
          </cell>
          <cell r="CP218">
            <v>8150.6495000002906</v>
          </cell>
          <cell r="CQ218">
            <v>-6.517000000923872</v>
          </cell>
          <cell r="CR218">
            <v>-445.77549999952316</v>
          </cell>
          <cell r="CS218">
            <v>-14.512000000104308</v>
          </cell>
          <cell r="CT218">
            <v>-19.75650000013411</v>
          </cell>
          <cell r="CU218">
            <v>-54.828999999910593</v>
          </cell>
          <cell r="CV218">
            <v>-7.2259999997913837</v>
          </cell>
          <cell r="CW218">
            <v>-2.4350000005215406</v>
          </cell>
          <cell r="CX218">
            <v>-0.89399999938905239</v>
          </cell>
          <cell r="CY218">
            <v>-166.33600000012666</v>
          </cell>
          <cell r="CZ218">
            <v>-106.25100000016391</v>
          </cell>
          <cell r="DA218">
            <v>-35.158499999903142</v>
          </cell>
          <cell r="DB218">
            <v>-16.939000000245869</v>
          </cell>
          <cell r="DC218">
            <v>-12.963000000454485</v>
          </cell>
          <cell r="DD218">
            <v>-8.4755000006407499</v>
          </cell>
          <cell r="DE218">
            <v>-545.41850002110004</v>
          </cell>
          <cell r="DF218">
            <v>-20.433500001206994</v>
          </cell>
          <cell r="DG218">
            <v>-10.758500000461936</v>
          </cell>
          <cell r="DH218">
            <v>-78.910499999299645</v>
          </cell>
          <cell r="DI218">
            <v>-11.448000000789762</v>
          </cell>
          <cell r="DJ218">
            <v>-0.70300000067800283</v>
          </cell>
          <cell r="DK218">
            <v>-3.8600000003352761</v>
          </cell>
          <cell r="DL218">
            <v>-47.6875</v>
          </cell>
          <cell r="DM218">
            <v>-134.2839999999851</v>
          </cell>
          <cell r="DN218">
            <v>-119.92150000017136</v>
          </cell>
          <cell r="DO218">
            <v>-102.68049999978393</v>
          </cell>
          <cell r="DP218">
            <v>-13.007500000298023</v>
          </cell>
          <cell r="DQ218">
            <v>-1.7240000003948808</v>
          </cell>
          <cell r="DR218">
            <v>-14618.620000004768</v>
          </cell>
          <cell r="DS218">
            <v>-22.186499999836087</v>
          </cell>
          <cell r="DT218">
            <v>-18.815999999642372</v>
          </cell>
          <cell r="DU218">
            <v>-34.809999999590218</v>
          </cell>
          <cell r="DV218">
            <v>-474.19799999985844</v>
          </cell>
          <cell r="DW218">
            <v>-578.8980000000447</v>
          </cell>
          <cell r="DX218">
            <v>-449.55449999962002</v>
          </cell>
          <cell r="DY218">
            <v>-1844.1615000003949</v>
          </cell>
          <cell r="DZ218">
            <v>-10968.822499999776</v>
          </cell>
          <cell r="EA218">
            <v>-86.028500000014901</v>
          </cell>
          <cell r="EB218">
            <v>-55.126499999314547</v>
          </cell>
          <cell r="EC218">
            <v>-41.388500000350177</v>
          </cell>
          <cell r="ED218">
            <v>-44.62950000166893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-851.36020000092685</v>
          </cell>
          <cell r="G220">
            <v>-134.06700000027195</v>
          </cell>
          <cell r="H220">
            <v>-23.122500000521541</v>
          </cell>
          <cell r="I220">
            <v>0</v>
          </cell>
          <cell r="J220">
            <v>-757.88309999927878</v>
          </cell>
          <cell r="K220">
            <v>-3169.3167600035667</v>
          </cell>
          <cell r="L220">
            <v>-1286.209169998765</v>
          </cell>
          <cell r="M220">
            <v>-168.52515000104904</v>
          </cell>
          <cell r="N220">
            <v>-1201.7736599929631</v>
          </cell>
          <cell r="O220">
            <v>0</v>
          </cell>
          <cell r="P220">
            <v>-104.72628999873996</v>
          </cell>
          <cell r="Q220">
            <v>-938.1647000014782</v>
          </cell>
          <cell r="R220">
            <v>-55149.437119960785</v>
          </cell>
          <cell r="S220">
            <v>-2675.0747999995947</v>
          </cell>
          <cell r="T220">
            <v>-8797.6684000007808</v>
          </cell>
          <cell r="U220">
            <v>-11762.534100003541</v>
          </cell>
          <cell r="V220">
            <v>-4688.2404800020158</v>
          </cell>
          <cell r="W220">
            <v>-2050.8020899984986</v>
          </cell>
          <cell r="X220">
            <v>-3696.2943800017238</v>
          </cell>
          <cell r="Y220">
            <v>-2836.1640300005674</v>
          </cell>
          <cell r="Z220">
            <v>-2862.1434399932623</v>
          </cell>
          <cell r="AA220">
            <v>-6372.0989999994636</v>
          </cell>
          <cell r="AB220">
            <v>-2691.3852899968624</v>
          </cell>
          <cell r="AC220">
            <v>-1108.0139099992812</v>
          </cell>
          <cell r="AD220">
            <v>-5609.0172000005841</v>
          </cell>
          <cell r="AE220">
            <v>-95749.255400002003</v>
          </cell>
          <cell r="AF220">
            <v>-3787.840799998492</v>
          </cell>
          <cell r="AG220">
            <v>-3980.9130999967456</v>
          </cell>
          <cell r="AH220">
            <v>-9377.9153999984264</v>
          </cell>
          <cell r="AI220">
            <v>-5542.6907499954104</v>
          </cell>
          <cell r="AJ220">
            <v>-9474.8717100005597</v>
          </cell>
          <cell r="AK220">
            <v>-13987.211349997669</v>
          </cell>
          <cell r="AL220">
            <v>-10608.944429997355</v>
          </cell>
          <cell r="AM220">
            <v>-10530.87786000222</v>
          </cell>
          <cell r="AN220">
            <v>-8678.7612700052559</v>
          </cell>
          <cell r="AO220">
            <v>-8048.9977300018072</v>
          </cell>
          <cell r="AP220">
            <v>-10640.522199999541</v>
          </cell>
          <cell r="AQ220">
            <v>-1089.7087999992073</v>
          </cell>
          <cell r="AR220">
            <v>-47858.226790040731</v>
          </cell>
          <cell r="AS220">
            <v>-82.187800001353025</v>
          </cell>
          <cell r="AT220">
            <v>-483.44219999760389</v>
          </cell>
          <cell r="AU220">
            <v>-599.34010000154376</v>
          </cell>
          <cell r="AV220">
            <v>-2120.7518600001931</v>
          </cell>
          <cell r="AW220">
            <v>-3287.4842099994421</v>
          </cell>
          <cell r="AX220">
            <v>-6718.8218699991703</v>
          </cell>
          <cell r="AY220">
            <v>-11606.355680003762</v>
          </cell>
          <cell r="AZ220">
            <v>-10961.784479998052</v>
          </cell>
          <cell r="BA220">
            <v>-5472.2519900016487</v>
          </cell>
          <cell r="BB220">
            <v>-6195.827099993825</v>
          </cell>
          <cell r="BC220">
            <v>-327.88450000062585</v>
          </cell>
          <cell r="BD220">
            <v>-2.0949999988079071</v>
          </cell>
          <cell r="BE220">
            <v>-49528.334030032158</v>
          </cell>
          <cell r="BF220">
            <v>-976.48240000009537</v>
          </cell>
          <cell r="BG220">
            <v>-1486.5709000043571</v>
          </cell>
          <cell r="BH220">
            <v>-1794.3124999925494</v>
          </cell>
          <cell r="BI220">
            <v>-2498.4037000015378</v>
          </cell>
          <cell r="BJ220">
            <v>-942.50067000091076</v>
          </cell>
          <cell r="BK220">
            <v>-7028.8575400039554</v>
          </cell>
          <cell r="BL220">
            <v>-12440.92154000327</v>
          </cell>
          <cell r="BM220">
            <v>-11277.893100000918</v>
          </cell>
          <cell r="BN220">
            <v>-5804.1330400034785</v>
          </cell>
          <cell r="BO220">
            <v>-3931.7038000002503</v>
          </cell>
          <cell r="BP220">
            <v>-1070.8420999981463</v>
          </cell>
          <cell r="BQ220">
            <v>-275.71273999661207</v>
          </cell>
          <cell r="BR220">
            <v>-137306.97238999605</v>
          </cell>
          <cell r="BS220">
            <v>-337.3648999966681</v>
          </cell>
          <cell r="BT220">
            <v>-1457.3659000024199</v>
          </cell>
          <cell r="BU220">
            <v>-1705.7054099962115</v>
          </cell>
          <cell r="BV220">
            <v>-2886.6955399997532</v>
          </cell>
          <cell r="BW220">
            <v>-3472.4133000001311</v>
          </cell>
          <cell r="BX220">
            <v>-4339.2373999990523</v>
          </cell>
          <cell r="BY220">
            <v>-13083.257100004703</v>
          </cell>
          <cell r="BZ220">
            <v>-8748.7247299998999</v>
          </cell>
          <cell r="CA220">
            <v>-14720.421259999275</v>
          </cell>
          <cell r="CB220">
            <v>-86006.877999998629</v>
          </cell>
          <cell r="CC220">
            <v>-136.17380000278354</v>
          </cell>
          <cell r="CD220">
            <v>-412.73505000025034</v>
          </cell>
          <cell r="CE220">
            <v>-366971.11699002981</v>
          </cell>
          <cell r="CF220">
            <v>-479.10100000351667</v>
          </cell>
          <cell r="CG220">
            <v>-272.97920000180602</v>
          </cell>
          <cell r="CH220">
            <v>-270.92380000278354</v>
          </cell>
          <cell r="CI220">
            <v>-2297.1942999958992</v>
          </cell>
          <cell r="CJ220">
            <v>-0.18900000024586916</v>
          </cell>
          <cell r="CK220">
            <v>-141.81549999862909</v>
          </cell>
          <cell r="CL220">
            <v>-1161.1497000008821</v>
          </cell>
          <cell r="CM220">
            <v>-1658.7307000011206</v>
          </cell>
          <cell r="CN220">
            <v>-798.41560000553727</v>
          </cell>
          <cell r="CO220">
            <v>-306419.46068999916</v>
          </cell>
          <cell r="CP220">
            <v>-53115.929999999702</v>
          </cell>
          <cell r="CQ220">
            <v>-355.22750000283122</v>
          </cell>
          <cell r="CR220">
            <v>-4702.9251299500465</v>
          </cell>
          <cell r="CS220">
            <v>-965.84560000151396</v>
          </cell>
          <cell r="CT220">
            <v>-575.93012999743223</v>
          </cell>
          <cell r="CU220">
            <v>1690.964999999851</v>
          </cell>
          <cell r="CV220">
            <v>-230.417699996382</v>
          </cell>
          <cell r="CW220">
            <v>-2.9305000007152557</v>
          </cell>
          <cell r="CX220">
            <v>-87.650499999523163</v>
          </cell>
          <cell r="CY220">
            <v>-1688.6840999945998</v>
          </cell>
          <cell r="CZ220">
            <v>-1372.5929999947548</v>
          </cell>
          <cell r="DA220">
            <v>-300.84549999982119</v>
          </cell>
          <cell r="DB220">
            <v>-424.56459999829531</v>
          </cell>
          <cell r="DC220">
            <v>-344.36800000444055</v>
          </cell>
          <cell r="DD220">
            <v>-400.06049999594688</v>
          </cell>
          <cell r="DE220">
            <v>-7255.5250799655914</v>
          </cell>
          <cell r="DF220">
            <v>-634.09850000217557</v>
          </cell>
          <cell r="DG220">
            <v>-200.04550000280142</v>
          </cell>
          <cell r="DH220">
            <v>-368.32699999585748</v>
          </cell>
          <cell r="DI220">
            <v>-682.93420000001788</v>
          </cell>
          <cell r="DJ220">
            <v>-145.63849999941885</v>
          </cell>
          <cell r="DK220">
            <v>-27.170000001788139</v>
          </cell>
          <cell r="DL220">
            <v>-1426.6121000051498</v>
          </cell>
          <cell r="DM220">
            <v>-1794.4299999922514</v>
          </cell>
          <cell r="DN220">
            <v>-464.48627999797463</v>
          </cell>
          <cell r="DO220">
            <v>-610.70799999684095</v>
          </cell>
          <cell r="DP220">
            <v>-399.78500000014901</v>
          </cell>
          <cell r="DQ220">
            <v>-501.28999999910593</v>
          </cell>
          <cell r="DR220">
            <v>-48250.210930049419</v>
          </cell>
          <cell r="DS220">
            <v>-3538.4175300002098</v>
          </cell>
          <cell r="DT220">
            <v>-1558.222199998796</v>
          </cell>
          <cell r="DU220">
            <v>-1273.8605999983847</v>
          </cell>
          <cell r="DV220">
            <v>-2786.7990000024438</v>
          </cell>
          <cell r="DW220">
            <v>-1620.9684999994934</v>
          </cell>
          <cell r="DX220">
            <v>-3776.5155000053346</v>
          </cell>
          <cell r="DY220">
            <v>-9600.2096999958158</v>
          </cell>
          <cell r="DZ220">
            <v>-13003.895199999213</v>
          </cell>
          <cell r="EA220">
            <v>-3388.8784999996424</v>
          </cell>
          <cell r="EB220">
            <v>-1754.6880000010133</v>
          </cell>
          <cell r="EC220">
            <v>-1762.2761000022292</v>
          </cell>
          <cell r="ED220">
            <v>-4185.4801000058651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A226" t="str">
            <v>Total Gas Fuel Burn Expense</v>
          </cell>
          <cell r="F226">
            <v>-851.36020000092685</v>
          </cell>
          <cell r="G226">
            <v>-134.06699999980628</v>
          </cell>
          <cell r="H226">
            <v>-23.122500000521541</v>
          </cell>
          <cell r="I226">
            <v>0</v>
          </cell>
          <cell r="J226">
            <v>-757.88309999927878</v>
          </cell>
          <cell r="K226">
            <v>-3169.3167600035667</v>
          </cell>
          <cell r="L226">
            <v>-1286.209169998765</v>
          </cell>
          <cell r="M226">
            <v>-168.52515000104904</v>
          </cell>
          <cell r="N226">
            <v>-1201.7736599929631</v>
          </cell>
          <cell r="O226">
            <v>0</v>
          </cell>
          <cell r="P226">
            <v>-104.72628999873996</v>
          </cell>
          <cell r="Q226">
            <v>-938.1647000014782</v>
          </cell>
          <cell r="R226">
            <v>-55149.437119960785</v>
          </cell>
          <cell r="S226">
            <v>-2675.0747999995947</v>
          </cell>
          <cell r="T226">
            <v>-8797.6684000007808</v>
          </cell>
          <cell r="U226">
            <v>-11762.534100003541</v>
          </cell>
          <cell r="V226">
            <v>-4688.2404800020158</v>
          </cell>
          <cell r="W226">
            <v>-2050.8020899984986</v>
          </cell>
          <cell r="X226">
            <v>-3696.2943800017238</v>
          </cell>
          <cell r="Y226">
            <v>-2836.1640300005674</v>
          </cell>
          <cell r="Z226">
            <v>-2862.1434399932623</v>
          </cell>
          <cell r="AA226">
            <v>-6372.0989999994636</v>
          </cell>
          <cell r="AB226">
            <v>-2691.3852899968624</v>
          </cell>
          <cell r="AC226">
            <v>-1108.0139099992812</v>
          </cell>
          <cell r="AD226">
            <v>-5609.0172000005841</v>
          </cell>
          <cell r="AE226">
            <v>-95749.255400002003</v>
          </cell>
          <cell r="AF226">
            <v>-3787.840799998492</v>
          </cell>
          <cell r="AG226">
            <v>-3980.9130999967456</v>
          </cell>
          <cell r="AH226">
            <v>-9377.9153999984264</v>
          </cell>
          <cell r="AI226">
            <v>-5542.6907499954104</v>
          </cell>
          <cell r="AJ226">
            <v>-9474.8717100024223</v>
          </cell>
          <cell r="AK226">
            <v>-13987.211349997669</v>
          </cell>
          <cell r="AL226">
            <v>-10608.944429997355</v>
          </cell>
          <cell r="AM226">
            <v>-10530.87786000222</v>
          </cell>
          <cell r="AN226">
            <v>-8678.7612700052559</v>
          </cell>
          <cell r="AO226">
            <v>-8048.9977300018072</v>
          </cell>
          <cell r="AP226">
            <v>-10640.522199999541</v>
          </cell>
          <cell r="AQ226">
            <v>-1089.7087999992073</v>
          </cell>
          <cell r="AR226">
            <v>-47858.226790070534</v>
          </cell>
          <cell r="AS226">
            <v>-82.187800001353025</v>
          </cell>
          <cell r="AT226">
            <v>-483.44219999760389</v>
          </cell>
          <cell r="AU226">
            <v>-599.34010000154376</v>
          </cell>
          <cell r="AV226">
            <v>-2120.7518600001931</v>
          </cell>
          <cell r="AW226">
            <v>-3287.4842099994421</v>
          </cell>
          <cell r="AX226">
            <v>-6718.8218699991703</v>
          </cell>
          <cell r="AY226">
            <v>-11606.355680003762</v>
          </cell>
          <cell r="AZ226">
            <v>-10961.784479998052</v>
          </cell>
          <cell r="BA226">
            <v>-5472.2519900016487</v>
          </cell>
          <cell r="BB226">
            <v>-6195.827099993825</v>
          </cell>
          <cell r="BC226">
            <v>-327.88450000062585</v>
          </cell>
          <cell r="BD226">
            <v>-2.0949999988079071</v>
          </cell>
          <cell r="BE226">
            <v>-49528.334030032158</v>
          </cell>
          <cell r="BF226">
            <v>-976.48240000009537</v>
          </cell>
          <cell r="BG226">
            <v>-1486.5709000043571</v>
          </cell>
          <cell r="BH226">
            <v>-1794.3124999925494</v>
          </cell>
          <cell r="BI226">
            <v>-2498.4037000015378</v>
          </cell>
          <cell r="BJ226">
            <v>-942.50067000091076</v>
          </cell>
          <cell r="BK226">
            <v>-7028.8575400039554</v>
          </cell>
          <cell r="BL226">
            <v>-12440.92154000327</v>
          </cell>
          <cell r="BM226">
            <v>-11277.893100000918</v>
          </cell>
          <cell r="BN226">
            <v>-5804.1330400034785</v>
          </cell>
          <cell r="BO226">
            <v>-3931.7038000002503</v>
          </cell>
          <cell r="BP226">
            <v>-1070.8420999981463</v>
          </cell>
          <cell r="BQ226">
            <v>-275.71273999661207</v>
          </cell>
          <cell r="BR226">
            <v>-137306.97238999605</v>
          </cell>
          <cell r="BS226">
            <v>-337.3648999966681</v>
          </cell>
          <cell r="BT226">
            <v>-1457.3659000024199</v>
          </cell>
          <cell r="BU226">
            <v>-1705.7054099962115</v>
          </cell>
          <cell r="BV226">
            <v>-2886.6955399997532</v>
          </cell>
          <cell r="BW226">
            <v>-3472.4133000001311</v>
          </cell>
          <cell r="BX226">
            <v>-4339.2373999990523</v>
          </cell>
          <cell r="BY226">
            <v>-13083.257100000978</v>
          </cell>
          <cell r="BZ226">
            <v>-8748.7247299998999</v>
          </cell>
          <cell r="CA226">
            <v>-14720.421259999275</v>
          </cell>
          <cell r="CB226">
            <v>-86006.877999998629</v>
          </cell>
          <cell r="CC226">
            <v>-136.17380000278354</v>
          </cell>
          <cell r="CD226">
            <v>-412.73505000025034</v>
          </cell>
          <cell r="CE226">
            <v>-366971.11699002981</v>
          </cell>
          <cell r="CF226">
            <v>-479.10099999606609</v>
          </cell>
          <cell r="CG226">
            <v>-272.97920000180602</v>
          </cell>
          <cell r="CH226">
            <v>-270.92380000278354</v>
          </cell>
          <cell r="CI226">
            <v>-2297.1942999958992</v>
          </cell>
          <cell r="CJ226">
            <v>-0.18899999931454659</v>
          </cell>
          <cell r="CK226">
            <v>-141.81549999862909</v>
          </cell>
          <cell r="CL226">
            <v>-1161.1497000008821</v>
          </cell>
          <cell r="CM226">
            <v>-1658.7307000011206</v>
          </cell>
          <cell r="CN226">
            <v>-798.41560000553727</v>
          </cell>
          <cell r="CO226">
            <v>-306419.46068999916</v>
          </cell>
          <cell r="CP226">
            <v>-53115.929999999702</v>
          </cell>
          <cell r="CQ226">
            <v>-355.22750000283122</v>
          </cell>
          <cell r="CR226">
            <v>-4702.9251299500465</v>
          </cell>
          <cell r="CS226">
            <v>-965.84560000151396</v>
          </cell>
          <cell r="CT226">
            <v>-575.93012999743223</v>
          </cell>
          <cell r="CU226">
            <v>1690.964999999851</v>
          </cell>
          <cell r="CV226">
            <v>-230.417699996382</v>
          </cell>
          <cell r="CW226">
            <v>-2.9305000007152557</v>
          </cell>
          <cell r="CX226">
            <v>-87.650499999523163</v>
          </cell>
          <cell r="CY226">
            <v>-1688.6840999945998</v>
          </cell>
          <cell r="CZ226">
            <v>-1372.5929999947548</v>
          </cell>
          <cell r="DA226">
            <v>-300.84549999982119</v>
          </cell>
          <cell r="DB226">
            <v>-424.56459999829531</v>
          </cell>
          <cell r="DC226">
            <v>-344.36800000444055</v>
          </cell>
          <cell r="DD226">
            <v>-400.06049999594688</v>
          </cell>
          <cell r="DE226">
            <v>-7255.5250799655914</v>
          </cell>
          <cell r="DF226">
            <v>-634.09850000590086</v>
          </cell>
          <cell r="DG226">
            <v>-200.04550000280142</v>
          </cell>
          <cell r="DH226">
            <v>-368.32699999585748</v>
          </cell>
          <cell r="DI226">
            <v>-682.93420000001788</v>
          </cell>
          <cell r="DJ226">
            <v>-145.63849999941885</v>
          </cell>
          <cell r="DK226">
            <v>-27.170000001788139</v>
          </cell>
          <cell r="DL226">
            <v>-1426.6121000051498</v>
          </cell>
          <cell r="DM226">
            <v>-1794.4299999922514</v>
          </cell>
          <cell r="DN226">
            <v>-464.48627999797463</v>
          </cell>
          <cell r="DO226">
            <v>-610.70799999684095</v>
          </cell>
          <cell r="DP226">
            <v>-399.78500000014901</v>
          </cell>
          <cell r="DQ226">
            <v>-501.28999999910593</v>
          </cell>
          <cell r="DR226">
            <v>-48250.210930049419</v>
          </cell>
          <cell r="DS226">
            <v>-3538.4175300002098</v>
          </cell>
          <cell r="DT226">
            <v>-1558.222199998796</v>
          </cell>
          <cell r="DU226">
            <v>-1273.8605999946594</v>
          </cell>
          <cell r="DV226">
            <v>-2786.7990000024438</v>
          </cell>
          <cell r="DW226">
            <v>-1620.9684999994934</v>
          </cell>
          <cell r="DX226">
            <v>-3776.5155000053346</v>
          </cell>
          <cell r="DY226">
            <v>-9600.2096999958158</v>
          </cell>
          <cell r="DZ226">
            <v>-13003.895199999213</v>
          </cell>
          <cell r="EA226">
            <v>-3388.8784999996424</v>
          </cell>
          <cell r="EB226">
            <v>-1754.6880000010133</v>
          </cell>
          <cell r="EC226">
            <v>-1762.2761000022292</v>
          </cell>
          <cell r="ED226">
            <v>-4185.4801000058651</v>
          </cell>
        </row>
        <row r="228">
          <cell r="A228" t="str">
            <v>Other Generation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829.57580999999482</v>
          </cell>
          <cell r="G231">
            <v>928.39320000000589</v>
          </cell>
          <cell r="H231">
            <v>1445.9230800000078</v>
          </cell>
          <cell r="I231">
            <v>1670.0607000000018</v>
          </cell>
          <cell r="J231">
            <v>1933.2161099999939</v>
          </cell>
          <cell r="K231">
            <v>2053.8441000000021</v>
          </cell>
          <cell r="L231">
            <v>1858.9825799999962</v>
          </cell>
          <cell r="M231">
            <v>1862.0097300000052</v>
          </cell>
          <cell r="N231">
            <v>1641.3515999999945</v>
          </cell>
          <cell r="O231">
            <v>1330.7156099999847</v>
          </cell>
          <cell r="P231">
            <v>896.23800000001211</v>
          </cell>
          <cell r="Q231">
            <v>691.45965000000433</v>
          </cell>
          <cell r="R231">
            <v>17326.799359999597</v>
          </cell>
          <cell r="S231">
            <v>838.53760000001057</v>
          </cell>
          <cell r="T231">
            <v>938.43455999999424</v>
          </cell>
          <cell r="U231">
            <v>1461.5731199999864</v>
          </cell>
          <cell r="V231">
            <v>1688.0831999999937</v>
          </cell>
          <cell r="W231">
            <v>1954.081279999984</v>
          </cell>
          <cell r="X231">
            <v>2075.9808000000194</v>
          </cell>
          <cell r="Y231">
            <v>1879.046399999992</v>
          </cell>
          <cell r="Z231">
            <v>1882.1216000000131</v>
          </cell>
          <cell r="AA231">
            <v>1659.0719999999856</v>
          </cell>
          <cell r="AB231">
            <v>1345.0329600000114</v>
          </cell>
          <cell r="AC231">
            <v>905.95199999999022</v>
          </cell>
          <cell r="AD231">
            <v>698.88384000002407</v>
          </cell>
          <cell r="AE231">
            <v>17813.2917600004</v>
          </cell>
          <cell r="AF231">
            <v>860.38391999999294</v>
          </cell>
          <cell r="AG231">
            <v>997.30884000001242</v>
          </cell>
          <cell r="AH231">
            <v>1499.6566200000234</v>
          </cell>
          <cell r="AI231">
            <v>1732.1831999999704</v>
          </cell>
          <cell r="AJ231">
            <v>2005.0800000000745</v>
          </cell>
          <cell r="AK231">
            <v>2130.1829999999609</v>
          </cell>
          <cell r="AL231">
            <v>1928.0685600000434</v>
          </cell>
          <cell r="AM231">
            <v>1931.21940000006</v>
          </cell>
          <cell r="AN231">
            <v>1702.3445999999531</v>
          </cell>
          <cell r="AO231">
            <v>1380.149759999942</v>
          </cell>
          <cell r="AP231">
            <v>929.57039999996778</v>
          </cell>
          <cell r="AQ231">
            <v>717.14345999993384</v>
          </cell>
          <cell r="AR231">
            <v>17958.029906825162</v>
          </cell>
          <cell r="AS231">
            <v>869.0791100000497</v>
          </cell>
          <cell r="AT231">
            <v>972.668479999993</v>
          </cell>
          <cell r="AU231">
            <v>1514.7976400000043</v>
          </cell>
          <cell r="AV231">
            <v>1749.624599999981</v>
          </cell>
          <cell r="AW231">
            <v>2025.3034700000426</v>
          </cell>
          <cell r="AX231">
            <v>2151.6446999999462</v>
          </cell>
          <cell r="AY231">
            <v>1947.4990500001004</v>
          </cell>
          <cell r="AZ231">
            <v>1950.6768600000069</v>
          </cell>
          <cell r="BA231">
            <v>1719.4745999999577</v>
          </cell>
          <cell r="BB231">
            <v>1394.0200900000054</v>
          </cell>
          <cell r="BC231">
            <v>938.95140000001993</v>
          </cell>
          <cell r="BD231">
            <v>724.28990682424046</v>
          </cell>
          <cell r="BE231">
            <v>18134.847239999101</v>
          </cell>
          <cell r="BF231">
            <v>877.58148000005167</v>
          </cell>
          <cell r="BG231">
            <v>982.21648000000278</v>
          </cell>
          <cell r="BH231">
            <v>1529.6702000000514</v>
          </cell>
          <cell r="BI231">
            <v>1766.8236000000034</v>
          </cell>
          <cell r="BJ231">
            <v>2045.2237599999644</v>
          </cell>
          <cell r="BK231">
            <v>2172.8447999999626</v>
          </cell>
          <cell r="BL231">
            <v>1966.7218400000129</v>
          </cell>
          <cell r="BM231">
            <v>1969.9049200000009</v>
          </cell>
          <cell r="BN231">
            <v>1736.4276000000536</v>
          </cell>
          <cell r="BO231">
            <v>1407.7434800000628</v>
          </cell>
          <cell r="BP231">
            <v>948.19199999998091</v>
          </cell>
          <cell r="BQ231">
            <v>731.49707999988459</v>
          </cell>
          <cell r="BR231">
            <v>18574.814999999478</v>
          </cell>
          <cell r="BS231">
            <v>898.92249999986961</v>
          </cell>
          <cell r="BT231">
            <v>1006.0483999999706</v>
          </cell>
          <cell r="BU231">
            <v>1566.8267999999225</v>
          </cell>
          <cell r="BV231">
            <v>1809.6959999999963</v>
          </cell>
          <cell r="BW231">
            <v>2094.8312000000151</v>
          </cell>
          <cell r="BX231">
            <v>2225.5590000000084</v>
          </cell>
          <cell r="BY231">
            <v>2014.3892999999225</v>
          </cell>
          <cell r="BZ231">
            <v>2017.6876999998931</v>
          </cell>
          <cell r="CA231">
            <v>1778.5529999999562</v>
          </cell>
          <cell r="CB231">
            <v>1441.8998999999603</v>
          </cell>
          <cell r="CC231">
            <v>971.18699999997625</v>
          </cell>
          <cell r="CD231">
            <v>749.21419999992941</v>
          </cell>
          <cell r="CE231">
            <v>19046.790719999932</v>
          </cell>
          <cell r="CF231">
            <v>919.94111999997403</v>
          </cell>
          <cell r="CG231">
            <v>1066.341599999927</v>
          </cell>
          <cell r="CH231">
            <v>1603.5357599999988</v>
          </cell>
          <cell r="CI231">
            <v>1852.0920000000624</v>
          </cell>
          <cell r="CJ231">
            <v>2143.9252799999667</v>
          </cell>
          <cell r="CK231">
            <v>2277.6983999999939</v>
          </cell>
          <cell r="CL231">
            <v>2061.5868000000482</v>
          </cell>
          <cell r="CM231">
            <v>2064.9794399999082</v>
          </cell>
          <cell r="CN231">
            <v>1820.2535999999382</v>
          </cell>
          <cell r="CO231">
            <v>1475.7314400000032</v>
          </cell>
          <cell r="CP231">
            <v>993.92399999999907</v>
          </cell>
          <cell r="CQ231">
            <v>766.7812799999956</v>
          </cell>
          <cell r="CR231">
            <v>19440.635460000485</v>
          </cell>
          <cell r="CS231">
            <v>940.8152799999807</v>
          </cell>
          <cell r="CT231">
            <v>1052.9282399999211</v>
          </cell>
          <cell r="CU231">
            <v>1639.8888400000287</v>
          </cell>
          <cell r="CV231">
            <v>1894.0152000000235</v>
          </cell>
          <cell r="CW231">
            <v>2192.4675600000191</v>
          </cell>
          <cell r="CX231">
            <v>2329.2461999999359</v>
          </cell>
          <cell r="CY231">
            <v>2108.2777600000845</v>
          </cell>
          <cell r="CZ231">
            <v>2111.7417000000132</v>
          </cell>
          <cell r="DA231">
            <v>1861.4256000000751</v>
          </cell>
          <cell r="DB231">
            <v>1509.1537800000515</v>
          </cell>
          <cell r="DC231">
            <v>1016.4713999999803</v>
          </cell>
          <cell r="DD231">
            <v>784.20389999996405</v>
          </cell>
          <cell r="DE231">
            <v>19604.653500000015</v>
          </cell>
          <cell r="DF231">
            <v>948.76274999999441</v>
          </cell>
          <cell r="DG231">
            <v>1061.8229999999749</v>
          </cell>
          <cell r="DH231">
            <v>1653.7027500000549</v>
          </cell>
          <cell r="DI231">
            <v>1910.0250000000233</v>
          </cell>
          <cell r="DJ231">
            <v>2211.0052499999292</v>
          </cell>
          <cell r="DK231">
            <v>2348.9099999999162</v>
          </cell>
          <cell r="DL231">
            <v>2126.0729999999749</v>
          </cell>
          <cell r="DM231">
            <v>2129.5139999999665</v>
          </cell>
          <cell r="DN231">
            <v>1877.1974999998929</v>
          </cell>
          <cell r="DO231">
            <v>1521.828749999986</v>
          </cell>
          <cell r="DP231">
            <v>1025.0324999999721</v>
          </cell>
          <cell r="DQ231">
            <v>790.77899999986403</v>
          </cell>
          <cell r="DR231">
            <v>19766.830879999325</v>
          </cell>
          <cell r="DS231">
            <v>956.583120000083</v>
          </cell>
          <cell r="DT231">
            <v>1070.5967999999411</v>
          </cell>
          <cell r="DU231">
            <v>1667.3412000000244</v>
          </cell>
          <cell r="DV231">
            <v>1925.8248000000603</v>
          </cell>
          <cell r="DW231">
            <v>2229.2707599999849</v>
          </cell>
          <cell r="DX231">
            <v>2368.3728000000119</v>
          </cell>
          <cell r="DY231">
            <v>2143.6301600000588</v>
          </cell>
          <cell r="DZ231">
            <v>2147.1641600000439</v>
          </cell>
          <cell r="EA231">
            <v>1892.6964000000153</v>
          </cell>
          <cell r="EB231">
            <v>1534.4627999999793</v>
          </cell>
          <cell r="EC231">
            <v>1033.546800000011</v>
          </cell>
          <cell r="ED231">
            <v>797.34107999992557</v>
          </cell>
        </row>
        <row r="233">
          <cell r="A233" t="str">
            <v>Total Other Generation</v>
          </cell>
          <cell r="F233">
            <v>829.57580999999482</v>
          </cell>
          <cell r="G233">
            <v>928.39320000000589</v>
          </cell>
          <cell r="H233">
            <v>1445.9230800000078</v>
          </cell>
          <cell r="I233">
            <v>1670.0607000000018</v>
          </cell>
          <cell r="J233">
            <v>1933.2161099999939</v>
          </cell>
          <cell r="K233">
            <v>2053.8441000000021</v>
          </cell>
          <cell r="L233">
            <v>1858.9825799999962</v>
          </cell>
          <cell r="M233">
            <v>1862.0097300000052</v>
          </cell>
          <cell r="N233">
            <v>1641.3515999999945</v>
          </cell>
          <cell r="O233">
            <v>1330.7156099999847</v>
          </cell>
          <cell r="P233">
            <v>896.23800000001211</v>
          </cell>
          <cell r="Q233">
            <v>691.45965000000433</v>
          </cell>
          <cell r="R233">
            <v>17326.799359999597</v>
          </cell>
          <cell r="S233">
            <v>838.53760000001057</v>
          </cell>
          <cell r="T233">
            <v>938.43455999999424</v>
          </cell>
          <cell r="U233">
            <v>1461.5731199999864</v>
          </cell>
          <cell r="V233">
            <v>1688.0831999999937</v>
          </cell>
          <cell r="W233">
            <v>1954.081279999984</v>
          </cell>
          <cell r="X233">
            <v>2075.9808000000194</v>
          </cell>
          <cell r="Y233">
            <v>1879.046399999992</v>
          </cell>
          <cell r="Z233">
            <v>1882.1216000000131</v>
          </cell>
          <cell r="AA233">
            <v>1659.0719999999856</v>
          </cell>
          <cell r="AB233">
            <v>1345.0329600000114</v>
          </cell>
          <cell r="AC233">
            <v>905.95199999999022</v>
          </cell>
          <cell r="AD233">
            <v>698.88384000002407</v>
          </cell>
          <cell r="AE233">
            <v>17813.2917600004</v>
          </cell>
          <cell r="AF233">
            <v>860.38391999999294</v>
          </cell>
          <cell r="AG233">
            <v>997.30884000001242</v>
          </cell>
          <cell r="AH233">
            <v>1499.6566200000234</v>
          </cell>
          <cell r="AI233">
            <v>1732.1831999999704</v>
          </cell>
          <cell r="AJ233">
            <v>2005.0800000000745</v>
          </cell>
          <cell r="AK233">
            <v>2130.1829999999609</v>
          </cell>
          <cell r="AL233">
            <v>1928.0685600000434</v>
          </cell>
          <cell r="AM233">
            <v>1931.21940000006</v>
          </cell>
          <cell r="AN233">
            <v>1702.3445999999531</v>
          </cell>
          <cell r="AO233">
            <v>1380.149759999942</v>
          </cell>
          <cell r="AP233">
            <v>929.57039999996778</v>
          </cell>
          <cell r="AQ233">
            <v>717.14345999993384</v>
          </cell>
          <cell r="AR233">
            <v>17958.029906825162</v>
          </cell>
          <cell r="AS233">
            <v>869.0791100000497</v>
          </cell>
          <cell r="AT233">
            <v>972.668479999993</v>
          </cell>
          <cell r="AU233">
            <v>1514.7976400000043</v>
          </cell>
          <cell r="AV233">
            <v>1749.624599999981</v>
          </cell>
          <cell r="AW233">
            <v>2025.3034700000426</v>
          </cell>
          <cell r="AX233">
            <v>2151.6446999999462</v>
          </cell>
          <cell r="AY233">
            <v>1947.4990500001004</v>
          </cell>
          <cell r="AZ233">
            <v>1950.6768600000069</v>
          </cell>
          <cell r="BA233">
            <v>1719.4745999999577</v>
          </cell>
          <cell r="BB233">
            <v>1394.0200900000054</v>
          </cell>
          <cell r="BC233">
            <v>938.95140000001993</v>
          </cell>
          <cell r="BD233">
            <v>724.28990682424046</v>
          </cell>
          <cell r="BE233">
            <v>18134.847239999101</v>
          </cell>
          <cell r="BF233">
            <v>877.58148000005167</v>
          </cell>
          <cell r="BG233">
            <v>982.21648000000278</v>
          </cell>
          <cell r="BH233">
            <v>1529.6702000000514</v>
          </cell>
          <cell r="BI233">
            <v>1766.8236000000034</v>
          </cell>
          <cell r="BJ233">
            <v>2045.2237599999644</v>
          </cell>
          <cell r="BK233">
            <v>2172.8447999999626</v>
          </cell>
          <cell r="BL233">
            <v>1966.7218400000129</v>
          </cell>
          <cell r="BM233">
            <v>1969.9049200000009</v>
          </cell>
          <cell r="BN233">
            <v>1736.4276000000536</v>
          </cell>
          <cell r="BO233">
            <v>1407.7434800000628</v>
          </cell>
          <cell r="BP233">
            <v>948.19199999998091</v>
          </cell>
          <cell r="BQ233">
            <v>731.49707999988459</v>
          </cell>
          <cell r="BR233">
            <v>18574.814999999478</v>
          </cell>
          <cell r="BS233">
            <v>898.92249999986961</v>
          </cell>
          <cell r="BT233">
            <v>1006.0483999999706</v>
          </cell>
          <cell r="BU233">
            <v>1566.8267999999225</v>
          </cell>
          <cell r="BV233">
            <v>1809.6959999999963</v>
          </cell>
          <cell r="BW233">
            <v>2094.8312000000151</v>
          </cell>
          <cell r="BX233">
            <v>2225.5590000000084</v>
          </cell>
          <cell r="BY233">
            <v>2014.3892999999225</v>
          </cell>
          <cell r="BZ233">
            <v>2017.6876999998931</v>
          </cell>
          <cell r="CA233">
            <v>1778.5529999999562</v>
          </cell>
          <cell r="CB233">
            <v>1441.8998999999603</v>
          </cell>
          <cell r="CC233">
            <v>971.18699999997625</v>
          </cell>
          <cell r="CD233">
            <v>749.21419999992941</v>
          </cell>
          <cell r="CE233">
            <v>19046.790719999932</v>
          </cell>
          <cell r="CF233">
            <v>919.94111999997403</v>
          </cell>
          <cell r="CG233">
            <v>1066.341599999927</v>
          </cell>
          <cell r="CH233">
            <v>1603.5357599999988</v>
          </cell>
          <cell r="CI233">
            <v>1852.0920000000624</v>
          </cell>
          <cell r="CJ233">
            <v>2143.9252799999667</v>
          </cell>
          <cell r="CK233">
            <v>2277.6983999999939</v>
          </cell>
          <cell r="CL233">
            <v>2061.5868000000482</v>
          </cell>
          <cell r="CM233">
            <v>2064.9794399999082</v>
          </cell>
          <cell r="CN233">
            <v>1820.2535999999382</v>
          </cell>
          <cell r="CO233">
            <v>1475.7314400000032</v>
          </cell>
          <cell r="CP233">
            <v>993.92399999999907</v>
          </cell>
          <cell r="CQ233">
            <v>766.7812799999956</v>
          </cell>
          <cell r="CR233">
            <v>19440.635460000485</v>
          </cell>
          <cell r="CS233">
            <v>940.8152799999807</v>
          </cell>
          <cell r="CT233">
            <v>1052.9282399999211</v>
          </cell>
          <cell r="CU233">
            <v>1639.8888400000287</v>
          </cell>
          <cell r="CV233">
            <v>1894.0152000000235</v>
          </cell>
          <cell r="CW233">
            <v>2192.4675600000191</v>
          </cell>
          <cell r="CX233">
            <v>2329.2461999999359</v>
          </cell>
          <cell r="CY233">
            <v>2108.2777600000845</v>
          </cell>
          <cell r="CZ233">
            <v>2111.7417000000132</v>
          </cell>
          <cell r="DA233">
            <v>1861.4256000000751</v>
          </cell>
          <cell r="DB233">
            <v>1509.1537800000515</v>
          </cell>
          <cell r="DC233">
            <v>1016.4713999999803</v>
          </cell>
          <cell r="DD233">
            <v>784.20389999996405</v>
          </cell>
          <cell r="DE233">
            <v>19604.653500000015</v>
          </cell>
          <cell r="DF233">
            <v>948.76274999999441</v>
          </cell>
          <cell r="DG233">
            <v>1061.8229999999749</v>
          </cell>
          <cell r="DH233">
            <v>1653.7027500000549</v>
          </cell>
          <cell r="DI233">
            <v>1910.0250000000233</v>
          </cell>
          <cell r="DJ233">
            <v>2211.0052499999292</v>
          </cell>
          <cell r="DK233">
            <v>2348.9099999999162</v>
          </cell>
          <cell r="DL233">
            <v>2126.0729999999749</v>
          </cell>
          <cell r="DM233">
            <v>2129.5139999999665</v>
          </cell>
          <cell r="DN233">
            <v>1877.1974999998929</v>
          </cell>
          <cell r="DO233">
            <v>1521.828749999986</v>
          </cell>
          <cell r="DP233">
            <v>1025.0324999999721</v>
          </cell>
          <cell r="DQ233">
            <v>790.77899999986403</v>
          </cell>
          <cell r="DR233">
            <v>19766.830879999325</v>
          </cell>
          <cell r="DS233">
            <v>956.583120000083</v>
          </cell>
          <cell r="DT233">
            <v>1070.5967999999411</v>
          </cell>
          <cell r="DU233">
            <v>1667.3412000000244</v>
          </cell>
          <cell r="DV233">
            <v>1925.8248000000603</v>
          </cell>
          <cell r="DW233">
            <v>2229.2707599999849</v>
          </cell>
          <cell r="DX233">
            <v>2368.3728000000119</v>
          </cell>
          <cell r="DY233">
            <v>2143.6301600000588</v>
          </cell>
          <cell r="DZ233">
            <v>2147.1641600000439</v>
          </cell>
          <cell r="EA233">
            <v>1892.6964000000153</v>
          </cell>
          <cell r="EB233">
            <v>1534.4627999999793</v>
          </cell>
          <cell r="EC233">
            <v>1033.546800000011</v>
          </cell>
          <cell r="ED233">
            <v>797.34107999992557</v>
          </cell>
        </row>
        <row r="235">
          <cell r="A235" t="str">
            <v>IRP Resources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-69315.899999999907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-69315.899999999907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A260" t="str">
            <v>Total IRP Resources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-69315.899999999907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-69315.899999999907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A262" t="str">
            <v>Growth Station Resources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-118.09739999999874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-118.09739999999874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-164.33199999999488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-303.64500000000407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-303.64500000000407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-7.2800999999890337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-7.2800999999890337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-93.832999999999629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-484.10700000000361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-484.10700000000361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A271" t="str">
            <v>Total Growth Station Resources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-258.16500000000815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-905.84939999994822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-905.84940000000643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-7.2800999999890337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-7.2800999999890337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A273" t="str">
            <v>Net Power Cost</v>
          </cell>
          <cell r="F273">
            <v>-30819.348612353206</v>
          </cell>
          <cell r="G273">
            <v>-35037.063078448176</v>
          </cell>
          <cell r="H273">
            <v>-50848.867897897959</v>
          </cell>
          <cell r="I273">
            <v>-46607.218893826008</v>
          </cell>
          <cell r="J273">
            <v>-49818.759891539812</v>
          </cell>
          <cell r="K273">
            <v>-53888.404695212841</v>
          </cell>
          <cell r="L273">
            <v>-64724.944688618183</v>
          </cell>
          <cell r="M273">
            <v>-63510.820875018835</v>
          </cell>
          <cell r="N273">
            <v>-45496.36356793344</v>
          </cell>
          <cell r="O273">
            <v>-38126.641892462969</v>
          </cell>
          <cell r="P273">
            <v>-25479.279970467091</v>
          </cell>
          <cell r="Q273">
            <v>-21130.016204223037</v>
          </cell>
          <cell r="R273">
            <v>-459851.68956112862</v>
          </cell>
          <cell r="S273">
            <v>-26702.527147710323</v>
          </cell>
          <cell r="T273">
            <v>-25127.539810314775</v>
          </cell>
          <cell r="U273">
            <v>-37241.59612582624</v>
          </cell>
          <cell r="V273">
            <v>-39564.609213083982</v>
          </cell>
          <cell r="W273">
            <v>-44760.727351695299</v>
          </cell>
          <cell r="X273">
            <v>-48973.237932950258</v>
          </cell>
          <cell r="Y273">
            <v>-62006.697332590818</v>
          </cell>
          <cell r="Z273">
            <v>-56771.103114694357</v>
          </cell>
          <cell r="AA273">
            <v>-41358.362139463425</v>
          </cell>
          <cell r="AB273">
            <v>-34902.083408266306</v>
          </cell>
          <cell r="AC273">
            <v>-23635.132224798203</v>
          </cell>
          <cell r="AD273">
            <v>-18808.073759704828</v>
          </cell>
          <cell r="AE273">
            <v>-384540.42709898949</v>
          </cell>
          <cell r="AF273">
            <v>-21628.717617094517</v>
          </cell>
          <cell r="AG273">
            <v>-24483.903955176473</v>
          </cell>
          <cell r="AH273">
            <v>-36452.397503882647</v>
          </cell>
          <cell r="AI273">
            <v>-35928.203947514296</v>
          </cell>
          <cell r="AJ273">
            <v>-36493.540977045894</v>
          </cell>
          <cell r="AK273">
            <v>-38097.386228576303</v>
          </cell>
          <cell r="AL273">
            <v>-40759.368767231703</v>
          </cell>
          <cell r="AM273">
            <v>-40873.106484770775</v>
          </cell>
          <cell r="AN273">
            <v>-38937.372795984149</v>
          </cell>
          <cell r="AO273">
            <v>-31406.426035925746</v>
          </cell>
          <cell r="AP273">
            <v>-22230.194907143712</v>
          </cell>
          <cell r="AQ273">
            <v>-17249.807878673077</v>
          </cell>
          <cell r="AR273">
            <v>-411296.9360165596</v>
          </cell>
          <cell r="AS273">
            <v>-21523.162186309695</v>
          </cell>
          <cell r="AT273">
            <v>-23334.693979561329</v>
          </cell>
          <cell r="AU273">
            <v>-38704.974363431334</v>
          </cell>
          <cell r="AV273">
            <v>-39236.981794148684</v>
          </cell>
          <cell r="AW273">
            <v>-42143.769606396556</v>
          </cell>
          <cell r="AX273">
            <v>-42059.829108834267</v>
          </cell>
          <cell r="AY273">
            <v>-41907.076279789209</v>
          </cell>
          <cell r="AZ273">
            <v>-44144.317029982805</v>
          </cell>
          <cell r="BA273">
            <v>-45891.027958124876</v>
          </cell>
          <cell r="BB273">
            <v>-32558.281845718622</v>
          </cell>
          <cell r="BC273">
            <v>-21984.432668507099</v>
          </cell>
          <cell r="BD273">
            <v>-17808.389196276665</v>
          </cell>
          <cell r="BE273">
            <v>-428129.5402200222</v>
          </cell>
          <cell r="BF273">
            <v>-21720.837907850742</v>
          </cell>
          <cell r="BG273">
            <v>-24024.609735965729</v>
          </cell>
          <cell r="BH273">
            <v>-39817.881784379482</v>
          </cell>
          <cell r="BI273">
            <v>-41388.312829762697</v>
          </cell>
          <cell r="BJ273">
            <v>-44599.471356108785</v>
          </cell>
          <cell r="BK273">
            <v>-44527.040495082736</v>
          </cell>
          <cell r="BL273">
            <v>-42656.262078583241</v>
          </cell>
          <cell r="BM273">
            <v>-46389.296256661415</v>
          </cell>
          <cell r="BN273">
            <v>-48256.360802471638</v>
          </cell>
          <cell r="BO273">
            <v>-33551.298288270831</v>
          </cell>
          <cell r="BP273">
            <v>-22706.62067809701</v>
          </cell>
          <cell r="BQ273">
            <v>-18491.54800671339</v>
          </cell>
          <cell r="BR273">
            <v>-467151.61705756187</v>
          </cell>
          <cell r="BS273">
            <v>-22544.445098131895</v>
          </cell>
          <cell r="BT273">
            <v>-24885.547288388014</v>
          </cell>
          <cell r="BU273">
            <v>-42815.48224812746</v>
          </cell>
          <cell r="BV273">
            <v>-42645.62105448544</v>
          </cell>
          <cell r="BW273">
            <v>-48471.257897302508</v>
          </cell>
          <cell r="BX273">
            <v>-50840.038594275713</v>
          </cell>
          <cell r="BY273">
            <v>-48787.335496157408</v>
          </cell>
          <cell r="BZ273">
            <v>-51734.822632491589</v>
          </cell>
          <cell r="CA273">
            <v>-56330.253009021282</v>
          </cell>
          <cell r="CB273">
            <v>-33573.224711433053</v>
          </cell>
          <cell r="CC273">
            <v>-24885.214622750878</v>
          </cell>
          <cell r="CD273">
            <v>-19638.374405413866</v>
          </cell>
          <cell r="CE273">
            <v>-433205.50187325478</v>
          </cell>
          <cell r="CF273">
            <v>-23114.831305205822</v>
          </cell>
          <cell r="CG273">
            <v>-28034.691789716482</v>
          </cell>
          <cell r="CH273">
            <v>-47171.08406598866</v>
          </cell>
          <cell r="CI273">
            <v>-45941.02354003489</v>
          </cell>
          <cell r="CJ273">
            <v>-49822.132551267743</v>
          </cell>
          <cell r="CK273">
            <v>-53638.791777133942</v>
          </cell>
          <cell r="CL273">
            <v>-52175.697595655918</v>
          </cell>
          <cell r="CM273">
            <v>-57599.915363997221</v>
          </cell>
          <cell r="CN273">
            <v>-55217.849770486355</v>
          </cell>
          <cell r="CO273">
            <v>30077.528287529945</v>
          </cell>
          <cell r="CP273">
            <v>-30107.624423384666</v>
          </cell>
          <cell r="CQ273">
            <v>-20459.387977570295</v>
          </cell>
          <cell r="CR273">
            <v>-508252.78521037102</v>
          </cell>
          <cell r="CS273">
            <v>-25507.410451680422</v>
          </cell>
          <cell r="CT273">
            <v>-26594.82295525074</v>
          </cell>
          <cell r="CU273">
            <v>-47054.48240557313</v>
          </cell>
          <cell r="CV273">
            <v>-47180.032073989511</v>
          </cell>
          <cell r="CW273">
            <v>-52262.63442517817</v>
          </cell>
          <cell r="CX273">
            <v>-56708.277726083994</v>
          </cell>
          <cell r="CY273">
            <v>-52694.382146120071</v>
          </cell>
          <cell r="CZ273">
            <v>-56612.079983025789</v>
          </cell>
          <cell r="DA273">
            <v>-57579.206329762936</v>
          </cell>
          <cell r="DB273">
            <v>-39875.718378588557</v>
          </cell>
          <cell r="DC273">
            <v>-25959.657152578235</v>
          </cell>
          <cell r="DD273">
            <v>-20224.081182152033</v>
          </cell>
          <cell r="DE273">
            <v>-528148.21530485153</v>
          </cell>
          <cell r="DF273">
            <v>-26602.17549341917</v>
          </cell>
          <cell r="DG273">
            <v>-28914.839602783322</v>
          </cell>
          <cell r="DH273">
            <v>-49502.462798550725</v>
          </cell>
          <cell r="DI273">
            <v>-47940.804052323103</v>
          </cell>
          <cell r="DJ273">
            <v>-53163.856125205755</v>
          </cell>
          <cell r="DK273">
            <v>-59739.260166496038</v>
          </cell>
          <cell r="DL273">
            <v>-55821.058940380812</v>
          </cell>
          <cell r="DM273">
            <v>-59557.746613442898</v>
          </cell>
          <cell r="DN273">
            <v>-56893.914663165808</v>
          </cell>
          <cell r="DO273">
            <v>-42353.784643620253</v>
          </cell>
          <cell r="DP273">
            <v>-27137.906163871288</v>
          </cell>
          <cell r="DQ273">
            <v>-20520.406041681767</v>
          </cell>
          <cell r="DR273">
            <v>-550482.76243686676</v>
          </cell>
          <cell r="DS273">
            <v>-26923.463406950235</v>
          </cell>
          <cell r="DT273">
            <v>-30154.484787642956</v>
          </cell>
          <cell r="DU273">
            <v>-50401.091669648886</v>
          </cell>
          <cell r="DV273">
            <v>-49111.824406936765</v>
          </cell>
          <cell r="DW273">
            <v>-55046.468516677618</v>
          </cell>
          <cell r="DX273">
            <v>-61826.08263990283</v>
          </cell>
          <cell r="DY273">
            <v>-57639.985171705484</v>
          </cell>
          <cell r="DZ273">
            <v>-63185.448741465807</v>
          </cell>
          <cell r="EA273">
            <v>-61257.604206413031</v>
          </cell>
          <cell r="EB273">
            <v>-43733.76333335042</v>
          </cell>
          <cell r="EC273">
            <v>-27897.121275618672</v>
          </cell>
          <cell r="ED273">
            <v>-23305.424280822277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A275" t="str">
            <v>Net Power Cost/Net System Load</v>
          </cell>
          <cell r="F275">
            <v>-5.8661661677490429E-3</v>
          </cell>
          <cell r="G275">
            <v>-7.4955920045880475E-3</v>
          </cell>
          <cell r="H275">
            <v>-1.06887292944009E-2</v>
          </cell>
          <cell r="I275">
            <v>-1.0427494400364168E-2</v>
          </cell>
          <cell r="J275">
            <v>-1.0671997474116068E-2</v>
          </cell>
          <cell r="K275">
            <v>-1.1053026636275831E-2</v>
          </cell>
          <cell r="L275">
            <v>-1.1624079162370293E-2</v>
          </cell>
          <cell r="M275">
            <v>-1.1869439765142431E-2</v>
          </cell>
          <cell r="N275">
            <v>-9.6512832178490271E-3</v>
          </cell>
          <cell r="O275">
            <v>-8.2611266802814498E-3</v>
          </cell>
          <cell r="P275">
            <v>-5.4182408143930161E-3</v>
          </cell>
          <cell r="Q275">
            <v>-4.0545319466289698E-3</v>
          </cell>
          <cell r="R275">
            <v>-7.8045475814292331E-3</v>
          </cell>
          <cell r="S275">
            <v>-5.0718512392897708E-3</v>
          </cell>
          <cell r="T275">
            <v>-5.3684518053138675E-3</v>
          </cell>
          <cell r="U275">
            <v>-7.8179357557921492E-3</v>
          </cell>
          <cell r="V275">
            <v>-8.8466406114982021E-3</v>
          </cell>
          <cell r="W275">
            <v>-9.5875853190783289E-3</v>
          </cell>
          <cell r="X275">
            <v>-1.0040286034328716E-2</v>
          </cell>
          <cell r="Y275">
            <v>-1.1132897417628129E-2</v>
          </cell>
          <cell r="Z275">
            <v>-1.0605143321608779E-2</v>
          </cell>
          <cell r="AA275">
            <v>-8.7696993590213879E-3</v>
          </cell>
          <cell r="AB275">
            <v>-7.556224317024629E-3</v>
          </cell>
          <cell r="AC275">
            <v>-5.0157406494584222E-3</v>
          </cell>
          <cell r="AD275">
            <v>-3.6008018417454934E-3</v>
          </cell>
          <cell r="AE275">
            <v>-6.5224650267623474E-3</v>
          </cell>
          <cell r="AF275">
            <v>-4.1171899515077826E-3</v>
          </cell>
          <cell r="AG275">
            <v>-5.1183972658357391E-3</v>
          </cell>
          <cell r="AH275">
            <v>-7.6761105192169055E-3</v>
          </cell>
          <cell r="AI275">
            <v>-8.0602050082916321E-3</v>
          </cell>
          <cell r="AJ275">
            <v>-7.8375631202085572E-3</v>
          </cell>
          <cell r="AK275">
            <v>-7.8170294172998922E-3</v>
          </cell>
          <cell r="AL275">
            <v>-7.3102575623238408E-3</v>
          </cell>
          <cell r="AM275">
            <v>-7.6353296349189748E-3</v>
          </cell>
          <cell r="AN275">
            <v>-8.2300047618524275E-3</v>
          </cell>
          <cell r="AO275">
            <v>-6.8160428429848707E-3</v>
          </cell>
          <cell r="AP275">
            <v>-4.7269928209239254E-3</v>
          </cell>
          <cell r="AQ275">
            <v>-3.3090808922118242E-3</v>
          </cell>
          <cell r="AR275">
            <v>-6.9879847949039231E-3</v>
          </cell>
          <cell r="AS275">
            <v>-4.0899489684065315E-3</v>
          </cell>
          <cell r="AT275">
            <v>-4.9929519463276506E-3</v>
          </cell>
          <cell r="AU275">
            <v>-8.1429490997528831E-3</v>
          </cell>
          <cell r="AV275">
            <v>-8.7916320453160779E-3</v>
          </cell>
          <cell r="AW275">
            <v>-9.0449566582009311E-3</v>
          </cell>
          <cell r="AX275">
            <v>-8.6343561524806489E-3</v>
          </cell>
          <cell r="AY275">
            <v>-7.5243610609376788E-3</v>
          </cell>
          <cell r="AZ275">
            <v>-8.2519870628132708E-3</v>
          </cell>
          <cell r="BA275">
            <v>-9.7437911504059116E-3</v>
          </cell>
          <cell r="BB275">
            <v>-7.0560830014088083E-3</v>
          </cell>
          <cell r="BC275">
            <v>-4.6674077863961827E-3</v>
          </cell>
          <cell r="BD275">
            <v>-3.4104303464985719E-3</v>
          </cell>
          <cell r="BE275">
            <v>-7.247440583778797E-3</v>
          </cell>
          <cell r="BF275">
            <v>-4.1125703285587178E-3</v>
          </cell>
          <cell r="BG275">
            <v>-5.1223418257784203E-3</v>
          </cell>
          <cell r="BH275">
            <v>-8.3470552095015194E-3</v>
          </cell>
          <cell r="BI275">
            <v>-9.2388162706846799E-3</v>
          </cell>
          <cell r="BJ275">
            <v>-9.5432745743977421E-3</v>
          </cell>
          <cell r="BK275">
            <v>-9.1082195496348106E-3</v>
          </cell>
          <cell r="BL275">
            <v>-7.6304659987584955E-3</v>
          </cell>
          <cell r="BM275">
            <v>-8.643982635305747E-3</v>
          </cell>
          <cell r="BN275">
            <v>-1.0208576592045659E-2</v>
          </cell>
          <cell r="BO275">
            <v>-7.2435467574898382E-3</v>
          </cell>
          <cell r="BP275">
            <v>-4.8006777162399317E-3</v>
          </cell>
          <cell r="BQ275">
            <v>-3.5265179732135721E-3</v>
          </cell>
          <cell r="BR275">
            <v>-7.8672724294150953E-3</v>
          </cell>
          <cell r="BS275">
            <v>-4.2510577904195657E-3</v>
          </cell>
          <cell r="BT275">
            <v>-5.2836376375111627E-3</v>
          </cell>
          <cell r="BU275">
            <v>-8.9363873523105042E-3</v>
          </cell>
          <cell r="BV275">
            <v>-9.4789407124160618E-3</v>
          </cell>
          <cell r="BW275">
            <v>-1.0333910168441207E-2</v>
          </cell>
          <cell r="BX275">
            <v>-1.0340645787980662E-2</v>
          </cell>
          <cell r="BY275">
            <v>-8.6724235959927398E-3</v>
          </cell>
          <cell r="BZ275">
            <v>-9.5875532725777646E-3</v>
          </cell>
          <cell r="CA275">
            <v>-1.1796266998853611E-2</v>
          </cell>
          <cell r="CB275">
            <v>-7.2187273492332338E-3</v>
          </cell>
          <cell r="CC275">
            <v>-5.2361404728209493E-3</v>
          </cell>
          <cell r="CD275">
            <v>-3.7275363459876587E-3</v>
          </cell>
          <cell r="CE275">
            <v>-7.2559203676512141E-3</v>
          </cell>
          <cell r="CF275">
            <v>-4.3395112673785263E-3</v>
          </cell>
          <cell r="CG275">
            <v>-5.7828888766060516E-3</v>
          </cell>
          <cell r="CH275">
            <v>-9.7961632342595806E-3</v>
          </cell>
          <cell r="CI275">
            <v>-1.0168353389193641E-2</v>
          </cell>
          <cell r="CJ275">
            <v>-1.0576120270187062E-2</v>
          </cell>
          <cell r="CK275">
            <v>-1.0876120688521951E-2</v>
          </cell>
          <cell r="CL275">
            <v>-9.2651234637912694E-3</v>
          </cell>
          <cell r="CM275">
            <v>-1.0644083104104141E-2</v>
          </cell>
          <cell r="CN275">
            <v>-1.1578003498165401E-2</v>
          </cell>
          <cell r="CO275">
            <v>6.4399415865530329E-3</v>
          </cell>
          <cell r="CP275">
            <v>-6.302924155008327E-3</v>
          </cell>
          <cell r="CQ275">
            <v>-3.8645972465509715E-3</v>
          </cell>
          <cell r="CR275">
            <v>-8.498659588390467E-3</v>
          </cell>
          <cell r="CS275">
            <v>-4.7698733925507497E-3</v>
          </cell>
          <cell r="CT275">
            <v>-5.600470552892034E-3</v>
          </cell>
          <cell r="CU275">
            <v>-9.7375196324449576E-3</v>
          </cell>
          <cell r="CV275">
            <v>-1.0406864932704707E-2</v>
          </cell>
          <cell r="CW275">
            <v>-1.1054430005639659E-2</v>
          </cell>
          <cell r="CX275">
            <v>-1.1461288204579034E-2</v>
          </cell>
          <cell r="CY275">
            <v>-9.3252598261912567E-3</v>
          </cell>
          <cell r="CZ275">
            <v>-1.0422096901454125E-2</v>
          </cell>
          <cell r="DA275">
            <v>-1.2035459957587591E-2</v>
          </cell>
          <cell r="DB275">
            <v>-8.5061728216189181E-3</v>
          </cell>
          <cell r="DC275">
            <v>-5.4111117411395071E-3</v>
          </cell>
          <cell r="DD275">
            <v>-3.8057463706557826E-3</v>
          </cell>
          <cell r="DE275">
            <v>-8.8979119453398425E-3</v>
          </cell>
          <cell r="DF275">
            <v>-5.0051571505207448E-3</v>
          </cell>
          <cell r="DG275">
            <v>-6.1556289915003504E-3</v>
          </cell>
          <cell r="DH275">
            <v>-1.0341027088855981E-2</v>
          </cell>
          <cell r="DI275">
            <v>-1.0712885662513827E-2</v>
          </cell>
          <cell r="DJ275">
            <v>-1.1366033328862102E-2</v>
          </cell>
          <cell r="DK275">
            <v>-1.217548823321124E-2</v>
          </cell>
          <cell r="DL275">
            <v>-9.9570224838885224E-3</v>
          </cell>
          <cell r="DM275">
            <v>-1.1060171729894819E-2</v>
          </cell>
          <cell r="DN275">
            <v>-1.1932922164032078E-2</v>
          </cell>
          <cell r="DO275">
            <v>-9.0568995822195575E-3</v>
          </cell>
          <cell r="DP275">
            <v>-5.6776225906745026E-3</v>
          </cell>
          <cell r="DQ275">
            <v>-3.8841944864707045E-3</v>
          </cell>
          <cell r="DR275">
            <v>-9.2653376002473919E-3</v>
          </cell>
          <cell r="DS275">
            <v>-5.0422257510618351E-3</v>
          </cell>
          <cell r="DT275">
            <v>-6.3922393474840078E-3</v>
          </cell>
          <cell r="DU275">
            <v>-1.0488635511062938E-2</v>
          </cell>
          <cell r="DV275">
            <v>-1.0927213218685949E-2</v>
          </cell>
          <cell r="DW275">
            <v>-1.1726863448430436E-2</v>
          </cell>
          <cell r="DX275">
            <v>-1.2571779531775462E-2</v>
          </cell>
          <cell r="DY275">
            <v>-1.0308003956865264E-2</v>
          </cell>
          <cell r="DZ275">
            <v>-1.1763141737155536E-2</v>
          </cell>
          <cell r="EA275">
            <v>-1.2927115372519893E-2</v>
          </cell>
          <cell r="EB275">
            <v>-9.3520317055535429E-3</v>
          </cell>
          <cell r="EC275">
            <v>-5.8362477466680218E-3</v>
          </cell>
          <cell r="ED275">
            <v>-4.4087107987174079E-3</v>
          </cell>
        </row>
        <row r="276">
          <cell r="F276">
            <v>23.404961176221519</v>
          </cell>
          <cell r="G276">
            <v>23.775863221986491</v>
          </cell>
          <cell r="H276">
            <v>22.155249624811102</v>
          </cell>
          <cell r="I276">
            <v>17.581724965511963</v>
          </cell>
          <cell r="J276">
            <v>16.235028546120525</v>
          </cell>
          <cell r="K276">
            <v>16.52983055431719</v>
          </cell>
          <cell r="L276">
            <v>21.934963561535607</v>
          </cell>
          <cell r="M276">
            <v>21.488511314740482</v>
          </cell>
          <cell r="N276">
            <v>17.462869654373911</v>
          </cell>
          <cell r="O276">
            <v>18.050276266205124</v>
          </cell>
          <cell r="P276">
            <v>17.910361289517148</v>
          </cell>
          <cell r="Q276">
            <v>19.251897357511044</v>
          </cell>
          <cell r="R276">
            <v>16.985542176851428</v>
          </cell>
          <cell r="S276">
            <v>20.380263657270238</v>
          </cell>
          <cell r="T276">
            <v>17.136650933445434</v>
          </cell>
          <cell r="U276">
            <v>16.307512223903512</v>
          </cell>
          <cell r="V276">
            <v>15.000060362175127</v>
          </cell>
          <cell r="W276">
            <v>14.660017368921824</v>
          </cell>
          <cell r="X276">
            <v>15.097862310233394</v>
          </cell>
          <cell r="Y276">
            <v>21.119375387887239</v>
          </cell>
          <cell r="Z276">
            <v>19.304547587894632</v>
          </cell>
          <cell r="AA276">
            <v>15.954311668967103</v>
          </cell>
          <cell r="AB276">
            <v>16.607275840504634</v>
          </cell>
          <cell r="AC276">
            <v>16.696783741159411</v>
          </cell>
          <cell r="AD276">
            <v>17.223416134805877</v>
          </cell>
          <cell r="AE276">
            <v>14.24760147112378</v>
          </cell>
          <cell r="AF276">
            <v>16.591376588351839</v>
          </cell>
          <cell r="AG276">
            <v>16.202981425910625</v>
          </cell>
          <cell r="AH276">
            <v>16.042727402865431</v>
          </cell>
          <cell r="AI276">
            <v>13.689438048677204</v>
          </cell>
          <cell r="AJ276">
            <v>12.01235713530148</v>
          </cell>
          <cell r="AK276">
            <v>11.803809771677061</v>
          </cell>
          <cell r="AL276">
            <v>13.952399797636307</v>
          </cell>
          <cell r="AM276">
            <v>13.968506260836397</v>
          </cell>
          <cell r="AN276">
            <v>15.096042273315014</v>
          </cell>
          <cell r="AO276">
            <v>15.018834755810119</v>
          </cell>
          <cell r="AP276">
            <v>15.783558339115412</v>
          </cell>
          <cell r="AQ276">
            <v>15.875307849735158</v>
          </cell>
          <cell r="AR276">
            <v>15.345093541094922</v>
          </cell>
          <cell r="AS276">
            <v>16.592872270083095</v>
          </cell>
          <cell r="AT276">
            <v>16.073559787098365</v>
          </cell>
          <cell r="AU276">
            <v>17.119338015009713</v>
          </cell>
          <cell r="AV276">
            <v>15.025381903112025</v>
          </cell>
          <cell r="AW276">
            <v>13.941775173221668</v>
          </cell>
          <cell r="AX276">
            <v>13.096997614391892</v>
          </cell>
          <cell r="AY276">
            <v>14.417332376854699</v>
          </cell>
          <cell r="AZ276">
            <v>15.16227162816115</v>
          </cell>
          <cell r="BA276">
            <v>17.881618450161266</v>
          </cell>
          <cell r="BB276">
            <v>15.648303057548818</v>
          </cell>
          <cell r="BC276">
            <v>15.687254833316992</v>
          </cell>
          <cell r="BD276">
            <v>16.471618523392245</v>
          </cell>
          <cell r="BE276">
            <v>16.053517490209369</v>
          </cell>
          <cell r="BF276">
            <v>16.830539515645324</v>
          </cell>
          <cell r="BG276">
            <v>16.632519361166388</v>
          </cell>
          <cell r="BH276">
            <v>17.700651822450389</v>
          </cell>
          <cell r="BI276">
            <v>15.929180889500589</v>
          </cell>
          <cell r="BJ276">
            <v>14.82851955629245</v>
          </cell>
          <cell r="BK276">
            <v>13.934905768077066</v>
          </cell>
          <cell r="BL276">
            <v>14.748531095498794</v>
          </cell>
          <cell r="BM276">
            <v>16.013321828004656</v>
          </cell>
          <cell r="BN276">
            <v>18.897606410817652</v>
          </cell>
          <cell r="BO276">
            <v>16.206704673229364</v>
          </cell>
          <cell r="BP276">
            <v>16.284151375571579</v>
          </cell>
          <cell r="BQ276">
            <v>17.189750975581617</v>
          </cell>
          <cell r="BR276">
            <v>17.604812319277112</v>
          </cell>
          <cell r="BS276">
            <v>17.555586347757817</v>
          </cell>
          <cell r="BT276">
            <v>17.315154123670006</v>
          </cell>
          <cell r="BU276">
            <v>19.128366692278444</v>
          </cell>
          <cell r="BV276">
            <v>16.49555214695717</v>
          </cell>
          <cell r="BW276">
            <v>16.196952063780486</v>
          </cell>
          <cell r="BX276">
            <v>15.990601469560232</v>
          </cell>
          <cell r="BY276">
            <v>16.953592261093814</v>
          </cell>
          <cell r="BZ276">
            <v>17.948454482199654</v>
          </cell>
          <cell r="CA276">
            <v>22.170369455571411</v>
          </cell>
          <cell r="CB276">
            <v>16.298813321232032</v>
          </cell>
          <cell r="CC276">
            <v>17.936453263815942</v>
          </cell>
          <cell r="CD276">
            <v>18.348373647736128</v>
          </cell>
          <cell r="CE276">
            <v>16.375880111982635</v>
          </cell>
          <cell r="CF276">
            <v>18.091025803638598</v>
          </cell>
          <cell r="CG276">
            <v>18.929185627378569</v>
          </cell>
          <cell r="CH276">
            <v>21.180182802728289</v>
          </cell>
          <cell r="CI276">
            <v>17.85955392541252</v>
          </cell>
          <cell r="CJ276">
            <v>16.731896289274026</v>
          </cell>
          <cell r="CK276">
            <v>16.955682139275524</v>
          </cell>
          <cell r="CL276">
            <v>18.222129802573562</v>
          </cell>
          <cell r="CM276">
            <v>20.083463427644585</v>
          </cell>
          <cell r="CN276">
            <v>21.841380692640946</v>
          </cell>
          <cell r="CO276">
            <v>-14.674635086057096</v>
          </cell>
          <cell r="CP276">
            <v>21.810007188514373</v>
          </cell>
          <cell r="CQ276">
            <v>19.211161941578194</v>
          </cell>
          <cell r="CR276">
            <v>19.346438640317704</v>
          </cell>
          <cell r="CS276">
            <v>20.06290090680023</v>
          </cell>
          <cell r="CT276">
            <v>18.690892920571251</v>
          </cell>
          <cell r="CU276">
            <v>21.233339803766285</v>
          </cell>
          <cell r="CV276">
            <v>18.433444322280117</v>
          </cell>
          <cell r="CW276">
            <v>17.639645019254857</v>
          </cell>
          <cell r="CX276">
            <v>18.016182882385792</v>
          </cell>
          <cell r="CY276">
            <v>18.495590822021882</v>
          </cell>
          <cell r="CZ276">
            <v>19.838098185700971</v>
          </cell>
          <cell r="DA276">
            <v>22.890311965208049</v>
          </cell>
          <cell r="DB276">
            <v>19.552700322001336</v>
          </cell>
          <cell r="DC276">
            <v>18.898855681436679</v>
          </cell>
          <cell r="DD276">
            <v>19.084092893178045</v>
          </cell>
          <cell r="DE276">
            <v>20.204956005911487</v>
          </cell>
          <cell r="DF276">
            <v>21.029105137258369</v>
          </cell>
          <cell r="DG276">
            <v>20.423488379972458</v>
          </cell>
          <cell r="DH276">
            <v>22.450737956935154</v>
          </cell>
          <cell r="DI276">
            <v>18.824676660903563</v>
          </cell>
          <cell r="DJ276">
            <v>18.03382967720421</v>
          </cell>
          <cell r="DK276">
            <v>19.074568682866534</v>
          </cell>
          <cell r="DL276">
            <v>19.69160711099083</v>
          </cell>
          <cell r="DM276">
            <v>20.975823572928928</v>
          </cell>
          <cell r="DN276">
            <v>22.73092522090742</v>
          </cell>
          <cell r="DO276">
            <v>20.873136010024247</v>
          </cell>
          <cell r="DP276">
            <v>19.856374917774282</v>
          </cell>
          <cell r="DQ276">
            <v>19.462206926665129</v>
          </cell>
          <cell r="DR276">
            <v>21.165097328541453</v>
          </cell>
          <cell r="DS276">
            <v>21.390542820034476</v>
          </cell>
          <cell r="DT276">
            <v>21.406199269985343</v>
          </cell>
          <cell r="DU276">
            <v>22.973599925997842</v>
          </cell>
          <cell r="DV276">
            <v>19.381299144798604</v>
          </cell>
          <cell r="DW276">
            <v>18.766368277613342</v>
          </cell>
          <cell r="DX276">
            <v>19.83970716363832</v>
          </cell>
          <cell r="DY276">
            <v>20.43560943856853</v>
          </cell>
          <cell r="DZ276">
            <v>22.364820509817942</v>
          </cell>
          <cell r="EA276">
            <v>24.5975948371191</v>
          </cell>
          <cell r="EB276">
            <v>21.660779351149028</v>
          </cell>
          <cell r="EC276">
            <v>20.513645022625187</v>
          </cell>
          <cell r="ED276">
            <v>22.213984576619243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A278" t="str">
            <v>Adjustments to Load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A286" t="str">
            <v>Net System Load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8">
          <cell r="A288" t="str">
            <v>Special Sales For Resale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Four Corners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Mid Columbia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Mona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Palo Verde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SP15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STF Index Trades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C313" t="str">
            <v>COB</v>
          </cell>
          <cell r="F313">
            <v>0</v>
          </cell>
          <cell r="G313">
            <v>15.184000000008382</v>
          </cell>
          <cell r="H313">
            <v>10.119999999995343</v>
          </cell>
          <cell r="I313">
            <v>24.812000000005355</v>
          </cell>
          <cell r="J313">
            <v>5.6739999999990687</v>
          </cell>
          <cell r="K313">
            <v>21.052000000003318</v>
          </cell>
          <cell r="L313">
            <v>53.070000000006985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26.970999999903142</v>
          </cell>
          <cell r="S313">
            <v>0</v>
          </cell>
          <cell r="T313">
            <v>4.6399999999994179</v>
          </cell>
          <cell r="U313">
            <v>0</v>
          </cell>
          <cell r="V313">
            <v>3</v>
          </cell>
          <cell r="W313">
            <v>8.0849999999991269</v>
          </cell>
          <cell r="X313">
            <v>11.245999999999185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10.123000000137836</v>
          </cell>
          <cell r="AF313">
            <v>0</v>
          </cell>
          <cell r="AG313">
            <v>0</v>
          </cell>
          <cell r="AH313">
            <v>0</v>
          </cell>
          <cell r="AI313">
            <v>4.9400000000023283</v>
          </cell>
          <cell r="AJ313">
            <v>4.7770000000018626</v>
          </cell>
          <cell r="AK313">
            <v>0</v>
          </cell>
          <cell r="AL313">
            <v>0.40600000000267755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0.57399999990593642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0.57400000000052387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0.13000000000465661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0.13000000000465661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-62.939999999944121</v>
          </cell>
          <cell r="BS313">
            <v>0</v>
          </cell>
          <cell r="BT313">
            <v>4.1699999999982538</v>
          </cell>
          <cell r="BU313">
            <v>0</v>
          </cell>
          <cell r="BV313">
            <v>1.4690000000045984</v>
          </cell>
          <cell r="BW313">
            <v>0.19299999999930151</v>
          </cell>
          <cell r="BX313">
            <v>1.1370000000024447</v>
          </cell>
          <cell r="BY313">
            <v>5.4499999999970896</v>
          </cell>
          <cell r="BZ313">
            <v>0</v>
          </cell>
          <cell r="CA313">
            <v>0</v>
          </cell>
          <cell r="CB313">
            <v>-80</v>
          </cell>
          <cell r="CC313">
            <v>4.6410000000032596</v>
          </cell>
          <cell r="CD313">
            <v>0</v>
          </cell>
          <cell r="CE313">
            <v>-48.832000000285916</v>
          </cell>
          <cell r="CF313">
            <v>0</v>
          </cell>
          <cell r="CG313">
            <v>0</v>
          </cell>
          <cell r="CH313">
            <v>0</v>
          </cell>
          <cell r="CI313">
            <v>2.9199999999982538</v>
          </cell>
          <cell r="CJ313">
            <v>9.1009999999951106</v>
          </cell>
          <cell r="CK313">
            <v>4.6989999999932479</v>
          </cell>
          <cell r="CL313">
            <v>14.783999999999651</v>
          </cell>
          <cell r="CM313">
            <v>16.730000000010477</v>
          </cell>
          <cell r="CN313">
            <v>0</v>
          </cell>
          <cell r="CO313">
            <v>-80</v>
          </cell>
          <cell r="CP313">
            <v>-17.065999999998894</v>
          </cell>
          <cell r="CQ313">
            <v>0</v>
          </cell>
          <cell r="CR313">
            <v>16.96999999997206</v>
          </cell>
          <cell r="CS313">
            <v>0</v>
          </cell>
          <cell r="CT313">
            <v>0.19000000000232831</v>
          </cell>
          <cell r="CU313">
            <v>0</v>
          </cell>
          <cell r="CV313">
            <v>0</v>
          </cell>
          <cell r="CW313">
            <v>4.7099999999991269</v>
          </cell>
          <cell r="CX313">
            <v>0</v>
          </cell>
          <cell r="CY313">
            <v>1.1900000000023283</v>
          </cell>
          <cell r="CZ313">
            <v>10.269999999989523</v>
          </cell>
          <cell r="DA313">
            <v>0.61000000000058208</v>
          </cell>
          <cell r="DB313">
            <v>0</v>
          </cell>
          <cell r="DC313">
            <v>0</v>
          </cell>
          <cell r="DD313">
            <v>0</v>
          </cell>
          <cell r="DE313">
            <v>8.5230000001611188</v>
          </cell>
          <cell r="DF313">
            <v>-10.319999999999709</v>
          </cell>
          <cell r="DG313">
            <v>0</v>
          </cell>
          <cell r="DH313">
            <v>0</v>
          </cell>
          <cell r="DI313">
            <v>0</v>
          </cell>
          <cell r="DJ313">
            <v>4.7969999999986612</v>
          </cell>
          <cell r="DK313">
            <v>0</v>
          </cell>
          <cell r="DL313">
            <v>7.5599999999976717</v>
          </cell>
          <cell r="DM313">
            <v>5.1299999999901047</v>
          </cell>
          <cell r="DN313">
            <v>0</v>
          </cell>
          <cell r="DO313">
            <v>1.5999999995983671E-2</v>
          </cell>
          <cell r="DP313">
            <v>1.0000000002037268E-2</v>
          </cell>
          <cell r="DQ313">
            <v>1.3300000000017462</v>
          </cell>
          <cell r="DR313">
            <v>12.901000000070781</v>
          </cell>
          <cell r="DS313">
            <v>0</v>
          </cell>
          <cell r="DT313">
            <v>0.38999999999941792</v>
          </cell>
          <cell r="DU313">
            <v>0</v>
          </cell>
          <cell r="DV313">
            <v>0</v>
          </cell>
          <cell r="DW313">
            <v>4.5900000000037835</v>
          </cell>
          <cell r="DX313">
            <v>0.54499999999825377</v>
          </cell>
          <cell r="DY313">
            <v>4.4000000000087311</v>
          </cell>
          <cell r="DZ313">
            <v>2.5200000000040745</v>
          </cell>
          <cell r="EA313">
            <v>0</v>
          </cell>
          <cell r="EB313">
            <v>2.6000000005296897E-2</v>
          </cell>
          <cell r="EC313">
            <v>0.43000000000029104</v>
          </cell>
          <cell r="ED313">
            <v>0</v>
          </cell>
        </row>
        <row r="314">
          <cell r="C314" t="str">
            <v>Four Corners</v>
          </cell>
          <cell r="F314">
            <v>162.39099999998871</v>
          </cell>
          <cell r="G314">
            <v>122.43500000001222</v>
          </cell>
          <cell r="H314">
            <v>169.28599999999278</v>
          </cell>
          <cell r="I314">
            <v>80.635000000002037</v>
          </cell>
          <cell r="J314">
            <v>8.4159999999974389</v>
          </cell>
          <cell r="K314">
            <v>9.1560000000026776</v>
          </cell>
          <cell r="L314">
            <v>0</v>
          </cell>
          <cell r="M314">
            <v>10</v>
          </cell>
          <cell r="N314">
            <v>15.940000000002328</v>
          </cell>
          <cell r="O314">
            <v>59.389999999984866</v>
          </cell>
          <cell r="P314">
            <v>104.13000000000466</v>
          </cell>
          <cell r="Q314">
            <v>57.875</v>
          </cell>
          <cell r="R314">
            <v>457.38999999989755</v>
          </cell>
          <cell r="S314">
            <v>27.5</v>
          </cell>
          <cell r="T314">
            <v>4.2600000000093132</v>
          </cell>
          <cell r="U314">
            <v>8.9800000000104774</v>
          </cell>
          <cell r="V314">
            <v>112.98399999999674</v>
          </cell>
          <cell r="W314">
            <v>9.3060000000004948</v>
          </cell>
          <cell r="X314">
            <v>36.810999999997875</v>
          </cell>
          <cell r="Y314">
            <v>0.40400000000954606</v>
          </cell>
          <cell r="Z314">
            <v>0</v>
          </cell>
          <cell r="AA314">
            <v>170.38000000000466</v>
          </cell>
          <cell r="AB314">
            <v>7.1900000000023283</v>
          </cell>
          <cell r="AC314">
            <v>73.370000000024447</v>
          </cell>
          <cell r="AD314">
            <v>6.2049999999871943</v>
          </cell>
          <cell r="AE314">
            <v>183.55500000016764</v>
          </cell>
          <cell r="AF314">
            <v>2.389999999984866</v>
          </cell>
          <cell r="AG314">
            <v>0</v>
          </cell>
          <cell r="AH314">
            <v>3.0399999999790452</v>
          </cell>
          <cell r="AI314">
            <v>70.100000000005821</v>
          </cell>
          <cell r="AJ314">
            <v>48.468999999997322</v>
          </cell>
          <cell r="AK314">
            <v>-40.60399999999936</v>
          </cell>
          <cell r="AL314">
            <v>0</v>
          </cell>
          <cell r="AM314">
            <v>0</v>
          </cell>
          <cell r="AN314">
            <v>0.62399999999615829</v>
          </cell>
          <cell r="AO314">
            <v>79.049999999988358</v>
          </cell>
          <cell r="AP314">
            <v>1.0000000009313226E-2</v>
          </cell>
          <cell r="AQ314">
            <v>20.475999999995111</v>
          </cell>
          <cell r="AR314">
            <v>36.490000000223517</v>
          </cell>
          <cell r="AS314">
            <v>5.2200000000011642</v>
          </cell>
          <cell r="AT314">
            <v>0.20000000001164153</v>
          </cell>
          <cell r="AU314">
            <v>8.0000000016298145E-2</v>
          </cell>
          <cell r="AV314">
            <v>0</v>
          </cell>
          <cell r="AW314">
            <v>0.75999999999476131</v>
          </cell>
          <cell r="AX314">
            <v>3.4499999999970896</v>
          </cell>
          <cell r="AY314">
            <v>0</v>
          </cell>
          <cell r="AZ314">
            <v>0</v>
          </cell>
          <cell r="BA314">
            <v>4.75</v>
          </cell>
          <cell r="BB314">
            <v>0.69000000000232831</v>
          </cell>
          <cell r="BC314">
            <v>2.7199999999720603</v>
          </cell>
          <cell r="BD314">
            <v>18.619999999995343</v>
          </cell>
          <cell r="BE314">
            <v>19.798999999882653</v>
          </cell>
          <cell r="BF314">
            <v>0.87000000002444722</v>
          </cell>
          <cell r="BG314">
            <v>0.8000000000174623</v>
          </cell>
          <cell r="BH314">
            <v>2.9200000000128057</v>
          </cell>
          <cell r="BI314">
            <v>0</v>
          </cell>
          <cell r="BJ314">
            <v>0.38499999999476131</v>
          </cell>
          <cell r="BK314">
            <v>2.8499999999912689</v>
          </cell>
          <cell r="BL314">
            <v>0</v>
          </cell>
          <cell r="BM314">
            <v>2.6200000000244472</v>
          </cell>
          <cell r="BN314">
            <v>2.4700000000011642</v>
          </cell>
          <cell r="BO314">
            <v>5.9999999997671694E-2</v>
          </cell>
          <cell r="BP314">
            <v>0.95000000001164153</v>
          </cell>
          <cell r="BQ314">
            <v>5.8740000000107102</v>
          </cell>
          <cell r="BR314">
            <v>17.545000000158325</v>
          </cell>
          <cell r="BS314">
            <v>3.0199999999895226</v>
          </cell>
          <cell r="BT314">
            <v>0.60000000000582077</v>
          </cell>
          <cell r="BU314">
            <v>4.0000000008149073E-2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4.0000000008149073E-2</v>
          </cell>
          <cell r="CA314">
            <v>0</v>
          </cell>
          <cell r="CB314">
            <v>6.2699999999895226</v>
          </cell>
          <cell r="CC314">
            <v>1</v>
          </cell>
          <cell r="CD314">
            <v>6.5749999999970896</v>
          </cell>
          <cell r="CE314">
            <v>-450.2249999998603</v>
          </cell>
          <cell r="CF314">
            <v>7.0500000000174623</v>
          </cell>
          <cell r="CG314">
            <v>0.60999999998603016</v>
          </cell>
          <cell r="CH314">
            <v>3.0199999999895226</v>
          </cell>
          <cell r="CI314">
            <v>0</v>
          </cell>
          <cell r="CJ314">
            <v>0.11999999999534339</v>
          </cell>
          <cell r="CK314">
            <v>0</v>
          </cell>
          <cell r="CL314">
            <v>0</v>
          </cell>
          <cell r="CM314">
            <v>0</v>
          </cell>
          <cell r="CN314">
            <v>3.3599999999860302</v>
          </cell>
          <cell r="CO314">
            <v>-466.17000000001281</v>
          </cell>
          <cell r="CP314">
            <v>0.44000000000232831</v>
          </cell>
          <cell r="CQ314">
            <v>1.3450000000011642</v>
          </cell>
          <cell r="CR314">
            <v>38.964000000618398</v>
          </cell>
          <cell r="CS314">
            <v>4.9100000000034925</v>
          </cell>
          <cell r="CT314">
            <v>0.39000000001396984</v>
          </cell>
          <cell r="CU314">
            <v>0.14999999999417923</v>
          </cell>
          <cell r="CV314">
            <v>7.2699999999895226</v>
          </cell>
          <cell r="CW314">
            <v>0</v>
          </cell>
          <cell r="CX314">
            <v>5.1899999999877764</v>
          </cell>
          <cell r="CY314">
            <v>3.8000000000174623</v>
          </cell>
          <cell r="CZ314">
            <v>0.13999999998486601</v>
          </cell>
          <cell r="DA314">
            <v>1.2200000000011642</v>
          </cell>
          <cell r="DB314">
            <v>9.8799999999755528</v>
          </cell>
          <cell r="DC314">
            <v>0</v>
          </cell>
          <cell r="DD314">
            <v>6.0140000000101281</v>
          </cell>
          <cell r="DE314">
            <v>24.514999999664724</v>
          </cell>
          <cell r="DF314">
            <v>4.6600000000034925</v>
          </cell>
          <cell r="DG314">
            <v>0.39999999999417923</v>
          </cell>
          <cell r="DH314">
            <v>9.9999999976716936E-2</v>
          </cell>
          <cell r="DI314">
            <v>4.3399999999965075</v>
          </cell>
          <cell r="DJ314">
            <v>0.180000000007567</v>
          </cell>
          <cell r="DK314">
            <v>0</v>
          </cell>
          <cell r="DL314">
            <v>3.7799999999988358</v>
          </cell>
          <cell r="DM314">
            <v>0</v>
          </cell>
          <cell r="DN314">
            <v>1.2000000000116415</v>
          </cell>
          <cell r="DO314">
            <v>9.8399999999965075</v>
          </cell>
          <cell r="DP314">
            <v>0</v>
          </cell>
          <cell r="DQ314">
            <v>1.4999999999417923E-2</v>
          </cell>
          <cell r="DR314">
            <v>47.071000000229105</v>
          </cell>
          <cell r="DS314">
            <v>6.9599999999918509</v>
          </cell>
          <cell r="DT314">
            <v>4.4700000000011642</v>
          </cell>
          <cell r="DU314">
            <v>2.9100000000034925</v>
          </cell>
          <cell r="DV314">
            <v>4.31600000000617</v>
          </cell>
          <cell r="DW314">
            <v>0.28500000000349246</v>
          </cell>
          <cell r="DX314">
            <v>0.50999999999476131</v>
          </cell>
          <cell r="DY314">
            <v>7.5400000000081491</v>
          </cell>
          <cell r="DZ314">
            <v>0</v>
          </cell>
          <cell r="EA314">
            <v>2.7299999999813735</v>
          </cell>
          <cell r="EB314">
            <v>6.0999999999767169</v>
          </cell>
          <cell r="EC314">
            <v>0</v>
          </cell>
          <cell r="ED314">
            <v>11.25</v>
          </cell>
        </row>
        <row r="315">
          <cell r="C315" t="str">
            <v>Mid Columbia</v>
          </cell>
          <cell r="F315">
            <v>5.9270000000033178</v>
          </cell>
          <cell r="G315">
            <v>12.871999999999389</v>
          </cell>
          <cell r="H315">
            <v>99.873999999999796</v>
          </cell>
          <cell r="I315">
            <v>28.731999999999971</v>
          </cell>
          <cell r="J315">
            <v>26.743780000000015</v>
          </cell>
          <cell r="K315">
            <v>27.303349999999966</v>
          </cell>
          <cell r="L315">
            <v>570.07000000000698</v>
          </cell>
          <cell r="M315">
            <v>97.763999999995576</v>
          </cell>
          <cell r="N315">
            <v>19.619999999995343</v>
          </cell>
          <cell r="O315">
            <v>61.630000000004657</v>
          </cell>
          <cell r="P315">
            <v>22.421999999998661</v>
          </cell>
          <cell r="Q315">
            <v>7.2599999999947613</v>
          </cell>
          <cell r="R315">
            <v>-1019.1509000000078</v>
          </cell>
          <cell r="S315">
            <v>10.828999999997905</v>
          </cell>
          <cell r="T315">
            <v>0</v>
          </cell>
          <cell r="U315">
            <v>1.0100000000093132</v>
          </cell>
          <cell r="V315">
            <v>56.610000000000582</v>
          </cell>
          <cell r="W315">
            <v>58.511200000000827</v>
          </cell>
          <cell r="X315">
            <v>8.4408999999999992</v>
          </cell>
          <cell r="Y315">
            <v>-1229.3930000000037</v>
          </cell>
          <cell r="Z315">
            <v>55.75</v>
          </cell>
          <cell r="AA315">
            <v>7.4159999999974389</v>
          </cell>
          <cell r="AB315">
            <v>10.290000000008149</v>
          </cell>
          <cell r="AC315">
            <v>0</v>
          </cell>
          <cell r="AD315">
            <v>1.3850000000093132</v>
          </cell>
          <cell r="AE315">
            <v>76.301000000094064</v>
          </cell>
          <cell r="AF315">
            <v>0</v>
          </cell>
          <cell r="AG315">
            <v>0</v>
          </cell>
          <cell r="AH315">
            <v>0.5</v>
          </cell>
          <cell r="AI315">
            <v>3.0739999999932479</v>
          </cell>
          <cell r="AJ315">
            <v>24.672000000002299</v>
          </cell>
          <cell r="AK315">
            <v>9.1380000000026484</v>
          </cell>
          <cell r="AL315">
            <v>26.864000000001397</v>
          </cell>
          <cell r="AM315">
            <v>7.8949999999895226</v>
          </cell>
          <cell r="AN315">
            <v>0.30499999999301508</v>
          </cell>
          <cell r="AO315">
            <v>2.0200000000040745</v>
          </cell>
          <cell r="AP315">
            <v>0.47000000000116415</v>
          </cell>
          <cell r="AQ315">
            <v>1.3630000000048312</v>
          </cell>
          <cell r="AR315">
            <v>27.890000000130385</v>
          </cell>
          <cell r="AS315">
            <v>2.3900000000066939</v>
          </cell>
          <cell r="AT315">
            <v>0</v>
          </cell>
          <cell r="AU315">
            <v>0.48999999999068677</v>
          </cell>
          <cell r="AV315">
            <v>1.5320000000065193</v>
          </cell>
          <cell r="AW315">
            <v>4.9870000000009895</v>
          </cell>
          <cell r="AX315">
            <v>0</v>
          </cell>
          <cell r="AY315">
            <v>17.145000000004075</v>
          </cell>
          <cell r="AZ315">
            <v>0.21500000001105946</v>
          </cell>
          <cell r="BA315">
            <v>0</v>
          </cell>
          <cell r="BB315">
            <v>0.69599999999627471</v>
          </cell>
          <cell r="BC315">
            <v>0.43500000001222361</v>
          </cell>
          <cell r="BD315">
            <v>0</v>
          </cell>
          <cell r="BE315">
            <v>15.431999999564141</v>
          </cell>
          <cell r="BF315">
            <v>0</v>
          </cell>
          <cell r="BG315">
            <v>0</v>
          </cell>
          <cell r="BH315">
            <v>0.52999999999883585</v>
          </cell>
          <cell r="BI315">
            <v>1.5100000000093132</v>
          </cell>
          <cell r="BJ315">
            <v>9.6940000000031432</v>
          </cell>
          <cell r="BK315">
            <v>0.52300000000104774</v>
          </cell>
          <cell r="BL315">
            <v>2.2900000000081491</v>
          </cell>
          <cell r="BM315">
            <v>0.18500000001222361</v>
          </cell>
          <cell r="BN315">
            <v>0</v>
          </cell>
          <cell r="BO315">
            <v>0.69999999999708962</v>
          </cell>
          <cell r="BP315">
            <v>0</v>
          </cell>
          <cell r="BQ315">
            <v>0</v>
          </cell>
          <cell r="BR315">
            <v>-937.36900000041351</v>
          </cell>
          <cell r="BS315">
            <v>0</v>
          </cell>
          <cell r="BT315">
            <v>0</v>
          </cell>
          <cell r="BU315">
            <v>3.139999999984866</v>
          </cell>
          <cell r="BV315">
            <v>1.5199999999895226</v>
          </cell>
          <cell r="BW315">
            <v>12.966000000000349</v>
          </cell>
          <cell r="BX315">
            <v>6.0200000000040745</v>
          </cell>
          <cell r="BY315">
            <v>0.79000000000814907</v>
          </cell>
          <cell r="BZ315">
            <v>2.6699999999982538</v>
          </cell>
          <cell r="CA315">
            <v>0</v>
          </cell>
          <cell r="CB315">
            <v>-964.48500000000058</v>
          </cell>
          <cell r="CC315">
            <v>1.0000000009313226E-2</v>
          </cell>
          <cell r="CD315">
            <v>0</v>
          </cell>
          <cell r="CE315">
            <v>-3436.9420000000391</v>
          </cell>
          <cell r="CF315">
            <v>0.20999999999185093</v>
          </cell>
          <cell r="CG315">
            <v>0.19999999999708962</v>
          </cell>
          <cell r="CH315">
            <v>3.0000000027939677E-2</v>
          </cell>
          <cell r="CI315">
            <v>1.5</v>
          </cell>
          <cell r="CJ315">
            <v>29.292000000001281</v>
          </cell>
          <cell r="CK315">
            <v>26.351999999998952</v>
          </cell>
          <cell r="CL315">
            <v>6.4839999999967404</v>
          </cell>
          <cell r="CM315">
            <v>2.0200000000040745</v>
          </cell>
          <cell r="CN315">
            <v>0</v>
          </cell>
          <cell r="CO315">
            <v>-2983.5299999999988</v>
          </cell>
          <cell r="CP315">
            <v>-519.5</v>
          </cell>
          <cell r="CQ315">
            <v>0</v>
          </cell>
          <cell r="CR315">
            <v>32.418999999761581</v>
          </cell>
          <cell r="CS315">
            <v>0.21000000000640284</v>
          </cell>
          <cell r="CT315">
            <v>0</v>
          </cell>
          <cell r="CU315">
            <v>0.5</v>
          </cell>
          <cell r="CV315">
            <v>0</v>
          </cell>
          <cell r="CW315">
            <v>19.618999999998778</v>
          </cell>
          <cell r="CX315">
            <v>6.0499999999956344</v>
          </cell>
          <cell r="CY315">
            <v>1.5899999999965075</v>
          </cell>
          <cell r="CZ315">
            <v>3.9999999993597157E-2</v>
          </cell>
          <cell r="DA315">
            <v>0.29999999998835847</v>
          </cell>
          <cell r="DB315">
            <v>1.9800000000104774</v>
          </cell>
          <cell r="DC315">
            <v>2.1299999999901047</v>
          </cell>
          <cell r="DD315">
            <v>0</v>
          </cell>
          <cell r="DE315">
            <v>33.011000000173226</v>
          </cell>
          <cell r="DF315">
            <v>2.7620000000024447</v>
          </cell>
          <cell r="DG315">
            <v>0</v>
          </cell>
          <cell r="DH315">
            <v>0.23000000001047738</v>
          </cell>
          <cell r="DI315">
            <v>1.4400000000023283</v>
          </cell>
          <cell r="DJ315">
            <v>16.164999999997235</v>
          </cell>
          <cell r="DK315">
            <v>10.059000000001106</v>
          </cell>
          <cell r="DL315">
            <v>1.1799999999930151</v>
          </cell>
          <cell r="DM315">
            <v>0</v>
          </cell>
          <cell r="DN315">
            <v>1.1600000000034925</v>
          </cell>
          <cell r="DO315">
            <v>0</v>
          </cell>
          <cell r="DP315">
            <v>1.4999999999417923E-2</v>
          </cell>
          <cell r="DQ315">
            <v>0</v>
          </cell>
          <cell r="DR315">
            <v>38.730999999912456</v>
          </cell>
          <cell r="DS315">
            <v>2.3200000000069849</v>
          </cell>
          <cell r="DT315">
            <v>0</v>
          </cell>
          <cell r="DU315">
            <v>0.94000000000232831</v>
          </cell>
          <cell r="DV315">
            <v>7.1999999999970896</v>
          </cell>
          <cell r="DW315">
            <v>7.8670000000020082</v>
          </cell>
          <cell r="DX315">
            <v>16.907999999995809</v>
          </cell>
          <cell r="DY315">
            <v>0.77000000000407454</v>
          </cell>
          <cell r="DZ315">
            <v>2.6560000000026776</v>
          </cell>
          <cell r="EA315">
            <v>0</v>
          </cell>
          <cell r="EB315">
            <v>2.0000000004074536E-2</v>
          </cell>
          <cell r="EC315">
            <v>5.0000000002910383E-2</v>
          </cell>
          <cell r="ED315">
            <v>0</v>
          </cell>
        </row>
        <row r="316">
          <cell r="C316" t="str">
            <v>Mona</v>
          </cell>
          <cell r="F316">
            <v>92.687999999994645</v>
          </cell>
          <cell r="G316">
            <v>10.440999999998894</v>
          </cell>
          <cell r="H316">
            <v>44.607000000003609</v>
          </cell>
          <cell r="I316">
            <v>63.27100000000064</v>
          </cell>
          <cell r="J316">
            <v>7.6370000000024447</v>
          </cell>
          <cell r="K316">
            <v>0.58399999998800922</v>
          </cell>
          <cell r="L316">
            <v>6.5129999999917345</v>
          </cell>
          <cell r="M316">
            <v>0</v>
          </cell>
          <cell r="N316">
            <v>0.94599999999627471</v>
          </cell>
          <cell r="O316">
            <v>14.421999999991385</v>
          </cell>
          <cell r="P316">
            <v>114.32699999999022</v>
          </cell>
          <cell r="Q316">
            <v>99.798000000009779</v>
          </cell>
          <cell r="R316">
            <v>243</v>
          </cell>
          <cell r="S316">
            <v>68.018999999985681</v>
          </cell>
          <cell r="T316">
            <v>8.5</v>
          </cell>
          <cell r="U316">
            <v>27.25</v>
          </cell>
          <cell r="V316">
            <v>105.27900000000227</v>
          </cell>
          <cell r="W316">
            <v>3.180000000007567</v>
          </cell>
          <cell r="X316">
            <v>0</v>
          </cell>
          <cell r="Y316">
            <v>0</v>
          </cell>
          <cell r="Z316">
            <v>0</v>
          </cell>
          <cell r="AA316">
            <v>1.2639999999955762</v>
          </cell>
          <cell r="AB316">
            <v>1.5999999988707714E-2</v>
          </cell>
          <cell r="AC316">
            <v>15.050000000017462</v>
          </cell>
          <cell r="AD316">
            <v>14.441999999980908</v>
          </cell>
          <cell r="AE316">
            <v>82.022000000113621</v>
          </cell>
          <cell r="AF316">
            <v>5.25</v>
          </cell>
          <cell r="AG316">
            <v>0.20399999999790452</v>
          </cell>
          <cell r="AH316">
            <v>3.2379999999975553</v>
          </cell>
          <cell r="AI316">
            <v>4.5240000000048894</v>
          </cell>
          <cell r="AJ316">
            <v>26.090000000011059</v>
          </cell>
          <cell r="AK316">
            <v>0</v>
          </cell>
          <cell r="AL316">
            <v>0</v>
          </cell>
          <cell r="AM316">
            <v>0</v>
          </cell>
          <cell r="AN316">
            <v>1.8999999999941792</v>
          </cell>
          <cell r="AO316">
            <v>3.3000000024912879E-2</v>
          </cell>
          <cell r="AP316">
            <v>3.500000000349246E-2</v>
          </cell>
          <cell r="AQ316">
            <v>40.747999999992317</v>
          </cell>
          <cell r="AR316">
            <v>101.37599999946542</v>
          </cell>
          <cell r="AS316">
            <v>9.6900000000023283</v>
          </cell>
          <cell r="AT316">
            <v>2.8559999999997672</v>
          </cell>
          <cell r="AU316">
            <v>2.9729999999981374</v>
          </cell>
          <cell r="AV316">
            <v>2.967000000004191</v>
          </cell>
          <cell r="AW316">
            <v>0.58000000000174623</v>
          </cell>
          <cell r="AX316">
            <v>0</v>
          </cell>
          <cell r="AY316">
            <v>0</v>
          </cell>
          <cell r="AZ316">
            <v>0</v>
          </cell>
          <cell r="BA316">
            <v>0.92999999999301508</v>
          </cell>
          <cell r="BB316">
            <v>0</v>
          </cell>
          <cell r="BC316">
            <v>3.9860000000044238</v>
          </cell>
          <cell r="BD316">
            <v>77.394000000000233</v>
          </cell>
          <cell r="BE316">
            <v>17.631999999750406</v>
          </cell>
          <cell r="BF316">
            <v>3.4700000000011642</v>
          </cell>
          <cell r="BG316">
            <v>0.59700000000884756</v>
          </cell>
          <cell r="BH316">
            <v>0</v>
          </cell>
          <cell r="BI316">
            <v>1.4760000000096625</v>
          </cell>
          <cell r="BJ316">
            <v>0.96199999999953434</v>
          </cell>
          <cell r="BK316">
            <v>2.2880000000004657</v>
          </cell>
          <cell r="BL316">
            <v>0</v>
          </cell>
          <cell r="BM316">
            <v>0</v>
          </cell>
          <cell r="BN316">
            <v>1.2459999999846332</v>
          </cell>
          <cell r="BO316">
            <v>1.4999999984866008E-2</v>
          </cell>
          <cell r="BP316">
            <v>0.46899999998277053</v>
          </cell>
          <cell r="BQ316">
            <v>7.1089999999967404</v>
          </cell>
          <cell r="BR316">
            <v>12.418999999994412</v>
          </cell>
          <cell r="BS316">
            <v>5.7770000000018626</v>
          </cell>
          <cell r="BT316">
            <v>0.20299999999406282</v>
          </cell>
          <cell r="BU316">
            <v>1.2599999999947613</v>
          </cell>
          <cell r="BV316">
            <v>0</v>
          </cell>
          <cell r="BW316">
            <v>0.19299999999930151</v>
          </cell>
          <cell r="BX316">
            <v>1.7100000000064028</v>
          </cell>
          <cell r="BY316">
            <v>0</v>
          </cell>
          <cell r="BZ316">
            <v>0</v>
          </cell>
          <cell r="CA316">
            <v>0</v>
          </cell>
          <cell r="CB316">
            <v>1.6000000003259629E-2</v>
          </cell>
          <cell r="CC316">
            <v>0.91999999998370185</v>
          </cell>
          <cell r="CD316">
            <v>2.3399999999965075</v>
          </cell>
          <cell r="CE316">
            <v>-361.58799999998882</v>
          </cell>
          <cell r="CF316">
            <v>3.2180000000080327</v>
          </cell>
          <cell r="CG316">
            <v>0.98399999999674037</v>
          </cell>
          <cell r="CH316">
            <v>2.9239999999990687</v>
          </cell>
          <cell r="CI316">
            <v>0</v>
          </cell>
          <cell r="CJ316">
            <v>0.22199999999429565</v>
          </cell>
          <cell r="CK316">
            <v>0.55000000000291038</v>
          </cell>
          <cell r="CL316">
            <v>0.39800000000104774</v>
          </cell>
          <cell r="CM316">
            <v>0</v>
          </cell>
          <cell r="CN316">
            <v>1.8449999999720603</v>
          </cell>
          <cell r="CO316">
            <v>-183.52400000000489</v>
          </cell>
          <cell r="CP316">
            <v>-218.04000000000815</v>
          </cell>
          <cell r="CQ316">
            <v>29.834999999991851</v>
          </cell>
          <cell r="CR316">
            <v>45.135000000242144</v>
          </cell>
          <cell r="CS316">
            <v>5.1199999999953434</v>
          </cell>
          <cell r="CT316">
            <v>4.7119999999995343</v>
          </cell>
          <cell r="CU316">
            <v>2.9379999999946449</v>
          </cell>
          <cell r="CV316">
            <v>1.4529999999940628</v>
          </cell>
          <cell r="CW316">
            <v>0.22400000000197906</v>
          </cell>
          <cell r="CX316">
            <v>0.51599999998870771</v>
          </cell>
          <cell r="CY316">
            <v>9.194999999992433</v>
          </cell>
          <cell r="CZ316">
            <v>0</v>
          </cell>
          <cell r="DA316">
            <v>2.7400000000197906</v>
          </cell>
          <cell r="DB316">
            <v>3.0780000000086147</v>
          </cell>
          <cell r="DC316">
            <v>1.7260000000242144</v>
          </cell>
          <cell r="DD316">
            <v>13.433000000019092</v>
          </cell>
          <cell r="DE316">
            <v>48.417000000132248</v>
          </cell>
          <cell r="DF316">
            <v>24.919999999998254</v>
          </cell>
          <cell r="DG316">
            <v>4.88200000001234</v>
          </cell>
          <cell r="DH316">
            <v>2.8959999999933643</v>
          </cell>
          <cell r="DI316">
            <v>1.5270000000018626</v>
          </cell>
          <cell r="DJ316">
            <v>0.11000000001513399</v>
          </cell>
          <cell r="DK316">
            <v>0</v>
          </cell>
          <cell r="DL316">
            <v>0</v>
          </cell>
          <cell r="DM316">
            <v>0</v>
          </cell>
          <cell r="DN316">
            <v>1.8300000000162981</v>
          </cell>
          <cell r="DO316">
            <v>3.1019999999844003</v>
          </cell>
          <cell r="DP316">
            <v>1.3999999999941792</v>
          </cell>
          <cell r="DQ316">
            <v>7.75</v>
          </cell>
          <cell r="DR316">
            <v>46.424000000348315</v>
          </cell>
          <cell r="DS316">
            <v>2.9599999999918509</v>
          </cell>
          <cell r="DT316">
            <v>4.0800000000017462</v>
          </cell>
          <cell r="DU316">
            <v>2.8499999999912689</v>
          </cell>
          <cell r="DV316">
            <v>0</v>
          </cell>
          <cell r="DW316">
            <v>14.964000000007218</v>
          </cell>
          <cell r="DX316">
            <v>0</v>
          </cell>
          <cell r="DY316">
            <v>0</v>
          </cell>
          <cell r="DZ316">
            <v>0</v>
          </cell>
          <cell r="EA316">
            <v>0.60000000000582077</v>
          </cell>
          <cell r="EB316">
            <v>9.0000000025611371E-2</v>
          </cell>
          <cell r="EC316">
            <v>1.3000000000174623</v>
          </cell>
          <cell r="ED316">
            <v>19.579999999987194</v>
          </cell>
        </row>
        <row r="317">
          <cell r="C317" t="str">
            <v>Palo Verde</v>
          </cell>
          <cell r="F317">
            <v>293.54000000000815</v>
          </cell>
          <cell r="G317">
            <v>154.36000000001513</v>
          </cell>
          <cell r="H317">
            <v>252.8300000000163</v>
          </cell>
          <cell r="I317">
            <v>122.01999999996042</v>
          </cell>
          <cell r="J317">
            <v>57.03000000002794</v>
          </cell>
          <cell r="K317">
            <v>71.880000000004657</v>
          </cell>
          <cell r="L317">
            <v>48.660000000032596</v>
          </cell>
          <cell r="M317">
            <v>-27.900000000023283</v>
          </cell>
          <cell r="N317">
            <v>45.169999999983702</v>
          </cell>
          <cell r="O317">
            <v>236.18999999994412</v>
          </cell>
          <cell r="P317">
            <v>198.40000000002328</v>
          </cell>
          <cell r="Q317">
            <v>230.63000000000466</v>
          </cell>
          <cell r="R317">
            <v>236.15999999921769</v>
          </cell>
          <cell r="S317">
            <v>81.080000000016298</v>
          </cell>
          <cell r="T317">
            <v>0</v>
          </cell>
          <cell r="U317">
            <v>0</v>
          </cell>
          <cell r="V317">
            <v>56.980000000039581</v>
          </cell>
          <cell r="W317">
            <v>19.75</v>
          </cell>
          <cell r="X317">
            <v>8.6599999999743886</v>
          </cell>
          <cell r="Y317">
            <v>6.7999999999883585</v>
          </cell>
          <cell r="Z317">
            <v>11.169999999983702</v>
          </cell>
          <cell r="AA317">
            <v>0</v>
          </cell>
          <cell r="AB317">
            <v>21</v>
          </cell>
          <cell r="AC317">
            <v>21.870000000053551</v>
          </cell>
          <cell r="AD317">
            <v>8.8499999999767169</v>
          </cell>
          <cell r="AE317">
            <v>130.14000000013039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73.720000000030268</v>
          </cell>
          <cell r="AK317">
            <v>2.3199999999487773</v>
          </cell>
          <cell r="AL317">
            <v>1.2199999999720603</v>
          </cell>
          <cell r="AM317">
            <v>8.999999999650754E-2</v>
          </cell>
          <cell r="AN317">
            <v>0</v>
          </cell>
          <cell r="AO317">
            <v>3.1400000000139698</v>
          </cell>
          <cell r="AP317">
            <v>5.0499999999883585</v>
          </cell>
          <cell r="AQ317">
            <v>44.599999999976717</v>
          </cell>
          <cell r="AR317">
            <v>1.1499999999068677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1.1499999999941792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3.9239999999990687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2.5780000000013388</v>
          </cell>
          <cell r="CA317">
            <v>0</v>
          </cell>
          <cell r="CB317">
            <v>0</v>
          </cell>
          <cell r="CC317">
            <v>0</v>
          </cell>
          <cell r="CD317">
            <v>1.3459999999995489</v>
          </cell>
          <cell r="CE317">
            <v>-11.360999999989872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-12.700000000000728</v>
          </cell>
          <cell r="CQ317">
            <v>1.3389999999999418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C318" t="str">
            <v>SP15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Trapped Energy - Curtailment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C320" t="str">
            <v>Trapped Energy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6953.605226700136</v>
          </cell>
          <cell r="AF320">
            <v>44.448770000002696</v>
          </cell>
          <cell r="AG320">
            <v>0</v>
          </cell>
          <cell r="AH320">
            <v>759.82948000000033</v>
          </cell>
          <cell r="AI320">
            <v>1929.6526000000013</v>
          </cell>
          <cell r="AJ320">
            <v>994.97287670000514</v>
          </cell>
          <cell r="AK320">
            <v>1177.7141799999808</v>
          </cell>
          <cell r="AL320">
            <v>302.86524999999892</v>
          </cell>
          <cell r="AM320">
            <v>380.39500000000044</v>
          </cell>
          <cell r="AN320">
            <v>1043.9584600000089</v>
          </cell>
          <cell r="AO320">
            <v>314.2815499999997</v>
          </cell>
          <cell r="AP320">
            <v>5.4870599999994738</v>
          </cell>
          <cell r="AQ320">
            <v>0</v>
          </cell>
          <cell r="AR320">
            <v>13841.912666799733</v>
          </cell>
          <cell r="AS320">
            <v>143.51929999999993</v>
          </cell>
          <cell r="AT320">
            <v>561.71440000001166</v>
          </cell>
          <cell r="AU320">
            <v>1555.854650000023</v>
          </cell>
          <cell r="AV320">
            <v>2292.6939400000265</v>
          </cell>
          <cell r="AW320">
            <v>2509.8305999999866</v>
          </cell>
          <cell r="AX320">
            <v>2342.2427000000025</v>
          </cell>
          <cell r="AY320">
            <v>793.14461400001164</v>
          </cell>
          <cell r="AZ320">
            <v>878.02625080001599</v>
          </cell>
          <cell r="BA320">
            <v>1636.0125199999893</v>
          </cell>
          <cell r="BB320">
            <v>855.91847200001939</v>
          </cell>
          <cell r="BC320">
            <v>263.7184000000052</v>
          </cell>
          <cell r="BD320">
            <v>9.2368199999982608</v>
          </cell>
          <cell r="BE320">
            <v>13221.652145999949</v>
          </cell>
          <cell r="BF320">
            <v>94.798399999999674</v>
          </cell>
          <cell r="BG320">
            <v>374.16858599999978</v>
          </cell>
          <cell r="BH320">
            <v>1579.3923999999824</v>
          </cell>
          <cell r="BI320">
            <v>2234.7939999999944</v>
          </cell>
          <cell r="BJ320">
            <v>2548.6555000000226</v>
          </cell>
          <cell r="BK320">
            <v>2264.1069000000134</v>
          </cell>
          <cell r="BL320">
            <v>534.82029599999805</v>
          </cell>
          <cell r="BM320">
            <v>717.95235700000194</v>
          </cell>
          <cell r="BN320">
            <v>1542.7740000000049</v>
          </cell>
          <cell r="BO320">
            <v>784.84131000000343</v>
          </cell>
          <cell r="BP320">
            <v>463.54159999999683</v>
          </cell>
          <cell r="BQ320">
            <v>81.806797000004735</v>
          </cell>
          <cell r="BR320">
            <v>10719.312534699915</v>
          </cell>
          <cell r="BS320">
            <v>204.86366769999586</v>
          </cell>
          <cell r="BT320">
            <v>412.36308000001009</v>
          </cell>
          <cell r="BU320">
            <v>1568.4247999999789</v>
          </cell>
          <cell r="BV320">
            <v>2200.379270000034</v>
          </cell>
          <cell r="BW320">
            <v>2095.3899000000092</v>
          </cell>
          <cell r="BX320">
            <v>2018.1717300000018</v>
          </cell>
          <cell r="BY320">
            <v>497.00982000000658</v>
          </cell>
          <cell r="BZ320">
            <v>647.97347599999193</v>
          </cell>
          <cell r="CA320">
            <v>1301.1243399999948</v>
          </cell>
          <cell r="CB320">
            <v>-684.05381999998644</v>
          </cell>
          <cell r="CC320">
            <v>364.20242000000144</v>
          </cell>
          <cell r="CD320">
            <v>93.463851000000432</v>
          </cell>
          <cell r="CE320">
            <v>10144.84617270017</v>
          </cell>
          <cell r="CF320">
            <v>110.73458599999867</v>
          </cell>
          <cell r="CG320">
            <v>542.48580000000948</v>
          </cell>
          <cell r="CH320">
            <v>1609.6264000000083</v>
          </cell>
          <cell r="CI320">
            <v>2196.5400000000373</v>
          </cell>
          <cell r="CJ320">
            <v>1175.5636576999968</v>
          </cell>
          <cell r="CK320">
            <v>1344.5872499999969</v>
          </cell>
          <cell r="CL320">
            <v>478.79609599999822</v>
          </cell>
          <cell r="CM320">
            <v>682.75099200000113</v>
          </cell>
          <cell r="CN320">
            <v>1231.8503760000021</v>
          </cell>
          <cell r="CO320">
            <v>470.33865000000515</v>
          </cell>
          <cell r="CP320">
            <v>239.85684000000037</v>
          </cell>
          <cell r="CQ320">
            <v>61.715524999999616</v>
          </cell>
          <cell r="CR320">
            <v>9292.1313990002964</v>
          </cell>
          <cell r="CS320">
            <v>109.71653999999398</v>
          </cell>
          <cell r="CT320">
            <v>308.65584000000672</v>
          </cell>
          <cell r="CU320">
            <v>1384.307369999995</v>
          </cell>
          <cell r="CV320">
            <v>1842.8994400000083</v>
          </cell>
          <cell r="CW320">
            <v>1385.6257990000013</v>
          </cell>
          <cell r="CX320">
            <v>1453.2555199999915</v>
          </cell>
          <cell r="CY320">
            <v>390.97781099999702</v>
          </cell>
          <cell r="CZ320">
            <v>434.43410000000222</v>
          </cell>
          <cell r="DA320">
            <v>1210.338499999998</v>
          </cell>
          <cell r="DB320">
            <v>546.44907600000442</v>
          </cell>
          <cell r="DC320">
            <v>225.47140299999592</v>
          </cell>
          <cell r="DD320">
            <v>0</v>
          </cell>
          <cell r="DE320">
            <v>9901.7112629999174</v>
          </cell>
          <cell r="DF320">
            <v>90.406719999999041</v>
          </cell>
          <cell r="DG320">
            <v>423.43740000000253</v>
          </cell>
          <cell r="DH320">
            <v>1444.568339999998</v>
          </cell>
          <cell r="DI320">
            <v>1891.1040400000056</v>
          </cell>
          <cell r="DJ320">
            <v>1458.9312550000031</v>
          </cell>
          <cell r="DK320">
            <v>1680.5361399999965</v>
          </cell>
          <cell r="DL320">
            <v>429.36145300000135</v>
          </cell>
          <cell r="DM320">
            <v>478.13941999999952</v>
          </cell>
          <cell r="DN320">
            <v>1076.651555000004</v>
          </cell>
          <cell r="DO320">
            <v>612.92904000001727</v>
          </cell>
          <cell r="DP320">
            <v>293.76650000000518</v>
          </cell>
          <cell r="DQ320">
            <v>21.879400000005262</v>
          </cell>
          <cell r="DR320">
            <v>9052.5019069999689</v>
          </cell>
          <cell r="DS320">
            <v>108.45565000000352</v>
          </cell>
          <cell r="DT320">
            <v>430.13201999999728</v>
          </cell>
          <cell r="DU320">
            <v>1321.3609200000064</v>
          </cell>
          <cell r="DV320">
            <v>1607.6528999999864</v>
          </cell>
          <cell r="DW320">
            <v>1074.7476600000082</v>
          </cell>
          <cell r="DX320">
            <v>1550.161300000007</v>
          </cell>
          <cell r="DY320">
            <v>342.08008999999947</v>
          </cell>
          <cell r="DZ320">
            <v>506.87785000000076</v>
          </cell>
          <cell r="EA320">
            <v>1247.9478700000036</v>
          </cell>
          <cell r="EB320">
            <v>604.50585699999647</v>
          </cell>
          <cell r="EC320">
            <v>253.97896000000037</v>
          </cell>
          <cell r="ED320">
            <v>4.6008299999957671</v>
          </cell>
        </row>
        <row r="321">
          <cell r="F321">
            <v>554.5460000000312</v>
          </cell>
          <cell r="G321">
            <v>315.29200000001583</v>
          </cell>
          <cell r="H321">
            <v>576.7170000000624</v>
          </cell>
          <cell r="I321">
            <v>319.46999999991385</v>
          </cell>
          <cell r="J321">
            <v>105.50078000006033</v>
          </cell>
          <cell r="K321">
            <v>129.97534999996424</v>
          </cell>
          <cell r="L321">
            <v>678.31299999996554</v>
          </cell>
          <cell r="M321">
            <v>79.863999999826774</v>
          </cell>
          <cell r="N321">
            <v>81.675999999977648</v>
          </cell>
          <cell r="O321">
            <v>371.63199999998324</v>
          </cell>
          <cell r="P321">
            <v>439.27899999998044</v>
          </cell>
          <cell r="Q321">
            <v>395.56300000008196</v>
          </cell>
          <cell r="R321">
            <v>-55.629900000989437</v>
          </cell>
          <cell r="S321">
            <v>187.42799999995623</v>
          </cell>
          <cell r="T321">
            <v>17.400000000023283</v>
          </cell>
          <cell r="U321">
            <v>37.239999999990687</v>
          </cell>
          <cell r="V321">
            <v>334.85300000011921</v>
          </cell>
          <cell r="W321">
            <v>98.832200000062585</v>
          </cell>
          <cell r="X321">
            <v>65.157899999991059</v>
          </cell>
          <cell r="Y321">
            <v>-1222.189000000013</v>
          </cell>
          <cell r="Z321">
            <v>66.92000000004191</v>
          </cell>
          <cell r="AA321">
            <v>179.05999999993946</v>
          </cell>
          <cell r="AB321">
            <v>38.495999999926426</v>
          </cell>
          <cell r="AC321">
            <v>110.29000000015367</v>
          </cell>
          <cell r="AD321">
            <v>30.881999999983236</v>
          </cell>
          <cell r="AE321">
            <v>7435.7462267018855</v>
          </cell>
          <cell r="AF321">
            <v>52.088770000147633</v>
          </cell>
          <cell r="AG321">
            <v>0.20400000014342368</v>
          </cell>
          <cell r="AH321">
            <v>766.60747999988962</v>
          </cell>
          <cell r="AI321">
            <v>2012.2905999999493</v>
          </cell>
          <cell r="AJ321">
            <v>1172.7008767001098</v>
          </cell>
          <cell r="AK321">
            <v>1148.5681799999438</v>
          </cell>
          <cell r="AL321">
            <v>331.35525000002235</v>
          </cell>
          <cell r="AM321">
            <v>388.38000000000466</v>
          </cell>
          <cell r="AN321">
            <v>1046.787459999905</v>
          </cell>
          <cell r="AO321">
            <v>398.52455000008922</v>
          </cell>
          <cell r="AP321">
            <v>11.052060000132769</v>
          </cell>
          <cell r="AQ321">
            <v>107.18700000015087</v>
          </cell>
          <cell r="AR321">
            <v>14009.392666799016</v>
          </cell>
          <cell r="AS321">
            <v>160.81930000009015</v>
          </cell>
          <cell r="AT321">
            <v>564.77039999992121</v>
          </cell>
          <cell r="AU321">
            <v>1559.3976500000572</v>
          </cell>
          <cell r="AV321">
            <v>2297.192939999979</v>
          </cell>
          <cell r="AW321">
            <v>2516.157600000035</v>
          </cell>
          <cell r="AX321">
            <v>2347.4166999999434</v>
          </cell>
          <cell r="AY321">
            <v>810.28961400000844</v>
          </cell>
          <cell r="AZ321">
            <v>878.24125080008525</v>
          </cell>
          <cell r="BA321">
            <v>1641.6925199999241</v>
          </cell>
          <cell r="BB321">
            <v>857.30447200010531</v>
          </cell>
          <cell r="BC321">
            <v>270.85939999984112</v>
          </cell>
          <cell r="BD321">
            <v>105.25082000001566</v>
          </cell>
          <cell r="BE321">
            <v>13274.645145999268</v>
          </cell>
          <cell r="BF321">
            <v>99.138400000170805</v>
          </cell>
          <cell r="BG321">
            <v>375.56558599998243</v>
          </cell>
          <cell r="BH321">
            <v>1582.8424000000814</v>
          </cell>
          <cell r="BI321">
            <v>2237.7800000000279</v>
          </cell>
          <cell r="BJ321">
            <v>2559.6965000000782</v>
          </cell>
          <cell r="BK321">
            <v>2269.7678999999771</v>
          </cell>
          <cell r="BL321">
            <v>537.24029600003269</v>
          </cell>
          <cell r="BM321">
            <v>720.75735700014047</v>
          </cell>
          <cell r="BN321">
            <v>1546.4900000001071</v>
          </cell>
          <cell r="BO321">
            <v>785.61631000007037</v>
          </cell>
          <cell r="BP321">
            <v>464.96059999999125</v>
          </cell>
          <cell r="BQ321">
            <v>94.78979700000491</v>
          </cell>
          <cell r="BR321">
            <v>9752.8915347000584</v>
          </cell>
          <cell r="BS321">
            <v>213.6606676998781</v>
          </cell>
          <cell r="BT321">
            <v>417.33608000003733</v>
          </cell>
          <cell r="BU321">
            <v>1572.8647999999812</v>
          </cell>
          <cell r="BV321">
            <v>2203.3682699999772</v>
          </cell>
          <cell r="BW321">
            <v>2108.7418999999063</v>
          </cell>
          <cell r="BX321">
            <v>2027.0387299999711</v>
          </cell>
          <cell r="BY321">
            <v>503.24981999996817</v>
          </cell>
          <cell r="BZ321">
            <v>653.26147599995602</v>
          </cell>
          <cell r="CA321">
            <v>1301.1243399999803</v>
          </cell>
          <cell r="CB321">
            <v>-1722.252819999936</v>
          </cell>
          <cell r="CC321">
            <v>370.77341999998316</v>
          </cell>
          <cell r="CD321">
            <v>103.72485100000631</v>
          </cell>
          <cell r="CE321">
            <v>5835.898172698915</v>
          </cell>
          <cell r="CF321">
            <v>121.21258600003785</v>
          </cell>
          <cell r="CG321">
            <v>544.27980000001844</v>
          </cell>
          <cell r="CH321">
            <v>1615.6004000001121</v>
          </cell>
          <cell r="CI321">
            <v>2200.9600000000792</v>
          </cell>
          <cell r="CJ321">
            <v>1214.2986576999538</v>
          </cell>
          <cell r="CK321">
            <v>1376.1882500000065</v>
          </cell>
          <cell r="CL321">
            <v>500.46209600003203</v>
          </cell>
          <cell r="CM321">
            <v>701.50099199998658</v>
          </cell>
          <cell r="CN321">
            <v>1237.0553760000039</v>
          </cell>
          <cell r="CO321">
            <v>-3242.8853500001132</v>
          </cell>
          <cell r="CP321">
            <v>-527.00915999989957</v>
          </cell>
          <cell r="CQ321">
            <v>94.234525000036228</v>
          </cell>
          <cell r="CR321">
            <v>9425.6193990018219</v>
          </cell>
          <cell r="CS321">
            <v>119.95653999998467</v>
          </cell>
          <cell r="CT321">
            <v>313.94783999992069</v>
          </cell>
          <cell r="CU321">
            <v>1387.895370000042</v>
          </cell>
          <cell r="CV321">
            <v>1851.6224400000647</v>
          </cell>
          <cell r="CW321">
            <v>1410.1787989999284</v>
          </cell>
          <cell r="CX321">
            <v>1465.0115199999418</v>
          </cell>
          <cell r="CY321">
            <v>406.75281100004213</v>
          </cell>
          <cell r="CZ321">
            <v>444.88410000002477</v>
          </cell>
          <cell r="DA321">
            <v>1215.2085000000661</v>
          </cell>
          <cell r="DB321">
            <v>561.38707600010093</v>
          </cell>
          <cell r="DC321">
            <v>229.32740300003206</v>
          </cell>
          <cell r="DD321">
            <v>19.447000000043772</v>
          </cell>
          <cell r="DE321">
            <v>10016.177262999117</v>
          </cell>
          <cell r="DF321">
            <v>112.42871999996714</v>
          </cell>
          <cell r="DG321">
            <v>428.71940000000177</v>
          </cell>
          <cell r="DH321">
            <v>1447.7943399999058</v>
          </cell>
          <cell r="DI321">
            <v>1898.4110400000354</v>
          </cell>
          <cell r="DJ321">
            <v>1480.1832549999817</v>
          </cell>
          <cell r="DK321">
            <v>1690.5951399999904</v>
          </cell>
          <cell r="DL321">
            <v>441.88145300000906</v>
          </cell>
          <cell r="DM321">
            <v>483.269420000026</v>
          </cell>
          <cell r="DN321">
            <v>1080.84155500005</v>
          </cell>
          <cell r="DO321">
            <v>625.88703999994323</v>
          </cell>
          <cell r="DP321">
            <v>295.19150000007357</v>
          </cell>
          <cell r="DQ321">
            <v>30.974400000064634</v>
          </cell>
          <cell r="DR321">
            <v>9197.6289069997147</v>
          </cell>
          <cell r="DS321">
            <v>120.69565000006696</v>
          </cell>
          <cell r="DT321">
            <v>439.07202000002144</v>
          </cell>
          <cell r="DU321">
            <v>1328.0609199999599</v>
          </cell>
          <cell r="DV321">
            <v>1619.1688999999315</v>
          </cell>
          <cell r="DW321">
            <v>1102.4536599999992</v>
          </cell>
          <cell r="DX321">
            <v>1568.1242999999668</v>
          </cell>
          <cell r="DY321">
            <v>354.79008999996586</v>
          </cell>
          <cell r="DZ321">
            <v>512.0538500000257</v>
          </cell>
          <cell r="EA321">
            <v>1251.2778699999908</v>
          </cell>
          <cell r="EB321">
            <v>610.74185700004455</v>
          </cell>
          <cell r="EC321">
            <v>255.7589600001229</v>
          </cell>
          <cell r="ED321">
            <v>35.430830000026617</v>
          </cell>
        </row>
        <row r="323">
          <cell r="A323" t="str">
            <v>Total Special Sales For Resale</v>
          </cell>
          <cell r="F323">
            <v>554.54600000008941</v>
          </cell>
          <cell r="G323">
            <v>315.29200000001583</v>
          </cell>
          <cell r="H323">
            <v>576.7170000000624</v>
          </cell>
          <cell r="I323">
            <v>319.46999999991385</v>
          </cell>
          <cell r="J323">
            <v>105.50078000006033</v>
          </cell>
          <cell r="K323">
            <v>129.97534999996424</v>
          </cell>
          <cell r="L323">
            <v>678.31299999996554</v>
          </cell>
          <cell r="M323">
            <v>79.863999999826774</v>
          </cell>
          <cell r="N323">
            <v>81.675999999977648</v>
          </cell>
          <cell r="O323">
            <v>371.63199999998324</v>
          </cell>
          <cell r="P323">
            <v>439.27899999998044</v>
          </cell>
          <cell r="Q323">
            <v>395.56300000008196</v>
          </cell>
          <cell r="R323">
            <v>-55.629899999126792</v>
          </cell>
          <cell r="S323">
            <v>187.42799999995623</v>
          </cell>
          <cell r="T323">
            <v>17.400000000023283</v>
          </cell>
          <cell r="U323">
            <v>37.239999999990687</v>
          </cell>
          <cell r="V323">
            <v>334.85300000011921</v>
          </cell>
          <cell r="W323">
            <v>98.832200000062585</v>
          </cell>
          <cell r="X323">
            <v>65.157899999991059</v>
          </cell>
          <cell r="Y323">
            <v>-1222.189000000013</v>
          </cell>
          <cell r="Z323">
            <v>66.92000000004191</v>
          </cell>
          <cell r="AA323">
            <v>179.05999999993946</v>
          </cell>
          <cell r="AB323">
            <v>38.495999999926426</v>
          </cell>
          <cell r="AC323">
            <v>110.29000000015367</v>
          </cell>
          <cell r="AD323">
            <v>30.881999999983236</v>
          </cell>
          <cell r="AE323">
            <v>7435.7462266962975</v>
          </cell>
          <cell r="AF323">
            <v>52.088770000264049</v>
          </cell>
          <cell r="AG323">
            <v>0.20400000014342368</v>
          </cell>
          <cell r="AH323">
            <v>766.60747999988962</v>
          </cell>
          <cell r="AI323">
            <v>2012.2905999999493</v>
          </cell>
          <cell r="AJ323">
            <v>1172.7008767001098</v>
          </cell>
          <cell r="AK323">
            <v>1148.5681799999438</v>
          </cell>
          <cell r="AL323">
            <v>331.35525000002235</v>
          </cell>
          <cell r="AM323">
            <v>388.38000000000466</v>
          </cell>
          <cell r="AN323">
            <v>1046.787459999905</v>
          </cell>
          <cell r="AO323">
            <v>398.52455000008922</v>
          </cell>
          <cell r="AP323">
            <v>11.052060000132769</v>
          </cell>
          <cell r="AQ323">
            <v>107.18700000015087</v>
          </cell>
          <cell r="AR323">
            <v>14009.392666800879</v>
          </cell>
          <cell r="AS323">
            <v>160.81930000009015</v>
          </cell>
          <cell r="AT323">
            <v>564.77039999992121</v>
          </cell>
          <cell r="AU323">
            <v>1559.3976500000572</v>
          </cell>
          <cell r="AV323">
            <v>2297.192939999979</v>
          </cell>
          <cell r="AW323">
            <v>2516.157600000035</v>
          </cell>
          <cell r="AX323">
            <v>2347.4166999999434</v>
          </cell>
          <cell r="AY323">
            <v>810.28961400000844</v>
          </cell>
          <cell r="AZ323">
            <v>878.24125080008525</v>
          </cell>
          <cell r="BA323">
            <v>1641.6925199999241</v>
          </cell>
          <cell r="BB323">
            <v>857.30447200010531</v>
          </cell>
          <cell r="BC323">
            <v>270.85939999984112</v>
          </cell>
          <cell r="BD323">
            <v>105.25082000001566</v>
          </cell>
          <cell r="BE323">
            <v>13274.645145999268</v>
          </cell>
          <cell r="BF323">
            <v>99.138400000170805</v>
          </cell>
          <cell r="BG323">
            <v>375.56558599998243</v>
          </cell>
          <cell r="BH323">
            <v>1582.8424000000814</v>
          </cell>
          <cell r="BI323">
            <v>2237.7800000000279</v>
          </cell>
          <cell r="BJ323">
            <v>2559.6965000000782</v>
          </cell>
          <cell r="BK323">
            <v>2269.7678999999771</v>
          </cell>
          <cell r="BL323">
            <v>537.24029600003269</v>
          </cell>
          <cell r="BM323">
            <v>720.75735700014047</v>
          </cell>
          <cell r="BN323">
            <v>1546.4900000001071</v>
          </cell>
          <cell r="BO323">
            <v>785.61631000007037</v>
          </cell>
          <cell r="BP323">
            <v>464.96059999999125</v>
          </cell>
          <cell r="BQ323">
            <v>94.78979700000491</v>
          </cell>
          <cell r="BR323">
            <v>9752.8915347000584</v>
          </cell>
          <cell r="BS323">
            <v>213.6606676998781</v>
          </cell>
          <cell r="BT323">
            <v>417.33608000003733</v>
          </cell>
          <cell r="BU323">
            <v>1572.8647999999812</v>
          </cell>
          <cell r="BV323">
            <v>2203.3682699999772</v>
          </cell>
          <cell r="BW323">
            <v>2108.7418999999063</v>
          </cell>
          <cell r="BX323">
            <v>2027.0387299999711</v>
          </cell>
          <cell r="BY323">
            <v>503.24981999996817</v>
          </cell>
          <cell r="BZ323">
            <v>653.26147599995602</v>
          </cell>
          <cell r="CA323">
            <v>1301.1243399999803</v>
          </cell>
          <cell r="CB323">
            <v>-1722.252819999936</v>
          </cell>
          <cell r="CC323">
            <v>370.77341999998316</v>
          </cell>
          <cell r="CD323">
            <v>103.72485100000631</v>
          </cell>
          <cell r="CE323">
            <v>5835.8981727007776</v>
          </cell>
          <cell r="CF323">
            <v>121.21258600003785</v>
          </cell>
          <cell r="CG323">
            <v>544.27980000001844</v>
          </cell>
          <cell r="CH323">
            <v>1615.6004000001121</v>
          </cell>
          <cell r="CI323">
            <v>2200.9600000000792</v>
          </cell>
          <cell r="CJ323">
            <v>1214.2986576999538</v>
          </cell>
          <cell r="CK323">
            <v>1376.1882500000065</v>
          </cell>
          <cell r="CL323">
            <v>500.46209600003203</v>
          </cell>
          <cell r="CM323">
            <v>701.50099199998658</v>
          </cell>
          <cell r="CN323">
            <v>1237.0553760000039</v>
          </cell>
          <cell r="CO323">
            <v>-3242.8853500001132</v>
          </cell>
          <cell r="CP323">
            <v>-527.00915999989957</v>
          </cell>
          <cell r="CQ323">
            <v>94.234525000036228</v>
          </cell>
          <cell r="CR323">
            <v>9425.6193989990279</v>
          </cell>
          <cell r="CS323">
            <v>119.95653999998467</v>
          </cell>
          <cell r="CT323">
            <v>313.94783999992069</v>
          </cell>
          <cell r="CU323">
            <v>1387.895370000042</v>
          </cell>
          <cell r="CV323">
            <v>1851.6224400000647</v>
          </cell>
          <cell r="CW323">
            <v>1410.1787989999284</v>
          </cell>
          <cell r="CX323">
            <v>1465.0115199999418</v>
          </cell>
          <cell r="CY323">
            <v>406.75281100004213</v>
          </cell>
          <cell r="CZ323">
            <v>444.88410000002477</v>
          </cell>
          <cell r="DA323">
            <v>1215.2085000000661</v>
          </cell>
          <cell r="DB323">
            <v>561.38707600010093</v>
          </cell>
          <cell r="DC323">
            <v>229.32740300003206</v>
          </cell>
          <cell r="DD323">
            <v>19.447000000043772</v>
          </cell>
          <cell r="DE323">
            <v>10016.17726300098</v>
          </cell>
          <cell r="DF323">
            <v>112.42871999996714</v>
          </cell>
          <cell r="DG323">
            <v>428.71940000000177</v>
          </cell>
          <cell r="DH323">
            <v>1447.7943399999058</v>
          </cell>
          <cell r="DI323">
            <v>1898.4110400000354</v>
          </cell>
          <cell r="DJ323">
            <v>1480.1832549999817</v>
          </cell>
          <cell r="DK323">
            <v>1690.5951399999904</v>
          </cell>
          <cell r="DL323">
            <v>441.88145300000906</v>
          </cell>
          <cell r="DM323">
            <v>483.269420000026</v>
          </cell>
          <cell r="DN323">
            <v>1080.84155500005</v>
          </cell>
          <cell r="DO323">
            <v>625.88703999994323</v>
          </cell>
          <cell r="DP323">
            <v>295.19150000007357</v>
          </cell>
          <cell r="DQ323">
            <v>30.974400000064634</v>
          </cell>
          <cell r="DR323">
            <v>9197.6289069997147</v>
          </cell>
          <cell r="DS323">
            <v>120.69565000006696</v>
          </cell>
          <cell r="DT323">
            <v>439.07202000002144</v>
          </cell>
          <cell r="DU323">
            <v>1328.0609199999599</v>
          </cell>
          <cell r="DV323">
            <v>1619.1688999999315</v>
          </cell>
          <cell r="DW323">
            <v>1102.4536599999992</v>
          </cell>
          <cell r="DX323">
            <v>1568.1242999999668</v>
          </cell>
          <cell r="DY323">
            <v>354.79008999996586</v>
          </cell>
          <cell r="DZ323">
            <v>512.0538500000257</v>
          </cell>
          <cell r="EA323">
            <v>1251.2778699999908</v>
          </cell>
          <cell r="EB323">
            <v>610.74185700004455</v>
          </cell>
          <cell r="EC323">
            <v>255.7589600001229</v>
          </cell>
          <cell r="ED323">
            <v>35.430830000026617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A325" t="str">
            <v>Total Requirements</v>
          </cell>
          <cell r="F325">
            <v>554.54600000008941</v>
          </cell>
          <cell r="G325">
            <v>315.29200000036508</v>
          </cell>
          <cell r="H325">
            <v>576.71700000017881</v>
          </cell>
          <cell r="I325">
            <v>319.46999999973923</v>
          </cell>
          <cell r="J325">
            <v>105.50077999942005</v>
          </cell>
          <cell r="K325">
            <v>129.97534999996424</v>
          </cell>
          <cell r="L325">
            <v>678.31300000008196</v>
          </cell>
          <cell r="M325">
            <v>79.864000000059605</v>
          </cell>
          <cell r="N325">
            <v>81.675999999977648</v>
          </cell>
          <cell r="O325">
            <v>371.63200000021607</v>
          </cell>
          <cell r="P325">
            <v>439.27900000009686</v>
          </cell>
          <cell r="Q325">
            <v>395.56300000008196</v>
          </cell>
          <cell r="R325">
            <v>-55.629900008440018</v>
          </cell>
          <cell r="S325">
            <v>187.42800000030547</v>
          </cell>
          <cell r="T325">
            <v>17.399999999441206</v>
          </cell>
          <cell r="U325">
            <v>37.240000000223517</v>
          </cell>
          <cell r="V325">
            <v>334.85300000011921</v>
          </cell>
          <cell r="W325">
            <v>98.832200000062585</v>
          </cell>
          <cell r="X325">
            <v>65.157899999991059</v>
          </cell>
          <cell r="Y325">
            <v>-1222.1890000002459</v>
          </cell>
          <cell r="Z325">
            <v>66.919999999925494</v>
          </cell>
          <cell r="AA325">
            <v>179.05999999959022</v>
          </cell>
          <cell r="AB325">
            <v>38.495999999344349</v>
          </cell>
          <cell r="AC325">
            <v>110.29000000003725</v>
          </cell>
          <cell r="AD325">
            <v>30.882000000216067</v>
          </cell>
          <cell r="AE325">
            <v>7435.7462267130613</v>
          </cell>
          <cell r="AF325">
            <v>52.088770000264049</v>
          </cell>
          <cell r="AG325">
            <v>0.20399999991059303</v>
          </cell>
          <cell r="AH325">
            <v>766.6074799997732</v>
          </cell>
          <cell r="AI325">
            <v>2012.2905999999493</v>
          </cell>
          <cell r="AJ325">
            <v>1172.7008767006919</v>
          </cell>
          <cell r="AK325">
            <v>1148.5681800004095</v>
          </cell>
          <cell r="AL325">
            <v>331.35525000002235</v>
          </cell>
          <cell r="AM325">
            <v>388.37999999988824</v>
          </cell>
          <cell r="AN325">
            <v>1046.7874600002542</v>
          </cell>
          <cell r="AO325">
            <v>398.52454999927431</v>
          </cell>
          <cell r="AP325">
            <v>11.052060000598431</v>
          </cell>
          <cell r="AQ325">
            <v>107.18699999991804</v>
          </cell>
          <cell r="AR325">
            <v>14009.392666816711</v>
          </cell>
          <cell r="AS325">
            <v>160.81929999962449</v>
          </cell>
          <cell r="AT325">
            <v>564.77039999980479</v>
          </cell>
          <cell r="AU325">
            <v>1559.3976499997079</v>
          </cell>
          <cell r="AV325">
            <v>2297.1929400004447</v>
          </cell>
          <cell r="AW325">
            <v>2516.1576000005007</v>
          </cell>
          <cell r="AX325">
            <v>2347.4166999999434</v>
          </cell>
          <cell r="AY325">
            <v>810.28961400035769</v>
          </cell>
          <cell r="AZ325">
            <v>878.24125079996884</v>
          </cell>
          <cell r="BA325">
            <v>1641.6925200000405</v>
          </cell>
          <cell r="BB325">
            <v>857.30447200033814</v>
          </cell>
          <cell r="BC325">
            <v>270.85940000042319</v>
          </cell>
          <cell r="BD325">
            <v>105.25082000065595</v>
          </cell>
          <cell r="BE325">
            <v>13274.645145997405</v>
          </cell>
          <cell r="BF325">
            <v>99.138400000520051</v>
          </cell>
          <cell r="BG325">
            <v>375.5655859997496</v>
          </cell>
          <cell r="BH325">
            <v>1582.8424000004306</v>
          </cell>
          <cell r="BI325">
            <v>2237.7800000002608</v>
          </cell>
          <cell r="BJ325">
            <v>2559.6964999996126</v>
          </cell>
          <cell r="BK325">
            <v>2269.7679000003263</v>
          </cell>
          <cell r="BL325">
            <v>537.24029599968344</v>
          </cell>
          <cell r="BM325">
            <v>720.75735699944198</v>
          </cell>
          <cell r="BN325">
            <v>1546.4900000002235</v>
          </cell>
          <cell r="BO325">
            <v>785.61630999948829</v>
          </cell>
          <cell r="BP325">
            <v>464.96059999987483</v>
          </cell>
          <cell r="BQ325">
            <v>94.789796999655664</v>
          </cell>
          <cell r="BR325">
            <v>9752.8915346935391</v>
          </cell>
          <cell r="BS325">
            <v>213.66066769976169</v>
          </cell>
          <cell r="BT325">
            <v>417.3360799998045</v>
          </cell>
          <cell r="BU325">
            <v>1572.8648000005633</v>
          </cell>
          <cell r="BV325">
            <v>2203.3682700004429</v>
          </cell>
          <cell r="BW325">
            <v>2108.7418999997899</v>
          </cell>
          <cell r="BX325">
            <v>2027.0387300001457</v>
          </cell>
          <cell r="BY325">
            <v>503.24981999956071</v>
          </cell>
          <cell r="BZ325">
            <v>653.2614759998396</v>
          </cell>
          <cell r="CA325">
            <v>1301.124339999631</v>
          </cell>
          <cell r="CB325">
            <v>-1722.2528200000525</v>
          </cell>
          <cell r="CC325">
            <v>370.7734199995175</v>
          </cell>
          <cell r="CD325">
            <v>103.72485100012273</v>
          </cell>
          <cell r="CE325">
            <v>5835.8981726840138</v>
          </cell>
          <cell r="CF325">
            <v>121.21258599963039</v>
          </cell>
          <cell r="CG325">
            <v>544.27979999966919</v>
          </cell>
          <cell r="CH325">
            <v>1615.6004000008106</v>
          </cell>
          <cell r="CI325">
            <v>2200.9599999999627</v>
          </cell>
          <cell r="CJ325">
            <v>1214.2986576994881</v>
          </cell>
          <cell r="CK325">
            <v>1376.1882499996573</v>
          </cell>
          <cell r="CL325">
            <v>500.46209600009024</v>
          </cell>
          <cell r="CM325">
            <v>701.500992000103</v>
          </cell>
          <cell r="CN325">
            <v>1237.0553759997711</v>
          </cell>
          <cell r="CO325">
            <v>-3242.8853500001132</v>
          </cell>
          <cell r="CP325">
            <v>-527.00915999989957</v>
          </cell>
          <cell r="CQ325">
            <v>94.23452499974519</v>
          </cell>
          <cell r="CR325">
            <v>9425.6193990036845</v>
          </cell>
          <cell r="CS325">
            <v>119.95653999969363</v>
          </cell>
          <cell r="CT325">
            <v>313.94783999957144</v>
          </cell>
          <cell r="CU325">
            <v>1387.895370000042</v>
          </cell>
          <cell r="CV325">
            <v>1851.6224400000647</v>
          </cell>
          <cell r="CW325">
            <v>1410.1787990005687</v>
          </cell>
          <cell r="CX325">
            <v>1465.0115200001746</v>
          </cell>
          <cell r="CY325">
            <v>406.75281099975109</v>
          </cell>
          <cell r="CZ325">
            <v>444.88410000037402</v>
          </cell>
          <cell r="DA325">
            <v>1215.2085000006482</v>
          </cell>
          <cell r="DB325">
            <v>561.38707599975169</v>
          </cell>
          <cell r="DC325">
            <v>229.32740300055593</v>
          </cell>
          <cell r="DD325">
            <v>19.446999999694526</v>
          </cell>
          <cell r="DE325">
            <v>10016.177263006568</v>
          </cell>
          <cell r="DF325">
            <v>112.42872000019997</v>
          </cell>
          <cell r="DG325">
            <v>428.71939999982715</v>
          </cell>
          <cell r="DH325">
            <v>1447.7943400004879</v>
          </cell>
          <cell r="DI325">
            <v>1898.4110399996862</v>
          </cell>
          <cell r="DJ325">
            <v>1480.1832550000399</v>
          </cell>
          <cell r="DK325">
            <v>1690.5951399998739</v>
          </cell>
          <cell r="DL325">
            <v>441.88145300000906</v>
          </cell>
          <cell r="DM325">
            <v>483.26941999979317</v>
          </cell>
          <cell r="DN325">
            <v>1080.8415550002828</v>
          </cell>
          <cell r="DO325">
            <v>625.88703999947757</v>
          </cell>
          <cell r="DP325">
            <v>295.19150000065565</v>
          </cell>
          <cell r="DQ325">
            <v>30.97440000064671</v>
          </cell>
          <cell r="DR325">
            <v>9197.6289070025086</v>
          </cell>
          <cell r="DS325">
            <v>120.69564999919385</v>
          </cell>
          <cell r="DT325">
            <v>439.07202000077814</v>
          </cell>
          <cell r="DU325">
            <v>1328.0609200000763</v>
          </cell>
          <cell r="DV325">
            <v>1619.1688999999315</v>
          </cell>
          <cell r="DW325">
            <v>1102.4536600001156</v>
          </cell>
          <cell r="DX325">
            <v>1568.1243000002578</v>
          </cell>
          <cell r="DY325">
            <v>354.7900900002569</v>
          </cell>
          <cell r="DZ325">
            <v>512.05384999979287</v>
          </cell>
          <cell r="EA325">
            <v>1251.27787000034</v>
          </cell>
          <cell r="EB325">
            <v>610.7418569996953</v>
          </cell>
          <cell r="EC325">
            <v>255.75896000023931</v>
          </cell>
          <cell r="ED325">
            <v>35.430830000899732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8">
          <cell r="A328" t="str">
            <v>Purchased Power &amp; Net Interchange</v>
          </cell>
        </row>
        <row r="330">
          <cell r="C330" t="str">
            <v>APS Supplemental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C331" t="str">
            <v xml:space="preserve">Combine Hills Wind 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C332" t="str">
            <v>Constellation Seasonal 2013-2016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>Deseret Purchase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Douglas PUD Settlement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Georgia-Pacific Camas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Gemstate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Hermiston Purchase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 t="str">
            <v>Hurricane Purchase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IPP Purchase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 t="str">
            <v>MagCorp Reserves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 t="str">
            <v>Nucor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>Old Mill Solar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P4 Production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Pavant III Solar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PGE Cove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Rock River Wind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Small Purchases east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Small Purchases west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Three Buttes Wind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 xml:space="preserve">Top of the World Wind 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Tri-State Purchase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UAMPS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UMPA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Wolverine Creek Wind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C359" t="str">
            <v>QF - Sch37 - UT - Solar T</v>
          </cell>
          <cell r="F359">
            <v>1316.787</v>
          </cell>
          <cell r="G359">
            <v>1473.64</v>
          </cell>
          <cell r="H359">
            <v>2295.116</v>
          </cell>
          <cell r="I359">
            <v>2650.89</v>
          </cell>
          <cell r="J359">
            <v>3068.5970000000002</v>
          </cell>
          <cell r="K359">
            <v>3260.07</v>
          </cell>
          <cell r="L359">
            <v>2950.7660000000001</v>
          </cell>
          <cell r="M359">
            <v>2955.5709999999999</v>
          </cell>
          <cell r="N359">
            <v>2605.3200000000002</v>
          </cell>
          <cell r="O359">
            <v>2112.2469999999998</v>
          </cell>
          <cell r="P359">
            <v>1422.6</v>
          </cell>
          <cell r="Q359">
            <v>1097.5550000000001</v>
          </cell>
          <cell r="R359">
            <v>27073.124</v>
          </cell>
          <cell r="S359">
            <v>1310.2149999999999</v>
          </cell>
          <cell r="T359">
            <v>1466.3040000000001</v>
          </cell>
          <cell r="U359">
            <v>2283.7080000000001</v>
          </cell>
          <cell r="V359">
            <v>2637.63</v>
          </cell>
          <cell r="W359">
            <v>3053.252</v>
          </cell>
          <cell r="X359">
            <v>3243.72</v>
          </cell>
          <cell r="Y359">
            <v>2936.01</v>
          </cell>
          <cell r="Z359">
            <v>2940.8150000000001</v>
          </cell>
          <cell r="AA359">
            <v>2592.3000000000002</v>
          </cell>
          <cell r="AB359">
            <v>2101.614</v>
          </cell>
          <cell r="AC359">
            <v>1415.55</v>
          </cell>
          <cell r="AD359">
            <v>1092.0060000000001</v>
          </cell>
          <cell r="AE359">
            <v>26989.835999999996</v>
          </cell>
          <cell r="AF359">
            <v>1303.6120000000001</v>
          </cell>
          <cell r="AG359">
            <v>1511.0740000000001</v>
          </cell>
          <cell r="AH359">
            <v>2272.2069999999999</v>
          </cell>
          <cell r="AI359">
            <v>2624.52</v>
          </cell>
          <cell r="AJ359">
            <v>3038</v>
          </cell>
          <cell r="AK359">
            <v>3227.55</v>
          </cell>
          <cell r="AL359">
            <v>2921.3159999999998</v>
          </cell>
          <cell r="AM359">
            <v>2926.09</v>
          </cell>
          <cell r="AN359">
            <v>2579.31</v>
          </cell>
          <cell r="AO359">
            <v>2091.136</v>
          </cell>
          <cell r="AP359">
            <v>1408.44</v>
          </cell>
          <cell r="AQ359">
            <v>1086.5809999999999</v>
          </cell>
          <cell r="AR359">
            <v>26803.155999999999</v>
          </cell>
          <cell r="AS359">
            <v>1297.133</v>
          </cell>
          <cell r="AT359">
            <v>1451.7439999999999</v>
          </cell>
          <cell r="AU359">
            <v>2260.8919999999998</v>
          </cell>
          <cell r="AV359">
            <v>2611.38</v>
          </cell>
          <cell r="AW359">
            <v>3022.8409999999999</v>
          </cell>
          <cell r="AX359">
            <v>3211.41</v>
          </cell>
          <cell r="AY359">
            <v>2906.7150000000001</v>
          </cell>
          <cell r="AZ359">
            <v>2911.4580000000001</v>
          </cell>
          <cell r="BA359">
            <v>2566.38</v>
          </cell>
          <cell r="BB359">
            <v>2080.627</v>
          </cell>
          <cell r="BC359">
            <v>1401.42</v>
          </cell>
          <cell r="BD359">
            <v>1081.1559999999999</v>
          </cell>
          <cell r="BE359">
            <v>26668.893</v>
          </cell>
          <cell r="BF359">
            <v>1290.5609999999999</v>
          </cell>
          <cell r="BG359">
            <v>1444.4359999999999</v>
          </cell>
          <cell r="BH359">
            <v>2249.5149999999999</v>
          </cell>
          <cell r="BI359">
            <v>2598.27</v>
          </cell>
          <cell r="BJ359">
            <v>3007.6819999999998</v>
          </cell>
          <cell r="BK359">
            <v>3195.36</v>
          </cell>
          <cell r="BL359">
            <v>2892.2379999999998</v>
          </cell>
          <cell r="BM359">
            <v>2896.9189999999999</v>
          </cell>
          <cell r="BN359">
            <v>2553.5700000000002</v>
          </cell>
          <cell r="BO359">
            <v>2070.2109999999998</v>
          </cell>
          <cell r="BP359">
            <v>1394.4</v>
          </cell>
          <cell r="BQ359">
            <v>1075.731</v>
          </cell>
          <cell r="BR359">
            <v>26535.45</v>
          </cell>
          <cell r="BS359">
            <v>1284.175</v>
          </cell>
          <cell r="BT359">
            <v>1437.212</v>
          </cell>
          <cell r="BU359">
            <v>2238.3240000000001</v>
          </cell>
          <cell r="BV359">
            <v>2585.2800000000002</v>
          </cell>
          <cell r="BW359">
            <v>2992.616</v>
          </cell>
          <cell r="BX359">
            <v>3179.37</v>
          </cell>
          <cell r="BY359">
            <v>2877.6990000000001</v>
          </cell>
          <cell r="BZ359">
            <v>2882.4110000000001</v>
          </cell>
          <cell r="CA359">
            <v>2540.79</v>
          </cell>
          <cell r="CB359">
            <v>2059.857</v>
          </cell>
          <cell r="CC359">
            <v>1387.41</v>
          </cell>
          <cell r="CD359">
            <v>1070.306</v>
          </cell>
          <cell r="CE359">
            <v>26453.876</v>
          </cell>
          <cell r="CF359">
            <v>1277.6959999999999</v>
          </cell>
          <cell r="CG359">
            <v>1481.03</v>
          </cell>
          <cell r="CH359">
            <v>2227.1329999999998</v>
          </cell>
          <cell r="CI359">
            <v>2572.35</v>
          </cell>
          <cell r="CJ359">
            <v>2977.674</v>
          </cell>
          <cell r="CK359">
            <v>3163.47</v>
          </cell>
          <cell r="CL359">
            <v>2863.3150000000001</v>
          </cell>
          <cell r="CM359">
            <v>2868.027</v>
          </cell>
          <cell r="CN359">
            <v>2528.13</v>
          </cell>
          <cell r="CO359">
            <v>2049.627</v>
          </cell>
          <cell r="CP359">
            <v>1380.45</v>
          </cell>
          <cell r="CQ359">
            <v>1064.9739999999999</v>
          </cell>
          <cell r="CR359">
            <v>26271.129000000001</v>
          </cell>
          <cell r="CS359">
            <v>1271.3720000000001</v>
          </cell>
          <cell r="CT359">
            <v>1422.876</v>
          </cell>
          <cell r="CU359">
            <v>2216.0659999999998</v>
          </cell>
          <cell r="CV359">
            <v>2559.48</v>
          </cell>
          <cell r="CW359">
            <v>2962.7939999999999</v>
          </cell>
          <cell r="CX359">
            <v>3147.63</v>
          </cell>
          <cell r="CY359">
            <v>2849.0239999999999</v>
          </cell>
          <cell r="CZ359">
            <v>2853.7049999999999</v>
          </cell>
          <cell r="DA359">
            <v>2515.44</v>
          </cell>
          <cell r="DB359">
            <v>2039.3969999999999</v>
          </cell>
          <cell r="DC359">
            <v>1373.61</v>
          </cell>
          <cell r="DD359">
            <v>1059.7349999999999</v>
          </cell>
          <cell r="DE359">
            <v>26139.537999999997</v>
          </cell>
          <cell r="DF359">
            <v>1265.0170000000001</v>
          </cell>
          <cell r="DG359">
            <v>1415.7639999999999</v>
          </cell>
          <cell r="DH359">
            <v>2204.9369999999999</v>
          </cell>
          <cell r="DI359">
            <v>2546.6999999999998</v>
          </cell>
          <cell r="DJ359">
            <v>2948.0070000000001</v>
          </cell>
          <cell r="DK359">
            <v>3131.88</v>
          </cell>
          <cell r="DL359">
            <v>2834.7640000000001</v>
          </cell>
          <cell r="DM359">
            <v>2839.3519999999999</v>
          </cell>
          <cell r="DN359">
            <v>2502.9299999999998</v>
          </cell>
          <cell r="DO359">
            <v>2029.105</v>
          </cell>
          <cell r="DP359">
            <v>1366.71</v>
          </cell>
          <cell r="DQ359">
            <v>1054.3720000000001</v>
          </cell>
          <cell r="DR359">
            <v>26008.988000000001</v>
          </cell>
          <cell r="DS359">
            <v>1258.662</v>
          </cell>
          <cell r="DT359">
            <v>1408.68</v>
          </cell>
          <cell r="DU359">
            <v>2193.87</v>
          </cell>
          <cell r="DV359">
            <v>2533.98</v>
          </cell>
          <cell r="DW359">
            <v>2933.2510000000002</v>
          </cell>
          <cell r="DX359">
            <v>3116.28</v>
          </cell>
          <cell r="DY359">
            <v>2820.5659999999998</v>
          </cell>
          <cell r="DZ359">
            <v>2825.2159999999999</v>
          </cell>
          <cell r="EA359">
            <v>2490.39</v>
          </cell>
          <cell r="EB359">
            <v>2019.03</v>
          </cell>
          <cell r="EC359">
            <v>1359.93</v>
          </cell>
          <cell r="ED359">
            <v>1049.133</v>
          </cell>
        </row>
        <row r="360">
          <cell r="C360" t="str">
            <v>Curtailment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C361" t="str">
            <v>Net Generation</v>
          </cell>
          <cell r="F361">
            <v>1316.787</v>
          </cell>
          <cell r="G361">
            <v>1473.64</v>
          </cell>
          <cell r="H361">
            <v>2295.116</v>
          </cell>
          <cell r="I361">
            <v>2650.89</v>
          </cell>
          <cell r="J361">
            <v>3068.5970000000002</v>
          </cell>
          <cell r="K361">
            <v>3260.07</v>
          </cell>
          <cell r="L361">
            <v>2950.7660000000001</v>
          </cell>
          <cell r="M361">
            <v>2955.5709999999999</v>
          </cell>
          <cell r="N361">
            <v>2605.3200000000002</v>
          </cell>
          <cell r="O361">
            <v>2112.2469999999998</v>
          </cell>
          <cell r="P361">
            <v>1422.6</v>
          </cell>
          <cell r="Q361">
            <v>1097.5550000000001</v>
          </cell>
          <cell r="R361">
            <v>27073.124</v>
          </cell>
          <cell r="S361">
            <v>1310.2149999999999</v>
          </cell>
          <cell r="T361">
            <v>1466.3040000000001</v>
          </cell>
          <cell r="U361">
            <v>2283.7080000000001</v>
          </cell>
          <cell r="V361">
            <v>2637.63</v>
          </cell>
          <cell r="W361">
            <v>3053.252</v>
          </cell>
          <cell r="X361">
            <v>3243.72</v>
          </cell>
          <cell r="Y361">
            <v>2936.01</v>
          </cell>
          <cell r="Z361">
            <v>2940.8150000000001</v>
          </cell>
          <cell r="AA361">
            <v>2592.3000000000002</v>
          </cell>
          <cell r="AB361">
            <v>2101.614</v>
          </cell>
          <cell r="AC361">
            <v>1415.55</v>
          </cell>
          <cell r="AD361">
            <v>1092.0060000000001</v>
          </cell>
          <cell r="AE361">
            <v>26989.835999999996</v>
          </cell>
          <cell r="AF361">
            <v>1303.6120000000001</v>
          </cell>
          <cell r="AG361">
            <v>1511.0740000000001</v>
          </cell>
          <cell r="AH361">
            <v>2272.2069999999999</v>
          </cell>
          <cell r="AI361">
            <v>2624.52</v>
          </cell>
          <cell r="AJ361">
            <v>3038</v>
          </cell>
          <cell r="AK361">
            <v>3227.55</v>
          </cell>
          <cell r="AL361">
            <v>2921.3159999999998</v>
          </cell>
          <cell r="AM361">
            <v>2926.09</v>
          </cell>
          <cell r="AN361">
            <v>2579.31</v>
          </cell>
          <cell r="AO361">
            <v>2091.136</v>
          </cell>
          <cell r="AP361">
            <v>1408.44</v>
          </cell>
          <cell r="AQ361">
            <v>1086.5809999999999</v>
          </cell>
          <cell r="AR361">
            <v>26803.155999999999</v>
          </cell>
          <cell r="AS361">
            <v>1297.133</v>
          </cell>
          <cell r="AT361">
            <v>1451.7439999999999</v>
          </cell>
          <cell r="AU361">
            <v>2260.8919999999998</v>
          </cell>
          <cell r="AV361">
            <v>2611.38</v>
          </cell>
          <cell r="AW361">
            <v>3022.8409999999999</v>
          </cell>
          <cell r="AX361">
            <v>3211.41</v>
          </cell>
          <cell r="AY361">
            <v>2906.7150000000001</v>
          </cell>
          <cell r="AZ361">
            <v>2911.4580000000001</v>
          </cell>
          <cell r="BA361">
            <v>2566.38</v>
          </cell>
          <cell r="BB361">
            <v>2080.627</v>
          </cell>
          <cell r="BC361">
            <v>1401.42</v>
          </cell>
          <cell r="BD361">
            <v>1081.1559999999999</v>
          </cell>
          <cell r="BE361">
            <v>26668.893</v>
          </cell>
          <cell r="BF361">
            <v>1290.5609999999999</v>
          </cell>
          <cell r="BG361">
            <v>1444.4359999999999</v>
          </cell>
          <cell r="BH361">
            <v>2249.5149999999999</v>
          </cell>
          <cell r="BI361">
            <v>2598.27</v>
          </cell>
          <cell r="BJ361">
            <v>3007.6819999999998</v>
          </cell>
          <cell r="BK361">
            <v>3195.36</v>
          </cell>
          <cell r="BL361">
            <v>2892.2379999999998</v>
          </cell>
          <cell r="BM361">
            <v>2896.9189999999999</v>
          </cell>
          <cell r="BN361">
            <v>2553.5700000000002</v>
          </cell>
          <cell r="BO361">
            <v>2070.2109999999998</v>
          </cell>
          <cell r="BP361">
            <v>1394.4</v>
          </cell>
          <cell r="BQ361">
            <v>1075.731</v>
          </cell>
          <cell r="BR361">
            <v>26535.45</v>
          </cell>
          <cell r="BS361">
            <v>1284.175</v>
          </cell>
          <cell r="BT361">
            <v>1437.212</v>
          </cell>
          <cell r="BU361">
            <v>2238.3240000000001</v>
          </cell>
          <cell r="BV361">
            <v>2585.2800000000002</v>
          </cell>
          <cell r="BW361">
            <v>2992.616</v>
          </cell>
          <cell r="BX361">
            <v>3179.37</v>
          </cell>
          <cell r="BY361">
            <v>2877.6990000000001</v>
          </cell>
          <cell r="BZ361">
            <v>2882.4110000000001</v>
          </cell>
          <cell r="CA361">
            <v>2540.79</v>
          </cell>
          <cell r="CB361">
            <v>2059.857</v>
          </cell>
          <cell r="CC361">
            <v>1387.41</v>
          </cell>
          <cell r="CD361">
            <v>1070.306</v>
          </cell>
          <cell r="CE361">
            <v>26453.876</v>
          </cell>
          <cell r="CF361">
            <v>1277.6959999999999</v>
          </cell>
          <cell r="CG361">
            <v>1481.03</v>
          </cell>
          <cell r="CH361">
            <v>2227.1329999999998</v>
          </cell>
          <cell r="CI361">
            <v>2572.35</v>
          </cell>
          <cell r="CJ361">
            <v>2977.674</v>
          </cell>
          <cell r="CK361">
            <v>3163.47</v>
          </cell>
          <cell r="CL361">
            <v>2863.3150000000001</v>
          </cell>
          <cell r="CM361">
            <v>2868.027</v>
          </cell>
          <cell r="CN361">
            <v>2528.13</v>
          </cell>
          <cell r="CO361">
            <v>2049.627</v>
          </cell>
          <cell r="CP361">
            <v>1380.45</v>
          </cell>
          <cell r="CQ361">
            <v>1064.9739999999999</v>
          </cell>
          <cell r="CR361">
            <v>26271.129000000001</v>
          </cell>
          <cell r="CS361">
            <v>1271.3720000000001</v>
          </cell>
          <cell r="CT361">
            <v>1422.876</v>
          </cell>
          <cell r="CU361">
            <v>2216.0659999999998</v>
          </cell>
          <cell r="CV361">
            <v>2559.48</v>
          </cell>
          <cell r="CW361">
            <v>2962.7939999999999</v>
          </cell>
          <cell r="CX361">
            <v>3147.63</v>
          </cell>
          <cell r="CY361">
            <v>2849.0239999999999</v>
          </cell>
          <cell r="CZ361">
            <v>2853.7049999999999</v>
          </cell>
          <cell r="DA361">
            <v>2515.44</v>
          </cell>
          <cell r="DB361">
            <v>2039.3969999999999</v>
          </cell>
          <cell r="DC361">
            <v>1373.61</v>
          </cell>
          <cell r="DD361">
            <v>1059.7349999999999</v>
          </cell>
          <cell r="DE361">
            <v>26139.537999999997</v>
          </cell>
          <cell r="DF361">
            <v>1265.0170000000001</v>
          </cell>
          <cell r="DG361">
            <v>1415.7639999999999</v>
          </cell>
          <cell r="DH361">
            <v>2204.9369999999999</v>
          </cell>
          <cell r="DI361">
            <v>2546.6999999999998</v>
          </cell>
          <cell r="DJ361">
            <v>2948.0070000000001</v>
          </cell>
          <cell r="DK361">
            <v>3131.88</v>
          </cell>
          <cell r="DL361">
            <v>2834.7640000000001</v>
          </cell>
          <cell r="DM361">
            <v>2839.3519999999999</v>
          </cell>
          <cell r="DN361">
            <v>2502.9299999999998</v>
          </cell>
          <cell r="DO361">
            <v>2029.105</v>
          </cell>
          <cell r="DP361">
            <v>1366.71</v>
          </cell>
          <cell r="DQ361">
            <v>1054.3720000000001</v>
          </cell>
          <cell r="DR361">
            <v>26008.988000000001</v>
          </cell>
          <cell r="DS361">
            <v>1258.662</v>
          </cell>
          <cell r="DT361">
            <v>1408.68</v>
          </cell>
          <cell r="DU361">
            <v>2193.87</v>
          </cell>
          <cell r="DV361">
            <v>2533.98</v>
          </cell>
          <cell r="DW361">
            <v>2933.2510000000002</v>
          </cell>
          <cell r="DX361">
            <v>3116.28</v>
          </cell>
          <cell r="DY361">
            <v>2820.5659999999998</v>
          </cell>
          <cell r="DZ361">
            <v>2825.2159999999999</v>
          </cell>
          <cell r="EA361">
            <v>2490.39</v>
          </cell>
          <cell r="EB361">
            <v>2019.03</v>
          </cell>
          <cell r="EC361">
            <v>1359.93</v>
          </cell>
          <cell r="ED361">
            <v>1049.133</v>
          </cell>
        </row>
        <row r="363">
          <cell r="C363" t="str">
            <v>Potential QFs  -  Central Oregon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C364" t="str">
            <v>Potential QFs  -  West Main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Potential QFs  -  Walla Walla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Potential QFs  -  Clover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Potential QFs  -  PP-GC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Potential QFs  -  Utah North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Potential QFs  -  Utah South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Potential QFs  -  Trona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Potential QFs  -  Wyoming Northeast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C373" t="str">
            <v>QF California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C374" t="str">
            <v>QF Idaho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C375" t="str">
            <v>QF Oregon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QF Utah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QF Washington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QF Wyoming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C380" t="str">
            <v>Biomass QF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C381" t="str">
            <v>Black Cap II Solar QF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Champlin Blue Mtn Wind QF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Chevron Wind QF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 xml:space="preserve">Douglas County Forest Products QF   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Evergreen BioPower QF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>ExxonMobil QF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First Wind QF Projects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Five Pine Wind QF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Foote Creek II &amp; III Wind QF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Kennecott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Latigo Wind Park QF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Long Ridge Wind I QF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Long Ridge Wind II QF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Mountain Wind 1 QF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Mountain Wind 2 QF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North Point Wind QF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OM Power I Geothermal QF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C398" t="str">
            <v>Orchard Wind Farm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C399" t="str">
            <v>Oregon Sch 37 QFs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Oregon Wind Farm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Pavant Solar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Pioneer Wind Park I QF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>Power County North Wind QF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Power County South Wind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Roseburg Dillard QF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Sigurd Solar QF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Spanish Fork Wind 2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Sunnyside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Surprise Valley Geothermal QF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Sweetwater Solar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Tesoro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Three Peaks Solar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Threemile Canyon Wind QF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US Magnesium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Utah Pavant Solar I &amp; II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Utah Red Hills Solar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Utah SunEdison Wind QF Projects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Utah Sch 37 Solar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1316.7870000000112</v>
          </cell>
          <cell r="G420">
            <v>1473.640000000014</v>
          </cell>
          <cell r="H420">
            <v>2295.1159999998636</v>
          </cell>
          <cell r="I420">
            <v>2650.890000000014</v>
          </cell>
          <cell r="J420">
            <v>3068.5969999999506</v>
          </cell>
          <cell r="K420">
            <v>3260.0699999999488</v>
          </cell>
          <cell r="L420">
            <v>2950.7659999999451</v>
          </cell>
          <cell r="M420">
            <v>2955.5709999999963</v>
          </cell>
          <cell r="N420">
            <v>2605.3199999999488</v>
          </cell>
          <cell r="O420">
            <v>2112.2469999999739</v>
          </cell>
          <cell r="P420">
            <v>1422.5999999999767</v>
          </cell>
          <cell r="Q420">
            <v>1097.5549999999348</v>
          </cell>
          <cell r="R420">
            <v>27073.123999999836</v>
          </cell>
          <cell r="S420">
            <v>1310.2149999999674</v>
          </cell>
          <cell r="T420">
            <v>1466.3040000000037</v>
          </cell>
          <cell r="U420">
            <v>2283.7079999998678</v>
          </cell>
          <cell r="V420">
            <v>2637.6300000000047</v>
          </cell>
          <cell r="W420">
            <v>3053.2519999998622</v>
          </cell>
          <cell r="X420">
            <v>3243.7199999999721</v>
          </cell>
          <cell r="Y420">
            <v>2936.0100000000093</v>
          </cell>
          <cell r="Z420">
            <v>2940.8149999999441</v>
          </cell>
          <cell r="AA420">
            <v>2592.2999999999302</v>
          </cell>
          <cell r="AB420">
            <v>2101.6140000000596</v>
          </cell>
          <cell r="AC420">
            <v>1415.5500000000466</v>
          </cell>
          <cell r="AD420">
            <v>1092.0060000000522</v>
          </cell>
          <cell r="AE420">
            <v>26989.836000001058</v>
          </cell>
          <cell r="AF420">
            <v>1303.612000000081</v>
          </cell>
          <cell r="AG420">
            <v>1511.0739999999059</v>
          </cell>
          <cell r="AH420">
            <v>2272.2069999999367</v>
          </cell>
          <cell r="AI420">
            <v>2624.5200000000186</v>
          </cell>
          <cell r="AJ420">
            <v>3038</v>
          </cell>
          <cell r="AK420">
            <v>3227.5500000000466</v>
          </cell>
          <cell r="AL420">
            <v>2921.316000000108</v>
          </cell>
          <cell r="AM420">
            <v>2926.089999999851</v>
          </cell>
          <cell r="AN420">
            <v>2579.3100000000559</v>
          </cell>
          <cell r="AO420">
            <v>2091.1360000000568</v>
          </cell>
          <cell r="AP420">
            <v>1408.4399999999441</v>
          </cell>
          <cell r="AQ420">
            <v>1086.5810000000056</v>
          </cell>
          <cell r="AR420">
            <v>26803.155999999493</v>
          </cell>
          <cell r="AS420">
            <v>1297.1330000000307</v>
          </cell>
          <cell r="AT420">
            <v>1451.7439999999478</v>
          </cell>
          <cell r="AU420">
            <v>2260.8919999999925</v>
          </cell>
          <cell r="AV420">
            <v>2611.3799999998882</v>
          </cell>
          <cell r="AW420">
            <v>3022.8410000000149</v>
          </cell>
          <cell r="AX420">
            <v>3211.4099999999162</v>
          </cell>
          <cell r="AY420">
            <v>2906.714999999851</v>
          </cell>
          <cell r="AZ420">
            <v>2911.4579999998678</v>
          </cell>
          <cell r="BA420">
            <v>2566.3800000001211</v>
          </cell>
          <cell r="BB420">
            <v>2080.6269999998622</v>
          </cell>
          <cell r="BC420">
            <v>1401.4200000001583</v>
          </cell>
          <cell r="BD420">
            <v>1081.1560000000754</v>
          </cell>
          <cell r="BE420">
            <v>26668.893000001088</v>
          </cell>
          <cell r="BF420">
            <v>1290.560999999987</v>
          </cell>
          <cell r="BG420">
            <v>1444.435999999987</v>
          </cell>
          <cell r="BH420">
            <v>2249.5150000001304</v>
          </cell>
          <cell r="BI420">
            <v>2598.2700000000186</v>
          </cell>
          <cell r="BJ420">
            <v>3007.6820000000298</v>
          </cell>
          <cell r="BK420">
            <v>3195.3599999998696</v>
          </cell>
          <cell r="BL420">
            <v>2892.2379999998957</v>
          </cell>
          <cell r="BM420">
            <v>2896.9189999999944</v>
          </cell>
          <cell r="BN420">
            <v>2553.5700000000652</v>
          </cell>
          <cell r="BO420">
            <v>2070.2109999998938</v>
          </cell>
          <cell r="BP420">
            <v>1394.3999999999069</v>
          </cell>
          <cell r="BQ420">
            <v>1075.7310000000289</v>
          </cell>
          <cell r="BR420">
            <v>26535.45000000298</v>
          </cell>
          <cell r="BS420">
            <v>1284.1749999999302</v>
          </cell>
          <cell r="BT420">
            <v>1437.2120000000577</v>
          </cell>
          <cell r="BU420">
            <v>2238.3239999997895</v>
          </cell>
          <cell r="BV420">
            <v>2585.2800000000279</v>
          </cell>
          <cell r="BW420">
            <v>2992.6159999999218</v>
          </cell>
          <cell r="BX420">
            <v>3179.3700000001118</v>
          </cell>
          <cell r="BY420">
            <v>2877.6990000000224</v>
          </cell>
          <cell r="BZ420">
            <v>2882.4110000000801</v>
          </cell>
          <cell r="CA420">
            <v>2540.7900000000373</v>
          </cell>
          <cell r="CB420">
            <v>2059.85699999996</v>
          </cell>
          <cell r="CC420">
            <v>1387.4099999999162</v>
          </cell>
          <cell r="CD420">
            <v>1070.3059999999823</v>
          </cell>
          <cell r="CE420">
            <v>26453.876000000164</v>
          </cell>
          <cell r="CF420">
            <v>1277.6959999999963</v>
          </cell>
          <cell r="CG420">
            <v>1481.0300000000279</v>
          </cell>
          <cell r="CH420">
            <v>2227.1330000001471</v>
          </cell>
          <cell r="CI420">
            <v>2572.3499999998603</v>
          </cell>
          <cell r="CJ420">
            <v>2977.6740000001155</v>
          </cell>
          <cell r="CK420">
            <v>3163.4699999999721</v>
          </cell>
          <cell r="CL420">
            <v>2863.3149999999441</v>
          </cell>
          <cell r="CM420">
            <v>2868.0270000000019</v>
          </cell>
          <cell r="CN420">
            <v>2528.1300000001211</v>
          </cell>
          <cell r="CO420">
            <v>2049.6269999999786</v>
          </cell>
          <cell r="CP420">
            <v>1380.4499999999534</v>
          </cell>
          <cell r="CQ420">
            <v>1064.9739999999292</v>
          </cell>
          <cell r="CR420">
            <v>26271.129000000656</v>
          </cell>
          <cell r="CS420">
            <v>1271.3719999999739</v>
          </cell>
          <cell r="CT420">
            <v>1422.8760000000475</v>
          </cell>
          <cell r="CU420">
            <v>2216.066000000108</v>
          </cell>
          <cell r="CV420">
            <v>2559.4799999999814</v>
          </cell>
          <cell r="CW420">
            <v>2962.7939999999944</v>
          </cell>
          <cell r="CX420">
            <v>3147.6299999998882</v>
          </cell>
          <cell r="CY420">
            <v>2849.0240000002086</v>
          </cell>
          <cell r="CZ420">
            <v>2853.7050000000745</v>
          </cell>
          <cell r="DA420">
            <v>2515.4399999999441</v>
          </cell>
          <cell r="DB420">
            <v>2039.3969999999972</v>
          </cell>
          <cell r="DC420">
            <v>1373.6099999998696</v>
          </cell>
          <cell r="DD420">
            <v>1059.7350000001024</v>
          </cell>
          <cell r="DE420">
            <v>26139.538000000641</v>
          </cell>
          <cell r="DF420">
            <v>1265.0169999999925</v>
          </cell>
          <cell r="DG420">
            <v>1415.7639999999665</v>
          </cell>
          <cell r="DH420">
            <v>2204.936999999918</v>
          </cell>
          <cell r="DI420">
            <v>2546.7000000001863</v>
          </cell>
          <cell r="DJ420">
            <v>2948.0069999999832</v>
          </cell>
          <cell r="DK420">
            <v>3131.8800000001211</v>
          </cell>
          <cell r="DL420">
            <v>2834.7639999999665</v>
          </cell>
          <cell r="DM420">
            <v>2839.3520000001881</v>
          </cell>
          <cell r="DN420">
            <v>2502.9299999999348</v>
          </cell>
          <cell r="DO420">
            <v>2029.1049999999814</v>
          </cell>
          <cell r="DP420">
            <v>1366.7099999999627</v>
          </cell>
          <cell r="DQ420">
            <v>1054.3719999999739</v>
          </cell>
          <cell r="DR420">
            <v>26008.988000001758</v>
          </cell>
          <cell r="DS420">
            <v>1258.6620000000112</v>
          </cell>
          <cell r="DT420">
            <v>1408.6800000000512</v>
          </cell>
          <cell r="DU420">
            <v>2193.8699999998789</v>
          </cell>
          <cell r="DV420">
            <v>2533.9799999999814</v>
          </cell>
          <cell r="DW420">
            <v>2933.2510000001639</v>
          </cell>
          <cell r="DX420">
            <v>3116.2800000000279</v>
          </cell>
          <cell r="DY420">
            <v>2820.566000000108</v>
          </cell>
          <cell r="DZ420">
            <v>2825.2160000000149</v>
          </cell>
          <cell r="EA420">
            <v>2490.3900000001304</v>
          </cell>
          <cell r="EB420">
            <v>2019.0299999999115</v>
          </cell>
          <cell r="EC420">
            <v>1359.9299999999348</v>
          </cell>
          <cell r="ED420">
            <v>1049.1329999999143</v>
          </cell>
        </row>
        <row r="423">
          <cell r="C423" t="str">
            <v xml:space="preserve">Douglas - Wells 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Grant Reasonable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C425" t="str">
            <v xml:space="preserve">Grant Surplus 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Grant - Wanapum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1316.7870000000112</v>
          </cell>
          <cell r="G430">
            <v>1473.640000000014</v>
          </cell>
          <cell r="H430">
            <v>2295.1159999998636</v>
          </cell>
          <cell r="I430">
            <v>2650.890000000014</v>
          </cell>
          <cell r="J430">
            <v>3068.5969999999506</v>
          </cell>
          <cell r="K430">
            <v>3260.0699999999488</v>
          </cell>
          <cell r="L430">
            <v>2950.7659999999451</v>
          </cell>
          <cell r="M430">
            <v>2955.5709999999963</v>
          </cell>
          <cell r="N430">
            <v>2605.3199999999488</v>
          </cell>
          <cell r="O430">
            <v>2112.2469999999739</v>
          </cell>
          <cell r="P430">
            <v>1422.5999999999767</v>
          </cell>
          <cell r="Q430">
            <v>1097.5549999999348</v>
          </cell>
          <cell r="R430">
            <v>27073.123999999836</v>
          </cell>
          <cell r="S430">
            <v>1310.2149999999674</v>
          </cell>
          <cell r="T430">
            <v>1466.3040000000037</v>
          </cell>
          <cell r="U430">
            <v>2283.7079999998678</v>
          </cell>
          <cell r="V430">
            <v>2637.6300000000047</v>
          </cell>
          <cell r="W430">
            <v>3053.2519999998622</v>
          </cell>
          <cell r="X430">
            <v>3243.7199999999721</v>
          </cell>
          <cell r="Y430">
            <v>2936.0100000000093</v>
          </cell>
          <cell r="Z430">
            <v>2940.8149999999441</v>
          </cell>
          <cell r="AA430">
            <v>2592.2999999999302</v>
          </cell>
          <cell r="AB430">
            <v>2101.6140000000596</v>
          </cell>
          <cell r="AC430">
            <v>1415.5500000000466</v>
          </cell>
          <cell r="AD430">
            <v>1092.0060000000522</v>
          </cell>
          <cell r="AE430">
            <v>26989.836000001058</v>
          </cell>
          <cell r="AF430">
            <v>1303.612000000081</v>
          </cell>
          <cell r="AG430">
            <v>1511.0739999999059</v>
          </cell>
          <cell r="AH430">
            <v>2272.2069999999367</v>
          </cell>
          <cell r="AI430">
            <v>2624.5200000000186</v>
          </cell>
          <cell r="AJ430">
            <v>3038</v>
          </cell>
          <cell r="AK430">
            <v>3227.5500000000466</v>
          </cell>
          <cell r="AL430">
            <v>2921.316000000108</v>
          </cell>
          <cell r="AM430">
            <v>2926.089999999851</v>
          </cell>
          <cell r="AN430">
            <v>2579.3100000000559</v>
          </cell>
          <cell r="AO430">
            <v>2091.1360000000568</v>
          </cell>
          <cell r="AP430">
            <v>1408.4399999999441</v>
          </cell>
          <cell r="AQ430">
            <v>1086.5810000000056</v>
          </cell>
          <cell r="AR430">
            <v>26803.155999999493</v>
          </cell>
          <cell r="AS430">
            <v>1297.1330000000307</v>
          </cell>
          <cell r="AT430">
            <v>1451.7439999999478</v>
          </cell>
          <cell r="AU430">
            <v>2260.8919999999925</v>
          </cell>
          <cell r="AV430">
            <v>2611.3799999998882</v>
          </cell>
          <cell r="AW430">
            <v>3022.8410000000149</v>
          </cell>
          <cell r="AX430">
            <v>3211.4099999999162</v>
          </cell>
          <cell r="AY430">
            <v>2906.714999999851</v>
          </cell>
          <cell r="AZ430">
            <v>2911.4579999998678</v>
          </cell>
          <cell r="BA430">
            <v>2566.3800000001211</v>
          </cell>
          <cell r="BB430">
            <v>2080.6269999998622</v>
          </cell>
          <cell r="BC430">
            <v>1401.4200000001583</v>
          </cell>
          <cell r="BD430">
            <v>1081.1560000000754</v>
          </cell>
          <cell r="BE430">
            <v>26668.893000001088</v>
          </cell>
          <cell r="BF430">
            <v>1290.560999999987</v>
          </cell>
          <cell r="BG430">
            <v>1444.435999999987</v>
          </cell>
          <cell r="BH430">
            <v>2249.5150000001304</v>
          </cell>
          <cell r="BI430">
            <v>2598.2700000000186</v>
          </cell>
          <cell r="BJ430">
            <v>3007.6820000000298</v>
          </cell>
          <cell r="BK430">
            <v>3195.3599999998696</v>
          </cell>
          <cell r="BL430">
            <v>2892.2379999998957</v>
          </cell>
          <cell r="BM430">
            <v>2896.9189999999944</v>
          </cell>
          <cell r="BN430">
            <v>2553.5700000000652</v>
          </cell>
          <cell r="BO430">
            <v>2070.2109999998938</v>
          </cell>
          <cell r="BP430">
            <v>1394.3999999999069</v>
          </cell>
          <cell r="BQ430">
            <v>1075.7310000000289</v>
          </cell>
          <cell r="BR430">
            <v>26535.45000000298</v>
          </cell>
          <cell r="BS430">
            <v>1284.1749999999302</v>
          </cell>
          <cell r="BT430">
            <v>1437.2120000000577</v>
          </cell>
          <cell r="BU430">
            <v>2238.3239999997895</v>
          </cell>
          <cell r="BV430">
            <v>2585.2800000000279</v>
          </cell>
          <cell r="BW430">
            <v>2992.6159999999218</v>
          </cell>
          <cell r="BX430">
            <v>3179.3700000001118</v>
          </cell>
          <cell r="BY430">
            <v>2877.6990000000224</v>
          </cell>
          <cell r="BZ430">
            <v>2882.4110000000801</v>
          </cell>
          <cell r="CA430">
            <v>2540.7900000000373</v>
          </cell>
          <cell r="CB430">
            <v>2059.85699999996</v>
          </cell>
          <cell r="CC430">
            <v>1387.4099999999162</v>
          </cell>
          <cell r="CD430">
            <v>1070.3059999999823</v>
          </cell>
          <cell r="CE430">
            <v>26453.876000000164</v>
          </cell>
          <cell r="CF430">
            <v>1277.6959999999963</v>
          </cell>
          <cell r="CG430">
            <v>1481.0300000000279</v>
          </cell>
          <cell r="CH430">
            <v>2227.1330000001471</v>
          </cell>
          <cell r="CI430">
            <v>2572.3499999998603</v>
          </cell>
          <cell r="CJ430">
            <v>2977.6740000001155</v>
          </cell>
          <cell r="CK430">
            <v>3163.4699999999721</v>
          </cell>
          <cell r="CL430">
            <v>2863.3149999999441</v>
          </cell>
          <cell r="CM430">
            <v>2868.0270000000019</v>
          </cell>
          <cell r="CN430">
            <v>2528.1300000001211</v>
          </cell>
          <cell r="CO430">
            <v>2049.6269999999786</v>
          </cell>
          <cell r="CP430">
            <v>1380.4499999999534</v>
          </cell>
          <cell r="CQ430">
            <v>1064.9739999999292</v>
          </cell>
          <cell r="CR430">
            <v>26271.129000000656</v>
          </cell>
          <cell r="CS430">
            <v>1271.3719999999739</v>
          </cell>
          <cell r="CT430">
            <v>1422.8760000000475</v>
          </cell>
          <cell r="CU430">
            <v>2216.066000000108</v>
          </cell>
          <cell r="CV430">
            <v>2559.4799999999814</v>
          </cell>
          <cell r="CW430">
            <v>2962.7939999999944</v>
          </cell>
          <cell r="CX430">
            <v>3147.6299999998882</v>
          </cell>
          <cell r="CY430">
            <v>2849.0240000002086</v>
          </cell>
          <cell r="CZ430">
            <v>2853.7050000000745</v>
          </cell>
          <cell r="DA430">
            <v>2515.4399999999441</v>
          </cell>
          <cell r="DB430">
            <v>2039.3969999999972</v>
          </cell>
          <cell r="DC430">
            <v>1373.6099999998696</v>
          </cell>
          <cell r="DD430">
            <v>1059.7350000001024</v>
          </cell>
          <cell r="DE430">
            <v>26139.538000000641</v>
          </cell>
          <cell r="DF430">
            <v>1265.0169999999925</v>
          </cell>
          <cell r="DG430">
            <v>1415.7639999999665</v>
          </cell>
          <cell r="DH430">
            <v>2204.936999999918</v>
          </cell>
          <cell r="DI430">
            <v>2546.7000000001863</v>
          </cell>
          <cell r="DJ430">
            <v>2948.0069999999832</v>
          </cell>
          <cell r="DK430">
            <v>3131.8800000001211</v>
          </cell>
          <cell r="DL430">
            <v>2834.7639999999665</v>
          </cell>
          <cell r="DM430">
            <v>2839.3520000001881</v>
          </cell>
          <cell r="DN430">
            <v>2502.9299999999348</v>
          </cell>
          <cell r="DO430">
            <v>2029.1049999999814</v>
          </cell>
          <cell r="DP430">
            <v>1366.7099999999627</v>
          </cell>
          <cell r="DQ430">
            <v>1054.3719999999739</v>
          </cell>
          <cell r="DR430">
            <v>26008.988000001758</v>
          </cell>
          <cell r="DS430">
            <v>1258.6620000000112</v>
          </cell>
          <cell r="DT430">
            <v>1408.6800000000512</v>
          </cell>
          <cell r="DU430">
            <v>2193.8699999998789</v>
          </cell>
          <cell r="DV430">
            <v>2533.9799999999814</v>
          </cell>
          <cell r="DW430">
            <v>2933.2510000001639</v>
          </cell>
          <cell r="DX430">
            <v>3116.2800000000279</v>
          </cell>
          <cell r="DY430">
            <v>2820.566000000108</v>
          </cell>
          <cell r="DZ430">
            <v>2825.2160000000149</v>
          </cell>
          <cell r="EA430">
            <v>2490.3900000001304</v>
          </cell>
          <cell r="EB430">
            <v>2019.0299999999115</v>
          </cell>
          <cell r="EC430">
            <v>1359.9299999999348</v>
          </cell>
          <cell r="ED430">
            <v>1049.1329999999143</v>
          </cell>
        </row>
        <row r="433">
          <cell r="C433" t="str">
            <v>APS Exchange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BPA FC II Wind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BPA FC IV Wind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BPA Exchange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BPA So. Idaho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Cowlitz Swift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EWEB FC I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PSCo Exchange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PSCO FC III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Redding Exchange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SCL State Line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C448" t="str">
            <v>COB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C449" t="str">
            <v>Four Corners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C450" t="str">
            <v>Mid Columbia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C451" t="str">
            <v>Mona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C452" t="str">
            <v>Palo Verde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C453" t="str">
            <v>SP15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STF Index Trades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C459" t="str">
            <v>COB</v>
          </cell>
          <cell r="F459">
            <v>0</v>
          </cell>
          <cell r="G459">
            <v>-43.04635000000053</v>
          </cell>
          <cell r="H459">
            <v>-50.016700000000128</v>
          </cell>
          <cell r="I459">
            <v>-145.89459999999781</v>
          </cell>
          <cell r="J459">
            <v>-0.1180000000003929</v>
          </cell>
          <cell r="K459">
            <v>-17.755399999994552</v>
          </cell>
          <cell r="L459">
            <v>-26.142890000000989</v>
          </cell>
          <cell r="M459">
            <v>-25.23720000000003</v>
          </cell>
          <cell r="N459">
            <v>0</v>
          </cell>
          <cell r="O459">
            <v>0</v>
          </cell>
          <cell r="P459">
            <v>-4.7563400000000229</v>
          </cell>
          <cell r="Q459">
            <v>0</v>
          </cell>
          <cell r="R459">
            <v>-57.297829999995884</v>
          </cell>
          <cell r="S459">
            <v>0</v>
          </cell>
          <cell r="T459">
            <v>-4.4506000000001222</v>
          </cell>
          <cell r="U459">
            <v>-2.9690499999999957</v>
          </cell>
          <cell r="V459">
            <v>-15.39469999999983</v>
          </cell>
          <cell r="W459">
            <v>-18.882300000000214</v>
          </cell>
          <cell r="X459">
            <v>-5.6239999999997963</v>
          </cell>
          <cell r="Y459">
            <v>-9.8877999999967869</v>
          </cell>
          <cell r="Z459">
            <v>-8.9380000000346627E-2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-6.6890959999982442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-0.19399999999995998</v>
          </cell>
          <cell r="AK459">
            <v>-5.5940000000000509</v>
          </cell>
          <cell r="AL459">
            <v>-0.81370000000060827</v>
          </cell>
          <cell r="AM459">
            <v>-8.7395999999898777E-2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-0.71966999999858672</v>
          </cell>
          <cell r="AS459">
            <v>0</v>
          </cell>
          <cell r="AT459">
            <v>-0.20000000000027285</v>
          </cell>
          <cell r="AU459">
            <v>0</v>
          </cell>
          <cell r="AV459">
            <v>0</v>
          </cell>
          <cell r="AW459">
            <v>-0.385970000000043</v>
          </cell>
          <cell r="AX459">
            <v>0</v>
          </cell>
          <cell r="AY459">
            <v>-0.13370000000031723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-15.044840000002296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-1.1442999999999302</v>
          </cell>
          <cell r="BL459">
            <v>-0.93874000000050728</v>
          </cell>
          <cell r="BM459">
            <v>-12.961800000000039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53.373659999997471</v>
          </cell>
          <cell r="BS459">
            <v>0</v>
          </cell>
          <cell r="BT459">
            <v>0</v>
          </cell>
          <cell r="BU459">
            <v>0</v>
          </cell>
          <cell r="BV459">
            <v>-4.4058100000038394</v>
          </cell>
          <cell r="BW459">
            <v>-0.19090000000005602</v>
          </cell>
          <cell r="BX459">
            <v>0</v>
          </cell>
          <cell r="BY459">
            <v>-0.39953000000014072</v>
          </cell>
          <cell r="BZ459">
            <v>0</v>
          </cell>
          <cell r="CA459">
            <v>0</v>
          </cell>
          <cell r="CB459">
            <v>58.369899999999973</v>
          </cell>
          <cell r="CC459">
            <v>0</v>
          </cell>
          <cell r="CD459">
            <v>0</v>
          </cell>
          <cell r="CE459">
            <v>38.044200000003912</v>
          </cell>
          <cell r="CF459">
            <v>0</v>
          </cell>
          <cell r="CG459">
            <v>0</v>
          </cell>
          <cell r="CH459">
            <v>0</v>
          </cell>
          <cell r="CI459">
            <v>-7.1107999999999265</v>
          </cell>
          <cell r="CJ459">
            <v>-38.885099999999511</v>
          </cell>
          <cell r="CK459">
            <v>0</v>
          </cell>
          <cell r="CL459">
            <v>-13.190399999999954</v>
          </cell>
          <cell r="CM459">
            <v>-7.6981000000000677</v>
          </cell>
          <cell r="CN459">
            <v>-0.29600000000027649</v>
          </cell>
          <cell r="CO459">
            <v>107.84000000000015</v>
          </cell>
          <cell r="CP459">
            <v>-0.43400000000019645</v>
          </cell>
          <cell r="CQ459">
            <v>-2.1814000000003944</v>
          </cell>
          <cell r="CR459">
            <v>-39.244399999995949</v>
          </cell>
          <cell r="CS459">
            <v>0</v>
          </cell>
          <cell r="CT459">
            <v>-0.39220000000022992</v>
          </cell>
          <cell r="CU459">
            <v>0</v>
          </cell>
          <cell r="CV459">
            <v>0</v>
          </cell>
          <cell r="CW459">
            <v>-13.694799999999304</v>
          </cell>
          <cell r="CX459">
            <v>-6.8999999999978172</v>
          </cell>
          <cell r="CY459">
            <v>-8.128500000000713</v>
          </cell>
          <cell r="CZ459">
            <v>-7.7031999999999243</v>
          </cell>
          <cell r="DA459">
            <v>0</v>
          </cell>
          <cell r="DB459">
            <v>-1.9940000000005966</v>
          </cell>
          <cell r="DC459">
            <v>-0.43170000000009168</v>
          </cell>
          <cell r="DD459">
            <v>0</v>
          </cell>
          <cell r="DE459">
            <v>-42.745999999999185</v>
          </cell>
          <cell r="DF459">
            <v>-10.320300000000316</v>
          </cell>
          <cell r="DG459">
            <v>-0.58599999999933061</v>
          </cell>
          <cell r="DH459">
            <v>0</v>
          </cell>
          <cell r="DI459">
            <v>0</v>
          </cell>
          <cell r="DJ459">
            <v>-13.627500000000509</v>
          </cell>
          <cell r="DK459">
            <v>-1.0210000000006403</v>
          </cell>
          <cell r="DL459">
            <v>-7.564900000000307</v>
          </cell>
          <cell r="DM459">
            <v>-7.6222999999999956</v>
          </cell>
          <cell r="DN459">
            <v>0</v>
          </cell>
          <cell r="DO459">
            <v>-1.9799999999995634</v>
          </cell>
          <cell r="DP459">
            <v>-2.1999999999025022E-2</v>
          </cell>
          <cell r="DQ459">
            <v>-1.9999999985884642E-3</v>
          </cell>
          <cell r="DR459">
            <v>-50.362999999997555</v>
          </cell>
          <cell r="DS459">
            <v>0</v>
          </cell>
          <cell r="DT459">
            <v>-0.58300000000053842</v>
          </cell>
          <cell r="DU459">
            <v>0</v>
          </cell>
          <cell r="DV459">
            <v>-8.2829000000000406</v>
          </cell>
          <cell r="DW459">
            <v>-20.847000000001572</v>
          </cell>
          <cell r="DX459">
            <v>-5.2734000000000378</v>
          </cell>
          <cell r="DY459">
            <v>-7.6545999999998457</v>
          </cell>
          <cell r="DZ459">
            <v>-5.0990999999999076</v>
          </cell>
          <cell r="EA459">
            <v>0</v>
          </cell>
          <cell r="EB459">
            <v>-2.5910000000003492</v>
          </cell>
          <cell r="EC459">
            <v>-3.19999999992433E-2</v>
          </cell>
          <cell r="ED459">
            <v>0</v>
          </cell>
        </row>
        <row r="460">
          <cell r="C460" t="str">
            <v>Four Corners</v>
          </cell>
          <cell r="F460">
            <v>-155.0779999999977</v>
          </cell>
          <cell r="G460">
            <v>-240.92999999999302</v>
          </cell>
          <cell r="H460">
            <v>-271.10900000000402</v>
          </cell>
          <cell r="I460">
            <v>-300.48999999999069</v>
          </cell>
          <cell r="J460">
            <v>-199.85499999999593</v>
          </cell>
          <cell r="K460">
            <v>-32.614999999997963</v>
          </cell>
          <cell r="L460">
            <v>0</v>
          </cell>
          <cell r="M460">
            <v>2.5800000000231194E-3</v>
          </cell>
          <cell r="N460">
            <v>-11.585000000000036</v>
          </cell>
          <cell r="O460">
            <v>-169.07099999999991</v>
          </cell>
          <cell r="P460">
            <v>-55.247999999999593</v>
          </cell>
          <cell r="Q460">
            <v>-77.576000000000931</v>
          </cell>
          <cell r="R460">
            <v>-294.66385000001173</v>
          </cell>
          <cell r="S460">
            <v>-5.8964000000000851</v>
          </cell>
          <cell r="T460">
            <v>-4.6527099999999564</v>
          </cell>
          <cell r="U460">
            <v>-16.093699999999899</v>
          </cell>
          <cell r="V460">
            <v>-218.5</v>
          </cell>
          <cell r="W460">
            <v>-149.30999999999767</v>
          </cell>
          <cell r="X460">
            <v>-115.17000000001281</v>
          </cell>
          <cell r="Y460">
            <v>0</v>
          </cell>
          <cell r="Z460">
            <v>0</v>
          </cell>
          <cell r="AA460">
            <v>168.49355000000014</v>
          </cell>
          <cell r="AB460">
            <v>-22.184500000000298</v>
          </cell>
          <cell r="AC460">
            <v>68.649909999999977</v>
          </cell>
          <cell r="AD460">
            <v>0</v>
          </cell>
          <cell r="AE460">
            <v>59.451209999999264</v>
          </cell>
          <cell r="AF460">
            <v>6.5999999999348802E-3</v>
          </cell>
          <cell r="AG460">
            <v>-4.8302999999998519</v>
          </cell>
          <cell r="AH460">
            <v>-0.10896999999999935</v>
          </cell>
          <cell r="AI460">
            <v>68.607999999998356</v>
          </cell>
          <cell r="AJ460">
            <v>15.731999999996333</v>
          </cell>
          <cell r="AK460">
            <v>-56.599999999998545</v>
          </cell>
          <cell r="AL460">
            <v>0</v>
          </cell>
          <cell r="AM460">
            <v>0</v>
          </cell>
          <cell r="AN460">
            <v>-7.68399999999383</v>
          </cell>
          <cell r="AO460">
            <v>63.423700000000281</v>
          </cell>
          <cell r="AP460">
            <v>1.3180000000033942E-2</v>
          </cell>
          <cell r="AQ460">
            <v>-19.109000000000378</v>
          </cell>
          <cell r="AR460">
            <v>-70.905609999987064</v>
          </cell>
          <cell r="AS460">
            <v>-0.43856999999991331</v>
          </cell>
          <cell r="AT460">
            <v>-0.20019999999999527</v>
          </cell>
          <cell r="AU460">
            <v>-2.9933399999999892</v>
          </cell>
          <cell r="AV460">
            <v>0</v>
          </cell>
          <cell r="AW460">
            <v>-0.38619999999991705</v>
          </cell>
          <cell r="AX460">
            <v>-7.2910000000010768</v>
          </cell>
          <cell r="AY460">
            <v>0</v>
          </cell>
          <cell r="AZ460">
            <v>0</v>
          </cell>
          <cell r="BA460">
            <v>-0.625</v>
          </cell>
          <cell r="BB460">
            <v>-12.486300000000483</v>
          </cell>
          <cell r="BC460">
            <v>-1.375</v>
          </cell>
          <cell r="BD460">
            <v>-45.10999999998603</v>
          </cell>
          <cell r="BE460">
            <v>-24.608219999994617</v>
          </cell>
          <cell r="BF460">
            <v>-3.8998999999994339</v>
          </cell>
          <cell r="BG460">
            <v>-0.99557000000004336</v>
          </cell>
          <cell r="BH460">
            <v>0</v>
          </cell>
          <cell r="BI460">
            <v>0</v>
          </cell>
          <cell r="BJ460">
            <v>-0.38425000000006548</v>
          </cell>
          <cell r="BK460">
            <v>0</v>
          </cell>
          <cell r="BL460">
            <v>0</v>
          </cell>
          <cell r="BM460">
            <v>0</v>
          </cell>
          <cell r="BN460">
            <v>-0.9214999999999236</v>
          </cell>
          <cell r="BO460">
            <v>-9.9929999999985739</v>
          </cell>
          <cell r="BP460">
            <v>-4.1999999999461579E-2</v>
          </cell>
          <cell r="BQ460">
            <v>-8.3719999999993888</v>
          </cell>
          <cell r="BR460">
            <v>-35.651890000001004</v>
          </cell>
          <cell r="BS460">
            <v>-7.3176000000003114</v>
          </cell>
          <cell r="BT460">
            <v>-0.99060000000008586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-3.8400299999999845</v>
          </cell>
          <cell r="BZ460">
            <v>0</v>
          </cell>
          <cell r="CA460">
            <v>-0.91746000000000549</v>
          </cell>
          <cell r="CB460">
            <v>-9.2988000000004831</v>
          </cell>
          <cell r="CC460">
            <v>-0.81840000000011059</v>
          </cell>
          <cell r="CD460">
            <v>-12.46900000000096</v>
          </cell>
          <cell r="CE460">
            <v>168.16723000000638</v>
          </cell>
          <cell r="CF460">
            <v>-9.6373999999996158</v>
          </cell>
          <cell r="CG460">
            <v>-4.9321999999999662</v>
          </cell>
          <cell r="CH460">
            <v>-2.9496000000000322</v>
          </cell>
          <cell r="CI460">
            <v>0</v>
          </cell>
          <cell r="CJ460">
            <v>-0.11400000000048749</v>
          </cell>
          <cell r="CK460">
            <v>-5.8404000000000451</v>
          </cell>
          <cell r="CL460">
            <v>-3.8205000000000382</v>
          </cell>
          <cell r="CM460">
            <v>-4.2569999999997776E-2</v>
          </cell>
          <cell r="CN460">
            <v>-0.91309999999975844</v>
          </cell>
          <cell r="CO460">
            <v>202.97500000000036</v>
          </cell>
          <cell r="CP460">
            <v>0</v>
          </cell>
          <cell r="CQ460">
            <v>-6.5580000000009022</v>
          </cell>
          <cell r="CR460">
            <v>-43.176729999991949</v>
          </cell>
          <cell r="CS460">
            <v>-11.933599999999842</v>
          </cell>
          <cell r="CT460">
            <v>-0.58799999999996544</v>
          </cell>
          <cell r="CU460">
            <v>-8.1030000000055225E-2</v>
          </cell>
          <cell r="CV460">
            <v>-5.8175999999999704</v>
          </cell>
          <cell r="CW460">
            <v>-0.22599999999965803</v>
          </cell>
          <cell r="CX460">
            <v>-5.7359999999998763</v>
          </cell>
          <cell r="CY460">
            <v>0</v>
          </cell>
          <cell r="CZ460">
            <v>0</v>
          </cell>
          <cell r="DA460">
            <v>-0.90750000000025466</v>
          </cell>
          <cell r="DB460">
            <v>-9.193000000000211</v>
          </cell>
          <cell r="DC460">
            <v>0</v>
          </cell>
          <cell r="DD460">
            <v>-8.6939999999995052</v>
          </cell>
          <cell r="DE460">
            <v>-27.839200000002165</v>
          </cell>
          <cell r="DF460">
            <v>-12.088000000000193</v>
          </cell>
          <cell r="DG460">
            <v>-0.58519999999998618</v>
          </cell>
          <cell r="DH460">
            <v>-8.1899999999961892E-2</v>
          </cell>
          <cell r="DI460">
            <v>-2.8931999999999789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-0.90199999999913416</v>
          </cell>
          <cell r="DO460">
            <v>-9.1290000000008149</v>
          </cell>
          <cell r="DP460">
            <v>0</v>
          </cell>
          <cell r="DQ460">
            <v>-2.159900000000107</v>
          </cell>
          <cell r="DR460">
            <v>-29.843349999988277</v>
          </cell>
          <cell r="DS460">
            <v>-2.3205000000002656</v>
          </cell>
          <cell r="DT460">
            <v>-0.38809999999989486</v>
          </cell>
          <cell r="DU460">
            <v>-5.8338999999999714</v>
          </cell>
          <cell r="DV460">
            <v>-1.4393999999992957</v>
          </cell>
          <cell r="DW460">
            <v>-0.36269999999967695</v>
          </cell>
          <cell r="DX460">
            <v>0</v>
          </cell>
          <cell r="DY460">
            <v>-3.7641499999999724</v>
          </cell>
          <cell r="DZ460">
            <v>0</v>
          </cell>
          <cell r="EA460">
            <v>-1.1914000000006126</v>
          </cell>
          <cell r="EB460">
            <v>-9.743199999999888</v>
          </cell>
          <cell r="EC460">
            <v>0</v>
          </cell>
          <cell r="ED460">
            <v>-4.7999999999992724</v>
          </cell>
        </row>
        <row r="461">
          <cell r="C461" t="str">
            <v>Mid Columbia</v>
          </cell>
          <cell r="F461">
            <v>-209.22000000000116</v>
          </cell>
          <cell r="G461">
            <v>-728.30999999999767</v>
          </cell>
          <cell r="H461">
            <v>-846.85999999998603</v>
          </cell>
          <cell r="I461">
            <v>-608.94999999995343</v>
          </cell>
          <cell r="J461">
            <v>-1543.2000000000698</v>
          </cell>
          <cell r="K461">
            <v>-1087.8999999999069</v>
          </cell>
          <cell r="L461">
            <v>-936.59000000002561</v>
          </cell>
          <cell r="M461">
            <v>-873.20000000001164</v>
          </cell>
          <cell r="N461">
            <v>-295.94999999999709</v>
          </cell>
          <cell r="O461">
            <v>-92.186000000001513</v>
          </cell>
          <cell r="P461">
            <v>-60.029999999998836</v>
          </cell>
          <cell r="Q461">
            <v>-25.527000000001863</v>
          </cell>
          <cell r="R461">
            <v>-2830.3479999997653</v>
          </cell>
          <cell r="S461">
            <v>-11.167000000001281</v>
          </cell>
          <cell r="T461">
            <v>0</v>
          </cell>
          <cell r="U461">
            <v>-0.47899999999935972</v>
          </cell>
          <cell r="V461">
            <v>-58.740000000005239</v>
          </cell>
          <cell r="W461">
            <v>-1178.4000000000233</v>
          </cell>
          <cell r="X461">
            <v>-1277.8999999999069</v>
          </cell>
          <cell r="Y461">
            <v>275.21999999997206</v>
          </cell>
          <cell r="Z461">
            <v>-470.80000000001746</v>
          </cell>
          <cell r="AA461">
            <v>-64.512000000002445</v>
          </cell>
          <cell r="AB461">
            <v>-36.193999999995867</v>
          </cell>
          <cell r="AC461">
            <v>-0.5</v>
          </cell>
          <cell r="AD461">
            <v>-6.8760000000038417</v>
          </cell>
          <cell r="AE461">
            <v>-606.53200000012293</v>
          </cell>
          <cell r="AF461">
            <v>-0.44299999999930151</v>
          </cell>
          <cell r="AG461">
            <v>-6.5900000000001455</v>
          </cell>
          <cell r="AH461">
            <v>-0.95399999999790452</v>
          </cell>
          <cell r="AI461">
            <v>-7.6759999999994761</v>
          </cell>
          <cell r="AJ461">
            <v>-338.96999999997206</v>
          </cell>
          <cell r="AK461">
            <v>-148.06000000005588</v>
          </cell>
          <cell r="AL461">
            <v>-57.799999999988358</v>
          </cell>
          <cell r="AM461">
            <v>-24.654999999998836</v>
          </cell>
          <cell r="AN461">
            <v>-2.1190000000024156</v>
          </cell>
          <cell r="AO461">
            <v>-3.4950000000026193</v>
          </cell>
          <cell r="AP461">
            <v>0</v>
          </cell>
          <cell r="AQ461">
            <v>-15.769999999989523</v>
          </cell>
          <cell r="AR461">
            <v>-286.7180000001099</v>
          </cell>
          <cell r="AS461">
            <v>-7.6149999999979627</v>
          </cell>
          <cell r="AT461">
            <v>0</v>
          </cell>
          <cell r="AU461">
            <v>-0.95100000000093132</v>
          </cell>
          <cell r="AV461">
            <v>-4.5849999999991269</v>
          </cell>
          <cell r="AW461">
            <v>-129.60000000003492</v>
          </cell>
          <cell r="AX461">
            <v>-84.71999999997206</v>
          </cell>
          <cell r="AY461">
            <v>-14.898000000001048</v>
          </cell>
          <cell r="AZ461">
            <v>-21.759999999994761</v>
          </cell>
          <cell r="BA461">
            <v>-6.2729999999974098</v>
          </cell>
          <cell r="BB461">
            <v>-4.6940000000031432</v>
          </cell>
          <cell r="BC461">
            <v>-3.19999999992433E-2</v>
          </cell>
          <cell r="BD461">
            <v>-11.590000000025611</v>
          </cell>
          <cell r="BE461">
            <v>-230.8829999997979</v>
          </cell>
          <cell r="BF461">
            <v>-0.65000000000873115</v>
          </cell>
          <cell r="BG461">
            <v>-6.327000000004773</v>
          </cell>
          <cell r="BH461">
            <v>-1.135999999998603</v>
          </cell>
          <cell r="BI461">
            <v>-4.5620000000053551</v>
          </cell>
          <cell r="BJ461">
            <v>-121.5</v>
          </cell>
          <cell r="BK461">
            <v>-73.080000000016298</v>
          </cell>
          <cell r="BL461">
            <v>-6.8439999999973224</v>
          </cell>
          <cell r="BM461">
            <v>-8.694999999999709</v>
          </cell>
          <cell r="BN461">
            <v>-1.194999999999709</v>
          </cell>
          <cell r="BO461">
            <v>-6.444999999999709</v>
          </cell>
          <cell r="BP461">
            <v>-0.44900000000052387</v>
          </cell>
          <cell r="BQ461">
            <v>0</v>
          </cell>
          <cell r="BR461">
            <v>-32.472000000183471</v>
          </cell>
          <cell r="BS461">
            <v>-2.5800000000017462</v>
          </cell>
          <cell r="BT461">
            <v>-2.2309999999997672</v>
          </cell>
          <cell r="BU461">
            <v>-0.73300000000017462</v>
          </cell>
          <cell r="BV461">
            <v>-4.5360000000000582</v>
          </cell>
          <cell r="BW461">
            <v>-43.620000000024447</v>
          </cell>
          <cell r="BX461">
            <v>-129.01000000000931</v>
          </cell>
          <cell r="BY461">
            <v>-7.5970000000015716</v>
          </cell>
          <cell r="BZ461">
            <v>-11.32499999999709</v>
          </cell>
          <cell r="CA461">
            <v>-7.702000000004773</v>
          </cell>
          <cell r="CB461">
            <v>176.89400000000023</v>
          </cell>
          <cell r="CC461">
            <v>-2.4000000001251465E-2</v>
          </cell>
          <cell r="CD461">
            <v>-8.0000000016298145E-3</v>
          </cell>
          <cell r="CE461">
            <v>4414.7340000001714</v>
          </cell>
          <cell r="CF461">
            <v>-0.86400000000139698</v>
          </cell>
          <cell r="CG461">
            <v>-4.2380000000011933</v>
          </cell>
          <cell r="CH461">
            <v>-0.46900000000096043</v>
          </cell>
          <cell r="CI461">
            <v>0</v>
          </cell>
          <cell r="CJ461">
            <v>-127.30999999999767</v>
          </cell>
          <cell r="CK461">
            <v>-88.21999999997206</v>
          </cell>
          <cell r="CL461">
            <v>-9.9210000000020955</v>
          </cell>
          <cell r="CM461">
            <v>-8.7299999999959255</v>
          </cell>
          <cell r="CN461">
            <v>-7.0610000000015134</v>
          </cell>
          <cell r="CO461">
            <v>4665.6560000000027</v>
          </cell>
          <cell r="CP461">
            <v>-8.3999999998923158E-2</v>
          </cell>
          <cell r="CQ461">
            <v>-4.0249999999941792</v>
          </cell>
          <cell r="CR461">
            <v>-238.48799999989569</v>
          </cell>
          <cell r="CS461">
            <v>-5.5800000000017462</v>
          </cell>
          <cell r="CT461">
            <v>-2.2089999999989232</v>
          </cell>
          <cell r="CU461">
            <v>-0.69900000000052387</v>
          </cell>
          <cell r="CV461">
            <v>-7.2739999999976135</v>
          </cell>
          <cell r="CW461">
            <v>-111.80999999999767</v>
          </cell>
          <cell r="CX461">
            <v>-60.450000000011642</v>
          </cell>
          <cell r="CY461">
            <v>-7.7849999999962165</v>
          </cell>
          <cell r="CZ461">
            <v>-24</v>
          </cell>
          <cell r="DA461">
            <v>-7.0349999999998545</v>
          </cell>
          <cell r="DB461">
            <v>-3.9419999999954598</v>
          </cell>
          <cell r="DC461">
            <v>-2.3709999999991851</v>
          </cell>
          <cell r="DD461">
            <v>-5.3329999999987194</v>
          </cell>
          <cell r="DE461">
            <v>-205.42500000004657</v>
          </cell>
          <cell r="DF461">
            <v>-5.3399999999965075</v>
          </cell>
          <cell r="DG461">
            <v>-0.19499999999970896</v>
          </cell>
          <cell r="DH461">
            <v>-0.69599999999991269</v>
          </cell>
          <cell r="DI461">
            <v>-4.3389999999999418</v>
          </cell>
          <cell r="DJ461">
            <v>-126.80999999999767</v>
          </cell>
          <cell r="DK461">
            <v>-32.960000000020955</v>
          </cell>
          <cell r="DL461">
            <v>-7.4950000000026193</v>
          </cell>
          <cell r="DM461">
            <v>-18.889999999999418</v>
          </cell>
          <cell r="DN461">
            <v>-6.7030000000013388</v>
          </cell>
          <cell r="DO461">
            <v>-1.9660000000003492</v>
          </cell>
          <cell r="DP461">
            <v>-3.0999999999039574E-2</v>
          </cell>
          <cell r="DQ461">
            <v>0</v>
          </cell>
          <cell r="DR461">
            <v>-336.9000000001397</v>
          </cell>
          <cell r="DS461">
            <v>-0.4249999999992724</v>
          </cell>
          <cell r="DT461">
            <v>0</v>
          </cell>
          <cell r="DU461">
            <v>-0.91999999999825377</v>
          </cell>
          <cell r="DV461">
            <v>-21.044000000008964</v>
          </cell>
          <cell r="DW461">
            <v>-221.22000000003027</v>
          </cell>
          <cell r="DX461">
            <v>-59.649999999994179</v>
          </cell>
          <cell r="DY461">
            <v>-7.1909999999988941</v>
          </cell>
          <cell r="DZ461">
            <v>-13.671999999998661</v>
          </cell>
          <cell r="EA461">
            <v>-10.131000000001222</v>
          </cell>
          <cell r="EB461">
            <v>-2.603000000002794</v>
          </cell>
          <cell r="EC461">
            <v>-4.1999999999461579E-2</v>
          </cell>
          <cell r="ED461">
            <v>-2.0000000004074536E-3</v>
          </cell>
        </row>
        <row r="462">
          <cell r="C462" t="str">
            <v>Mona</v>
          </cell>
          <cell r="F462">
            <v>-197.19996700000047</v>
          </cell>
          <cell r="G462">
            <v>-24.840000000011059</v>
          </cell>
          <cell r="H462">
            <v>-222.24600000000646</v>
          </cell>
          <cell r="I462">
            <v>-141.6299999999901</v>
          </cell>
          <cell r="J462">
            <v>-74.004000000000815</v>
          </cell>
          <cell r="K462">
            <v>-35.92500000000291</v>
          </cell>
          <cell r="L462">
            <v>0</v>
          </cell>
          <cell r="M462">
            <v>0</v>
          </cell>
          <cell r="N462">
            <v>-17.697000000000116</v>
          </cell>
          <cell r="O462">
            <v>-50.474100000000135</v>
          </cell>
          <cell r="P462">
            <v>-148.97000000000116</v>
          </cell>
          <cell r="Q462">
            <v>-144.07800000000134</v>
          </cell>
          <cell r="R462">
            <v>-444.45883499999763</v>
          </cell>
          <cell r="S462">
            <v>-169.38783499999772</v>
          </cell>
          <cell r="T462">
            <v>-2.6784000000002379</v>
          </cell>
          <cell r="U462">
            <v>-10.099099999999908</v>
          </cell>
          <cell r="V462">
            <v>-213.27999999999884</v>
          </cell>
          <cell r="W462">
            <v>-8.1799999999930151</v>
          </cell>
          <cell r="X462">
            <v>-18.580000000001746</v>
          </cell>
          <cell r="Y462">
            <v>0</v>
          </cell>
          <cell r="Z462">
            <v>0</v>
          </cell>
          <cell r="AA462">
            <v>-3.8117000000002008</v>
          </cell>
          <cell r="AB462">
            <v>-7.8099999999722058E-2</v>
          </cell>
          <cell r="AC462">
            <v>-11.289699999999357</v>
          </cell>
          <cell r="AD462">
            <v>-7.0740000000005239</v>
          </cell>
          <cell r="AE462">
            <v>-279.11609999998473</v>
          </cell>
          <cell r="AF462">
            <v>-3.7250999999996566</v>
          </cell>
          <cell r="AG462">
            <v>-6.4917000000004919</v>
          </cell>
          <cell r="AH462">
            <v>-6.2271999999998116</v>
          </cell>
          <cell r="AI462">
            <v>-3.0269999999982247</v>
          </cell>
          <cell r="AJ462">
            <v>-218.32600000000093</v>
          </cell>
          <cell r="AK462">
            <v>-11.186000000001513</v>
          </cell>
          <cell r="AL462">
            <v>0</v>
          </cell>
          <cell r="AM462">
            <v>0</v>
          </cell>
          <cell r="AN462">
            <v>-1.2759999999980209</v>
          </cell>
          <cell r="AO462">
            <v>-3.0699999999797001E-2</v>
          </cell>
          <cell r="AP462">
            <v>-0.4534000000001015</v>
          </cell>
          <cell r="AQ462">
            <v>-28.372999999999593</v>
          </cell>
          <cell r="AR462">
            <v>-36.287299999996321</v>
          </cell>
          <cell r="AS462">
            <v>-0.43869999999969878</v>
          </cell>
          <cell r="AT462">
            <v>-0.40020000000004075</v>
          </cell>
          <cell r="AU462">
            <v>-5.9857999999999265</v>
          </cell>
          <cell r="AV462">
            <v>-1.4834000000000742</v>
          </cell>
          <cell r="AW462">
            <v>-1.6620000000002619</v>
          </cell>
          <cell r="AX462">
            <v>-3.4490000000005239</v>
          </cell>
          <cell r="AY462">
            <v>0</v>
          </cell>
          <cell r="AZ462">
            <v>0</v>
          </cell>
          <cell r="BA462">
            <v>-1.2690000000002328</v>
          </cell>
          <cell r="BB462">
            <v>-3.2031999999999243</v>
          </cell>
          <cell r="BC462">
            <v>-0.50500000000101863</v>
          </cell>
          <cell r="BD462">
            <v>-17.89100000000326</v>
          </cell>
          <cell r="BE462">
            <v>-23.821200000005774</v>
          </cell>
          <cell r="BF462">
            <v>-0.65300000000024738</v>
          </cell>
          <cell r="BG462">
            <v>-0.19930000000022119</v>
          </cell>
          <cell r="BH462">
            <v>-2.9241999999999848</v>
          </cell>
          <cell r="BI462">
            <v>-2.9536000000002787</v>
          </cell>
          <cell r="BJ462">
            <v>-6.0769999999993161</v>
          </cell>
          <cell r="BK462">
            <v>-2.8600000000005821</v>
          </cell>
          <cell r="BL462">
            <v>0</v>
          </cell>
          <cell r="BM462">
            <v>0</v>
          </cell>
          <cell r="BN462">
            <v>-1.2449999999998909</v>
          </cell>
          <cell r="BO462">
            <v>-1.569999999992433E-2</v>
          </cell>
          <cell r="BP462">
            <v>-4.6823999999996886</v>
          </cell>
          <cell r="BQ462">
            <v>-2.2110000000011496</v>
          </cell>
          <cell r="BR462">
            <v>-20.692770000001474</v>
          </cell>
          <cell r="BS462">
            <v>-2.5829999999996289</v>
          </cell>
          <cell r="BT462">
            <v>-0.19819999999981519</v>
          </cell>
          <cell r="BU462">
            <v>-2.7269999999930405E-2</v>
          </cell>
          <cell r="BV462">
            <v>0</v>
          </cell>
          <cell r="BW462">
            <v>-0.19070000000010623</v>
          </cell>
          <cell r="BX462">
            <v>-0.57029999999940628</v>
          </cell>
          <cell r="BY462">
            <v>0</v>
          </cell>
          <cell r="BZ462">
            <v>0</v>
          </cell>
          <cell r="CA462">
            <v>-1.5375000000001364</v>
          </cell>
          <cell r="CB462">
            <v>-1.5799999999217107E-2</v>
          </cell>
          <cell r="CC462">
            <v>-0.45899999999983265</v>
          </cell>
          <cell r="CD462">
            <v>-15.111000000000786</v>
          </cell>
          <cell r="CE462">
            <v>303.69754999999714</v>
          </cell>
          <cell r="CF462">
            <v>-0.43060000000059517</v>
          </cell>
          <cell r="CG462">
            <v>-4.3409999999998945</v>
          </cell>
          <cell r="CH462">
            <v>-8.7128999999999905</v>
          </cell>
          <cell r="CI462">
            <v>-1.4611499999999751</v>
          </cell>
          <cell r="CJ462">
            <v>-0.5967000000000553</v>
          </cell>
          <cell r="CK462">
            <v>-10.429699999999684</v>
          </cell>
          <cell r="CL462">
            <v>0</v>
          </cell>
          <cell r="CM462">
            <v>0</v>
          </cell>
          <cell r="CN462">
            <v>-0.29640000000017608</v>
          </cell>
          <cell r="CO462">
            <v>175.36199999999917</v>
          </cell>
          <cell r="CP462">
            <v>162.9989999999998</v>
          </cell>
          <cell r="CQ462">
            <v>-8.3950000000004366</v>
          </cell>
          <cell r="CR462">
            <v>-48.912299999981769</v>
          </cell>
          <cell r="CS462">
            <v>-25.544000000001688</v>
          </cell>
          <cell r="CT462">
            <v>-4.7109999999993306</v>
          </cell>
          <cell r="CU462">
            <v>-8.6417999999998756</v>
          </cell>
          <cell r="CV462">
            <v>0</v>
          </cell>
          <cell r="CW462">
            <v>-0.2959999999984575</v>
          </cell>
          <cell r="CX462">
            <v>-0.5135999999993146</v>
          </cell>
          <cell r="CY462">
            <v>0</v>
          </cell>
          <cell r="CZ462">
            <v>0</v>
          </cell>
          <cell r="DA462">
            <v>-0.61279999999987922</v>
          </cell>
          <cell r="DB462">
            <v>-0.71759999999994761</v>
          </cell>
          <cell r="DC462">
            <v>-0.86449999999967986</v>
          </cell>
          <cell r="DD462">
            <v>-7.011000000002241</v>
          </cell>
          <cell r="DE462">
            <v>-28.010899999993853</v>
          </cell>
          <cell r="DF462">
            <v>-8.0639999999984866</v>
          </cell>
          <cell r="DG462">
            <v>-4.2970000000000255</v>
          </cell>
          <cell r="DH462">
            <v>-2.9472999999998137</v>
          </cell>
          <cell r="DI462">
            <v>-4.3400000000001455</v>
          </cell>
          <cell r="DJ462">
            <v>-0.40730000000075961</v>
          </cell>
          <cell r="DK462">
            <v>-1.0552000000000135</v>
          </cell>
          <cell r="DL462">
            <v>0</v>
          </cell>
          <cell r="DM462">
            <v>0</v>
          </cell>
          <cell r="DN462">
            <v>-1.2197000000005573</v>
          </cell>
          <cell r="DO462">
            <v>-4.3400000000474392E-2</v>
          </cell>
          <cell r="DP462">
            <v>-1.3109999999996944</v>
          </cell>
          <cell r="DQ462">
            <v>-4.3260000000009313</v>
          </cell>
          <cell r="DR462">
            <v>-63.06449999997858</v>
          </cell>
          <cell r="DS462">
            <v>-5.0679999999993015</v>
          </cell>
          <cell r="DT462">
            <v>-0.58259999999972933</v>
          </cell>
          <cell r="DU462">
            <v>-11.510299999999916</v>
          </cell>
          <cell r="DV462">
            <v>-12.60399999999936</v>
          </cell>
          <cell r="DW462">
            <v>-15.534999999999854</v>
          </cell>
          <cell r="DX462">
            <v>-1.0174999999999272</v>
          </cell>
          <cell r="DY462">
            <v>0</v>
          </cell>
          <cell r="DZ462">
            <v>0</v>
          </cell>
          <cell r="EA462">
            <v>-2.4249999999992724</v>
          </cell>
          <cell r="EB462">
            <v>-7.2799999999915599E-2</v>
          </cell>
          <cell r="EC462">
            <v>-0.4282999999995809</v>
          </cell>
          <cell r="ED462">
            <v>-13.820999999999913</v>
          </cell>
        </row>
        <row r="463">
          <cell r="C463" t="str">
            <v>Palo Verde</v>
          </cell>
          <cell r="F463">
            <v>-41.786399999999958</v>
          </cell>
          <cell r="G463">
            <v>-46.319999999999709</v>
          </cell>
          <cell r="H463">
            <v>-56.119999999999891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5.2818620000000465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-0.11340400000000272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5.3952659999999995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C464" t="str">
            <v>SP15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C465" t="str">
            <v>Emergency Purchases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-603.28436699992744</v>
          </cell>
          <cell r="G467">
            <v>-1083.4463499999838</v>
          </cell>
          <cell r="H467">
            <v>-1446.3517000000575</v>
          </cell>
          <cell r="I467">
            <v>-1196.9645999999484</v>
          </cell>
          <cell r="J467">
            <v>-1817.1770000000251</v>
          </cell>
          <cell r="K467">
            <v>-1174.1953999999678</v>
          </cell>
          <cell r="L467">
            <v>-962.73288999998476</v>
          </cell>
          <cell r="M467">
            <v>-898.43462000001455</v>
          </cell>
          <cell r="N467">
            <v>-325.23200000001816</v>
          </cell>
          <cell r="O467">
            <v>-311.73110000000452</v>
          </cell>
          <cell r="P467">
            <v>-269.00433999998495</v>
          </cell>
          <cell r="Q467">
            <v>-247.18100000001141</v>
          </cell>
          <cell r="R467">
            <v>-3626.7685150001198</v>
          </cell>
          <cell r="S467">
            <v>-186.45123500000045</v>
          </cell>
          <cell r="T467">
            <v>-11.781709999999293</v>
          </cell>
          <cell r="U467">
            <v>-29.640849999999773</v>
          </cell>
          <cell r="V467">
            <v>-505.914700000023</v>
          </cell>
          <cell r="W467">
            <v>-1354.7723000000697</v>
          </cell>
          <cell r="X467">
            <v>-1417.2739999998594</v>
          </cell>
          <cell r="Y467">
            <v>265.33220000000438</v>
          </cell>
          <cell r="Z467">
            <v>-470.8893800000078</v>
          </cell>
          <cell r="AA467">
            <v>100.16984999999841</v>
          </cell>
          <cell r="AB467">
            <v>-58.456599999997707</v>
          </cell>
          <cell r="AC467">
            <v>56.860209999998915</v>
          </cell>
          <cell r="AD467">
            <v>-13.950000000004366</v>
          </cell>
          <cell r="AE467">
            <v>-832.88598600029945</v>
          </cell>
          <cell r="AF467">
            <v>-4.1615000000019791</v>
          </cell>
          <cell r="AG467">
            <v>-17.9120000000039</v>
          </cell>
          <cell r="AH467">
            <v>-7.2901700000002165</v>
          </cell>
          <cell r="AI467">
            <v>57.904999999998836</v>
          </cell>
          <cell r="AJ467">
            <v>-541.75799999997253</v>
          </cell>
          <cell r="AK467">
            <v>-221.44000000006054</v>
          </cell>
          <cell r="AL467">
            <v>-58.613699999987148</v>
          </cell>
          <cell r="AM467">
            <v>-24.742396000001463</v>
          </cell>
          <cell r="AN467">
            <v>-11.078999999997905</v>
          </cell>
          <cell r="AO467">
            <v>59.897999999993772</v>
          </cell>
          <cell r="AP467">
            <v>-0.44022000000040862</v>
          </cell>
          <cell r="AQ467">
            <v>-63.25199999997858</v>
          </cell>
          <cell r="AR467">
            <v>-394.6305800001137</v>
          </cell>
          <cell r="AS467">
            <v>-8.4922699999879114</v>
          </cell>
          <cell r="AT467">
            <v>-0.80040000000008149</v>
          </cell>
          <cell r="AU467">
            <v>-9.9301400000003923</v>
          </cell>
          <cell r="AV467">
            <v>-6.0684000000037486</v>
          </cell>
          <cell r="AW467">
            <v>-132.0341700000572</v>
          </cell>
          <cell r="AX467">
            <v>-95.459999999962747</v>
          </cell>
          <cell r="AY467">
            <v>-15.031700000006822</v>
          </cell>
          <cell r="AZ467">
            <v>-21.759999999994761</v>
          </cell>
          <cell r="BA467">
            <v>-8.1669999999867287</v>
          </cell>
          <cell r="BB467">
            <v>-20.383500000003551</v>
          </cell>
          <cell r="BC467">
            <v>-1.9120000000111759</v>
          </cell>
          <cell r="BD467">
            <v>-74.591000000014901</v>
          </cell>
          <cell r="BE467">
            <v>-294.35725999996066</v>
          </cell>
          <cell r="BF467">
            <v>-5.202900000003865</v>
          </cell>
          <cell r="BG467">
            <v>-7.521870000011404</v>
          </cell>
          <cell r="BH467">
            <v>-4.0601999999962572</v>
          </cell>
          <cell r="BI467">
            <v>-7.5156000000060885</v>
          </cell>
          <cell r="BJ467">
            <v>-127.96124999999302</v>
          </cell>
          <cell r="BK467">
            <v>-77.084299999987707</v>
          </cell>
          <cell r="BL467">
            <v>-7.7827399999951012</v>
          </cell>
          <cell r="BM467">
            <v>-21.65679999999702</v>
          </cell>
          <cell r="BN467">
            <v>-3.3614999999990687</v>
          </cell>
          <cell r="BO467">
            <v>-16.453699999990931</v>
          </cell>
          <cell r="BP467">
            <v>-5.173399999999674</v>
          </cell>
          <cell r="BQ467">
            <v>-10.582999999998719</v>
          </cell>
          <cell r="BR467">
            <v>-35.442999999970198</v>
          </cell>
          <cell r="BS467">
            <v>-12.48059999999532</v>
          </cell>
          <cell r="BT467">
            <v>-3.4198000000033062</v>
          </cell>
          <cell r="BU467">
            <v>-0.76027000000249245</v>
          </cell>
          <cell r="BV467">
            <v>-8.9418100000038976</v>
          </cell>
          <cell r="BW467">
            <v>-44.001599999988684</v>
          </cell>
          <cell r="BX467">
            <v>-129.58030000000144</v>
          </cell>
          <cell r="BY467">
            <v>-11.836560000003374</v>
          </cell>
          <cell r="BZ467">
            <v>-11.32499999999709</v>
          </cell>
          <cell r="CA467">
            <v>-10.156960000000254</v>
          </cell>
          <cell r="CB467">
            <v>225.9493000000075</v>
          </cell>
          <cell r="CC467">
            <v>-1.3013999999966472</v>
          </cell>
          <cell r="CD467">
            <v>-27.588000000003376</v>
          </cell>
          <cell r="CE467">
            <v>4929.9248420000076</v>
          </cell>
          <cell r="CF467">
            <v>-10.932000000000698</v>
          </cell>
          <cell r="CG467">
            <v>-13.511200000000827</v>
          </cell>
          <cell r="CH467">
            <v>-12.131499999999505</v>
          </cell>
          <cell r="CI467">
            <v>-8.5719500000050175</v>
          </cell>
          <cell r="CJ467">
            <v>-167.01920400001109</v>
          </cell>
          <cell r="CK467">
            <v>-104.49009999993723</v>
          </cell>
          <cell r="CL467">
            <v>-26.931900000003225</v>
          </cell>
          <cell r="CM467">
            <v>-16.470669999995152</v>
          </cell>
          <cell r="CN467">
            <v>-8.5664999999935389</v>
          </cell>
          <cell r="CO467">
            <v>5151.8330000000133</v>
          </cell>
          <cell r="CP467">
            <v>167.8762659999993</v>
          </cell>
          <cell r="CQ467">
            <v>-21.159399999974994</v>
          </cell>
          <cell r="CR467">
            <v>-369.82143000001088</v>
          </cell>
          <cell r="CS467">
            <v>-43.057600000000093</v>
          </cell>
          <cell r="CT467">
            <v>-7.9002000000036787</v>
          </cell>
          <cell r="CU467">
            <v>-9.4218299999993178</v>
          </cell>
          <cell r="CV467">
            <v>-13.091599999999744</v>
          </cell>
          <cell r="CW467">
            <v>-126.02679999999236</v>
          </cell>
          <cell r="CX467">
            <v>-73.599599999957718</v>
          </cell>
          <cell r="CY467">
            <v>-15.913499999995111</v>
          </cell>
          <cell r="CZ467">
            <v>-31.703200000003562</v>
          </cell>
          <cell r="DA467">
            <v>-8.5552999999999884</v>
          </cell>
          <cell r="DB467">
            <v>-15.846599999975297</v>
          </cell>
          <cell r="DC467">
            <v>-3.6671999999962281</v>
          </cell>
          <cell r="DD467">
            <v>-21.038000000000466</v>
          </cell>
          <cell r="DE467">
            <v>-304.02110000001267</v>
          </cell>
          <cell r="DF467">
            <v>-35.812299999990501</v>
          </cell>
          <cell r="DG467">
            <v>-5.6631999999954132</v>
          </cell>
          <cell r="DH467">
            <v>-3.7252000000007683</v>
          </cell>
          <cell r="DI467">
            <v>-11.57220000000234</v>
          </cell>
          <cell r="DJ467">
            <v>-140.84480000002077</v>
          </cell>
          <cell r="DK467">
            <v>-35.036200000031386</v>
          </cell>
          <cell r="DL467">
            <v>-15.059900000007474</v>
          </cell>
          <cell r="DM467">
            <v>-26.512300000002142</v>
          </cell>
          <cell r="DN467">
            <v>-8.8246999999901163</v>
          </cell>
          <cell r="DO467">
            <v>-13.118399999999383</v>
          </cell>
          <cell r="DP467">
            <v>-1.363999999994121</v>
          </cell>
          <cell r="DQ467">
            <v>-6.4879000000000815</v>
          </cell>
          <cell r="DR467">
            <v>-480.17084999987856</v>
          </cell>
          <cell r="DS467">
            <v>-7.8134999999965657</v>
          </cell>
          <cell r="DT467">
            <v>-1.553700000004028</v>
          </cell>
          <cell r="DU467">
            <v>-18.264200000001438</v>
          </cell>
          <cell r="DV467">
            <v>-43.370300000009593</v>
          </cell>
          <cell r="DW467">
            <v>-257.96470000001136</v>
          </cell>
          <cell r="DX467">
            <v>-65.940900000015972</v>
          </cell>
          <cell r="DY467">
            <v>-18.609749999995984</v>
          </cell>
          <cell r="DZ467">
            <v>-18.771099999998114</v>
          </cell>
          <cell r="EA467">
            <v>-13.747400000007474</v>
          </cell>
          <cell r="EB467">
            <v>-15.010000000009313</v>
          </cell>
          <cell r="EC467">
            <v>-0.50229999999646679</v>
          </cell>
          <cell r="ED467">
            <v>-18.622999999992317</v>
          </cell>
        </row>
        <row r="469">
          <cell r="A469" t="str">
            <v xml:space="preserve">Total Purchased Power &amp; Net Interchange </v>
          </cell>
          <cell r="F469">
            <v>713.50263300002553</v>
          </cell>
          <cell r="G469">
            <v>390.19365000003017</v>
          </cell>
          <cell r="H469">
            <v>848.76429999968968</v>
          </cell>
          <cell r="I469">
            <v>1453.9254000000656</v>
          </cell>
          <cell r="J469">
            <v>1251.4199999999255</v>
          </cell>
          <cell r="K469">
            <v>2085.8746000002138</v>
          </cell>
          <cell r="L469">
            <v>1988.0331100001931</v>
          </cell>
          <cell r="M469">
            <v>2057.1363799999235</v>
          </cell>
          <cell r="N469">
            <v>2280.0879999998724</v>
          </cell>
          <cell r="O469">
            <v>1800.5158999998821</v>
          </cell>
          <cell r="P469">
            <v>1153.5956599999918</v>
          </cell>
          <cell r="Q469">
            <v>850.3739999999525</v>
          </cell>
          <cell r="R469">
            <v>23446.355484999716</v>
          </cell>
          <cell r="S469">
            <v>1123.7637649999233</v>
          </cell>
          <cell r="T469">
            <v>1454.5222899999935</v>
          </cell>
          <cell r="U469">
            <v>2254.0671499999007</v>
          </cell>
          <cell r="V469">
            <v>2131.715299999807</v>
          </cell>
          <cell r="W469">
            <v>1698.4796999995597</v>
          </cell>
          <cell r="X469">
            <v>1826.4460000002291</v>
          </cell>
          <cell r="Y469">
            <v>3201.3422000000719</v>
          </cell>
          <cell r="Z469">
            <v>2469.9256200001109</v>
          </cell>
          <cell r="AA469">
            <v>2692.4698499998776</v>
          </cell>
          <cell r="AB469">
            <v>2043.1574000000255</v>
          </cell>
          <cell r="AC469">
            <v>1472.4102100001182</v>
          </cell>
          <cell r="AD469">
            <v>1078.0560000000987</v>
          </cell>
          <cell r="AE469">
            <v>26156.950014002621</v>
          </cell>
          <cell r="AF469">
            <v>1299.4505000000354</v>
          </cell>
          <cell r="AG469">
            <v>1493.1620000000112</v>
          </cell>
          <cell r="AH469">
            <v>2264.9168300000019</v>
          </cell>
          <cell r="AI469">
            <v>2682.4250000000466</v>
          </cell>
          <cell r="AJ469">
            <v>2496.2420000000857</v>
          </cell>
          <cell r="AK469">
            <v>3006.1099999998696</v>
          </cell>
          <cell r="AL469">
            <v>2862.7023000000045</v>
          </cell>
          <cell r="AM469">
            <v>2901.3476039997768</v>
          </cell>
          <cell r="AN469">
            <v>2568.2309999999125</v>
          </cell>
          <cell r="AO469">
            <v>2151.0339999999851</v>
          </cell>
          <cell r="AP469">
            <v>1407.9997799999546</v>
          </cell>
          <cell r="AQ469">
            <v>1023.3290000001434</v>
          </cell>
          <cell r="AR469">
            <v>26408.525420002639</v>
          </cell>
          <cell r="AS469">
            <v>1288.640730000101</v>
          </cell>
          <cell r="AT469">
            <v>1450.9436000001151</v>
          </cell>
          <cell r="AU469">
            <v>2250.9618600001559</v>
          </cell>
          <cell r="AV469">
            <v>2605.311599999899</v>
          </cell>
          <cell r="AW469">
            <v>2890.8068299998995</v>
          </cell>
          <cell r="AX469">
            <v>3115.9499999999534</v>
          </cell>
          <cell r="AY469">
            <v>2891.6832999999169</v>
          </cell>
          <cell r="AZ469">
            <v>2889.6980000000913</v>
          </cell>
          <cell r="BA469">
            <v>2558.2129999999888</v>
          </cell>
          <cell r="BB469">
            <v>2060.2434999998659</v>
          </cell>
          <cell r="BC469">
            <v>1399.5080000001471</v>
          </cell>
          <cell r="BD469">
            <v>1006.565000000177</v>
          </cell>
          <cell r="BE469">
            <v>26374.535739997402</v>
          </cell>
          <cell r="BF469">
            <v>1285.358099999954</v>
          </cell>
          <cell r="BG469">
            <v>1436.9141299999319</v>
          </cell>
          <cell r="BH469">
            <v>2245.4548000001814</v>
          </cell>
          <cell r="BI469">
            <v>2590.754400000209</v>
          </cell>
          <cell r="BJ469">
            <v>2879.7207499998622</v>
          </cell>
          <cell r="BK469">
            <v>3118.2756999998819</v>
          </cell>
          <cell r="BL469">
            <v>2884.4552599999588</v>
          </cell>
          <cell r="BM469">
            <v>2875.2621999999974</v>
          </cell>
          <cell r="BN469">
            <v>2550.2085000001825</v>
          </cell>
          <cell r="BO469">
            <v>2053.7572999999393</v>
          </cell>
          <cell r="BP469">
            <v>1389.2265999999363</v>
          </cell>
          <cell r="BQ469">
            <v>1065.1480000000447</v>
          </cell>
          <cell r="BR469">
            <v>26500.006999999285</v>
          </cell>
          <cell r="BS469">
            <v>1271.6943999999203</v>
          </cell>
          <cell r="BT469">
            <v>1433.7922000001417</v>
          </cell>
          <cell r="BU469">
            <v>2237.5637299993541</v>
          </cell>
          <cell r="BV469">
            <v>2576.3381900000386</v>
          </cell>
          <cell r="BW469">
            <v>2948.6143999998458</v>
          </cell>
          <cell r="BX469">
            <v>3049.7897000000812</v>
          </cell>
          <cell r="BY469">
            <v>2865.8624400000554</v>
          </cell>
          <cell r="BZ469">
            <v>2871.0860000001267</v>
          </cell>
          <cell r="CA469">
            <v>2530.6330399999861</v>
          </cell>
          <cell r="CB469">
            <v>2285.8063000000548</v>
          </cell>
          <cell r="CC469">
            <v>1386.1085999999195</v>
          </cell>
          <cell r="CD469">
            <v>1042.7180000001099</v>
          </cell>
          <cell r="CE469">
            <v>31383.800842000172</v>
          </cell>
          <cell r="CF469">
            <v>1266.7639999999665</v>
          </cell>
          <cell r="CG469">
            <v>1467.518800000078</v>
          </cell>
          <cell r="CH469">
            <v>2215.0014999997802</v>
          </cell>
          <cell r="CI469">
            <v>2563.7780500000808</v>
          </cell>
          <cell r="CJ469">
            <v>2810.6547960001044</v>
          </cell>
          <cell r="CK469">
            <v>3058.9798999999184</v>
          </cell>
          <cell r="CL469">
            <v>2836.3830999999773</v>
          </cell>
          <cell r="CM469">
            <v>2851.5563300000504</v>
          </cell>
          <cell r="CN469">
            <v>2519.5635000001639</v>
          </cell>
          <cell r="CO469">
            <v>7201.4599999997299</v>
          </cell>
          <cell r="CP469">
            <v>1548.3262659999309</v>
          </cell>
          <cell r="CQ469">
            <v>1043.8145999999251</v>
          </cell>
          <cell r="CR469">
            <v>25901.307570004836</v>
          </cell>
          <cell r="CS469">
            <v>1228.3143999999156</v>
          </cell>
          <cell r="CT469">
            <v>1414.9758000000147</v>
          </cell>
          <cell r="CU469">
            <v>2206.6441700002179</v>
          </cell>
          <cell r="CV469">
            <v>2546.3884000000544</v>
          </cell>
          <cell r="CW469">
            <v>2836.7672000001185</v>
          </cell>
          <cell r="CX469">
            <v>3074.0303999998141</v>
          </cell>
          <cell r="CY469">
            <v>2833.1105000001844</v>
          </cell>
          <cell r="CZ469">
            <v>2822.0017999999691</v>
          </cell>
          <cell r="DA469">
            <v>2506.8847000000533</v>
          </cell>
          <cell r="DB469">
            <v>2023.5504000000656</v>
          </cell>
          <cell r="DC469">
            <v>1369.9427999999607</v>
          </cell>
          <cell r="DD469">
            <v>1038.6970000000438</v>
          </cell>
          <cell r="DE469">
            <v>25835.516899999231</v>
          </cell>
          <cell r="DF469">
            <v>1229.204700000002</v>
          </cell>
          <cell r="DG469">
            <v>1410.1008000000147</v>
          </cell>
          <cell r="DH469">
            <v>2201.2117999999318</v>
          </cell>
          <cell r="DI469">
            <v>2535.127800000133</v>
          </cell>
          <cell r="DJ469">
            <v>2807.1622000001371</v>
          </cell>
          <cell r="DK469">
            <v>3096.8438000001479</v>
          </cell>
          <cell r="DL469">
            <v>2819.7040999999736</v>
          </cell>
          <cell r="DM469">
            <v>2812.8397000001278</v>
          </cell>
          <cell r="DN469">
            <v>2494.1052999999374</v>
          </cell>
          <cell r="DO469">
            <v>2015.9866000001784</v>
          </cell>
          <cell r="DP469">
            <v>1365.3460000000196</v>
          </cell>
          <cell r="DQ469">
            <v>1047.8840999999084</v>
          </cell>
          <cell r="DR469">
            <v>25528.81714999862</v>
          </cell>
          <cell r="DS469">
            <v>1250.8485000000801</v>
          </cell>
          <cell r="DT469">
            <v>1407.1263000000035</v>
          </cell>
          <cell r="DU469">
            <v>2175.6058000000194</v>
          </cell>
          <cell r="DV469">
            <v>2490.6096999999136</v>
          </cell>
          <cell r="DW469">
            <v>2675.286300000269</v>
          </cell>
          <cell r="DX469">
            <v>3050.3390999999829</v>
          </cell>
          <cell r="DY469">
            <v>2801.9562500000466</v>
          </cell>
          <cell r="DZ469">
            <v>2806.4449000000022</v>
          </cell>
          <cell r="EA469">
            <v>2476.6426000001375</v>
          </cell>
          <cell r="EB469">
            <v>2004.0199999997858</v>
          </cell>
          <cell r="EC469">
            <v>1359.4277000000002</v>
          </cell>
          <cell r="ED469">
            <v>1030.5099999998929</v>
          </cell>
        </row>
        <row r="471">
          <cell r="A471" t="str">
            <v>Coal Generation</v>
          </cell>
        </row>
        <row r="472">
          <cell r="C472" t="str">
            <v>Cholla</v>
          </cell>
          <cell r="F472">
            <v>-58.459650999982841</v>
          </cell>
          <cell r="G472">
            <v>-18.906675999984145</v>
          </cell>
          <cell r="H472">
            <v>-48.273040000000037</v>
          </cell>
          <cell r="I472">
            <v>-2</v>
          </cell>
          <cell r="J472">
            <v>-2.3664600000047358</v>
          </cell>
          <cell r="K472">
            <v>-8.8941599999961909</v>
          </cell>
          <cell r="L472">
            <v>-20.487109999987297</v>
          </cell>
          <cell r="M472">
            <v>-31.883079999999609</v>
          </cell>
          <cell r="N472">
            <v>-6.4694600000075297</v>
          </cell>
          <cell r="O472">
            <v>-48.424989999999525</v>
          </cell>
          <cell r="P472">
            <v>-81.061588000011398</v>
          </cell>
          <cell r="Q472">
            <v>-47.550309999991441</v>
          </cell>
          <cell r="R472">
            <v>-339.2250500000082</v>
          </cell>
          <cell r="S472">
            <v>-31.858610000024782</v>
          </cell>
          <cell r="T472">
            <v>-95.563209999992978</v>
          </cell>
          <cell r="U472">
            <v>-107.15348999999696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-8.1300699999992503</v>
          </cell>
          <cell r="AB472">
            <v>-51.555079999990994</v>
          </cell>
          <cell r="AC472">
            <v>-18.144149999992806</v>
          </cell>
          <cell r="AD472">
            <v>-26.820440000010421</v>
          </cell>
          <cell r="AE472">
            <v>-64.983799999579787</v>
          </cell>
          <cell r="AF472">
            <v>-7.2158399999898393</v>
          </cell>
          <cell r="AG472">
            <v>-0.63334999998915009</v>
          </cell>
          <cell r="AH472">
            <v>-15.835639999975683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-1.7499999987194315E-2</v>
          </cell>
          <cell r="AP472">
            <v>-0.51597999999648891</v>
          </cell>
          <cell r="AQ472">
            <v>-40.765490000019781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Colstrip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-24.904400000115857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-6.9224639999956707</v>
          </cell>
          <cell r="X473">
            <v>0</v>
          </cell>
          <cell r="Y473">
            <v>0</v>
          </cell>
          <cell r="Z473">
            <v>0</v>
          </cell>
          <cell r="AA473">
            <v>-17.981935999996495</v>
          </cell>
          <cell r="AB473">
            <v>0</v>
          </cell>
          <cell r="AC473">
            <v>0</v>
          </cell>
          <cell r="AD473">
            <v>0</v>
          </cell>
          <cell r="AE473">
            <v>-780.58871799986809</v>
          </cell>
          <cell r="AF473">
            <v>-5.6469800000049872</v>
          </cell>
          <cell r="AG473">
            <v>0</v>
          </cell>
          <cell r="AH473">
            <v>-109.36993100000836</v>
          </cell>
          <cell r="AI473">
            <v>-19.747072000005573</v>
          </cell>
          <cell r="AJ473">
            <v>-93.091466000005312</v>
          </cell>
          <cell r="AK473">
            <v>-126.54821400000219</v>
          </cell>
          <cell r="AL473">
            <v>-72.486810999995214</v>
          </cell>
          <cell r="AM473">
            <v>-160.24896000001172</v>
          </cell>
          <cell r="AN473">
            <v>-154.32085300001199</v>
          </cell>
          <cell r="AO473">
            <v>-39.128431000004639</v>
          </cell>
          <cell r="AP473">
            <v>0</v>
          </cell>
          <cell r="AQ473">
            <v>0</v>
          </cell>
          <cell r="AR473">
            <v>-706.83745199989062</v>
          </cell>
          <cell r="AS473">
            <v>-25.790288000018336</v>
          </cell>
          <cell r="AT473">
            <v>-71.724278999987291</v>
          </cell>
          <cell r="AU473">
            <v>-76.959199999997509</v>
          </cell>
          <cell r="AV473">
            <v>-18.735347000001639</v>
          </cell>
          <cell r="AW473">
            <v>-20.311031999997795</v>
          </cell>
          <cell r="AX473">
            <v>-11.932129000000714</v>
          </cell>
          <cell r="AY473">
            <v>-114.76137199999357</v>
          </cell>
          <cell r="AZ473">
            <v>-92.454068999999436</v>
          </cell>
          <cell r="BA473">
            <v>-116.9939000000013</v>
          </cell>
          <cell r="BB473">
            <v>-95.609192000003532</v>
          </cell>
          <cell r="BC473">
            <v>-43.65600500000437</v>
          </cell>
          <cell r="BD473">
            <v>-17.910638999994262</v>
          </cell>
          <cell r="BE473">
            <v>-847.89681399997789</v>
          </cell>
          <cell r="BF473">
            <v>-22.112545999989379</v>
          </cell>
          <cell r="BG473">
            <v>-64.883906000002753</v>
          </cell>
          <cell r="BH473">
            <v>-76.400303999980679</v>
          </cell>
          <cell r="BI473">
            <v>-23.097569999998086</v>
          </cell>
          <cell r="BJ473">
            <v>-18.972171000001254</v>
          </cell>
          <cell r="BK473">
            <v>-31.522365000004356</v>
          </cell>
          <cell r="BL473">
            <v>-140.04142899998988</v>
          </cell>
          <cell r="BM473">
            <v>-152.50619699999515</v>
          </cell>
          <cell r="BN473">
            <v>-99.229607999994187</v>
          </cell>
          <cell r="BO473">
            <v>-146.26279299998714</v>
          </cell>
          <cell r="BP473">
            <v>-46.422857999990811</v>
          </cell>
          <cell r="BQ473">
            <v>-26.445067000007839</v>
          </cell>
          <cell r="BR473">
            <v>-749.13549000001512</v>
          </cell>
          <cell r="BS473">
            <v>-71.494989000013447</v>
          </cell>
          <cell r="BT473">
            <v>-85.668797000005725</v>
          </cell>
          <cell r="BU473">
            <v>-102.64276199998858</v>
          </cell>
          <cell r="BV473">
            <v>-15.236091999999189</v>
          </cell>
          <cell r="BW473">
            <v>-114.38491900000372</v>
          </cell>
          <cell r="BX473">
            <v>-82.229406000013114</v>
          </cell>
          <cell r="BY473">
            <v>-86.031638000014937</v>
          </cell>
          <cell r="BZ473">
            <v>-195.55639000001247</v>
          </cell>
          <cell r="CA473">
            <v>-89.462866000001668</v>
          </cell>
          <cell r="CB473">
            <v>172.51195500000904</v>
          </cell>
          <cell r="CC473">
            <v>-56.996952000001329</v>
          </cell>
          <cell r="CD473">
            <v>-21.942633999991813</v>
          </cell>
          <cell r="CE473">
            <v>-938.77793000009842</v>
          </cell>
          <cell r="CF473">
            <v>-39.536859999992885</v>
          </cell>
          <cell r="CG473">
            <v>-95.414959000001545</v>
          </cell>
          <cell r="CH473">
            <v>-82.657086999999592</v>
          </cell>
          <cell r="CI473">
            <v>-6.7462860000014189</v>
          </cell>
          <cell r="CJ473">
            <v>-47.949116999996477</v>
          </cell>
          <cell r="CK473">
            <v>-101.45682099999976</v>
          </cell>
          <cell r="CL473">
            <v>-167.75211100000888</v>
          </cell>
          <cell r="CM473">
            <v>-76.233939000012469</v>
          </cell>
          <cell r="CN473">
            <v>-124.4102600000042</v>
          </cell>
          <cell r="CO473">
            <v>-102.36868600000162</v>
          </cell>
          <cell r="CP473">
            <v>-60.598704999996698</v>
          </cell>
          <cell r="CQ473">
            <v>-33.653098999988288</v>
          </cell>
          <cell r="CR473">
            <v>-1061.9470360000851</v>
          </cell>
          <cell r="CS473">
            <v>-16.132966999997734</v>
          </cell>
          <cell r="CT473">
            <v>-132.93408199999249</v>
          </cell>
          <cell r="CU473">
            <v>-142.22929699999804</v>
          </cell>
          <cell r="CV473">
            <v>-52.934345000001485</v>
          </cell>
          <cell r="CW473">
            <v>-136.16667400000006</v>
          </cell>
          <cell r="CX473">
            <v>-127.8920999999973</v>
          </cell>
          <cell r="CY473">
            <v>-84.416188999995939</v>
          </cell>
          <cell r="CZ473">
            <v>-117.7648019999906</v>
          </cell>
          <cell r="DA473">
            <v>-107.41264200001024</v>
          </cell>
          <cell r="DB473">
            <v>-105.33269500000461</v>
          </cell>
          <cell r="DC473">
            <v>-30.328166999999667</v>
          </cell>
          <cell r="DD473">
            <v>-8.4030760000023292</v>
          </cell>
          <cell r="DE473">
            <v>-1021.8980120000197</v>
          </cell>
          <cell r="DF473">
            <v>-26.765134999994189</v>
          </cell>
          <cell r="DG473">
            <v>-99.858001999993576</v>
          </cell>
          <cell r="DH473">
            <v>-113.21388799999841</v>
          </cell>
          <cell r="DI473">
            <v>-52.17682899999636</v>
          </cell>
          <cell r="DJ473">
            <v>-143.56608499999857</v>
          </cell>
          <cell r="DK473">
            <v>-128.46595899999375</v>
          </cell>
          <cell r="DL473">
            <v>-108.32934599999862</v>
          </cell>
          <cell r="DM473">
            <v>-41.283288999984507</v>
          </cell>
          <cell r="DN473">
            <v>-183.10213199999998</v>
          </cell>
          <cell r="DO473">
            <v>-40.899900000003981</v>
          </cell>
          <cell r="DP473">
            <v>-62.522597000002861</v>
          </cell>
          <cell r="DQ473">
            <v>-21.714849999989383</v>
          </cell>
          <cell r="DR473">
            <v>-1130.6628980002133</v>
          </cell>
          <cell r="DS473">
            <v>-33.384038000003784</v>
          </cell>
          <cell r="DT473">
            <v>-125.72446399998444</v>
          </cell>
          <cell r="DU473">
            <v>-70.592665000003763</v>
          </cell>
          <cell r="DV473">
            <v>-72.267787999997381</v>
          </cell>
          <cell r="DW473">
            <v>-97.367202000001271</v>
          </cell>
          <cell r="DX473">
            <v>-117.84967199999664</v>
          </cell>
          <cell r="DY473">
            <v>-189.10710500000278</v>
          </cell>
          <cell r="DZ473">
            <v>-170.29179200000362</v>
          </cell>
          <cell r="EA473">
            <v>-98.427047000004677</v>
          </cell>
          <cell r="EB473">
            <v>-74.142649999994319</v>
          </cell>
          <cell r="EC473">
            <v>-59.766044000003603</v>
          </cell>
          <cell r="ED473">
            <v>-21.742431000006036</v>
          </cell>
        </row>
        <row r="474">
          <cell r="C474" t="str">
            <v>Craig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-0.83688799990341067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-0.83688800001982599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-32.564368000021204</v>
          </cell>
          <cell r="AF474">
            <v>-4.8271459999959916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-2.50867000001017</v>
          </cell>
          <cell r="AL474">
            <v>-22.034912000002805</v>
          </cell>
          <cell r="AM474">
            <v>0</v>
          </cell>
          <cell r="AN474">
            <v>0</v>
          </cell>
          <cell r="AO474">
            <v>-3.1936399999976857</v>
          </cell>
          <cell r="AP474">
            <v>0</v>
          </cell>
          <cell r="AQ474">
            <v>0</v>
          </cell>
          <cell r="AR474">
            <v>-344.03043999988586</v>
          </cell>
          <cell r="AS474">
            <v>-32.377757000009296</v>
          </cell>
          <cell r="AT474">
            <v>-46.210411000007298</v>
          </cell>
          <cell r="AU474">
            <v>-34.261303999999654</v>
          </cell>
          <cell r="AV474">
            <v>0</v>
          </cell>
          <cell r="AW474">
            <v>0</v>
          </cell>
          <cell r="AX474">
            <v>-21.521329999988666</v>
          </cell>
          <cell r="AY474">
            <v>-85.982715999998618</v>
          </cell>
          <cell r="AZ474">
            <v>-19.699900000006892</v>
          </cell>
          <cell r="BA474">
            <v>-38.906430999981239</v>
          </cell>
          <cell r="BB474">
            <v>-38.433676999993622</v>
          </cell>
          <cell r="BC474">
            <v>-26.636914000002434</v>
          </cell>
          <cell r="BD474">
            <v>0</v>
          </cell>
          <cell r="BE474">
            <v>-392.03878199961036</v>
          </cell>
          <cell r="BF474">
            <v>-21.1887229999993</v>
          </cell>
          <cell r="BG474">
            <v>-46.01887300000817</v>
          </cell>
          <cell r="BH474">
            <v>-17.262797000003047</v>
          </cell>
          <cell r="BI474">
            <v>0</v>
          </cell>
          <cell r="BJ474">
            <v>-8.0668950000035693</v>
          </cell>
          <cell r="BK474">
            <v>-38.80395299999509</v>
          </cell>
          <cell r="BL474">
            <v>-87.432998000003863</v>
          </cell>
          <cell r="BM474">
            <v>-49.094444999995176</v>
          </cell>
          <cell r="BN474">
            <v>-36.675902999995742</v>
          </cell>
          <cell r="BO474">
            <v>-41.566169000012451</v>
          </cell>
          <cell r="BP474">
            <v>-34.626701000001049</v>
          </cell>
          <cell r="BQ474">
            <v>-11.301325000007637</v>
          </cell>
          <cell r="BR474">
            <v>-407.55109800002538</v>
          </cell>
          <cell r="BS474">
            <v>-50.741106000001309</v>
          </cell>
          <cell r="BT474">
            <v>-24.868349000003946</v>
          </cell>
          <cell r="BU474">
            <v>-28.672309000001405</v>
          </cell>
          <cell r="BV474">
            <v>-11.911138999996183</v>
          </cell>
          <cell r="BW474">
            <v>-4.710201000001689</v>
          </cell>
          <cell r="BX474">
            <v>-44.309912999997323</v>
          </cell>
          <cell r="BY474">
            <v>-87.008646000002045</v>
          </cell>
          <cell r="BZ474">
            <v>-80.271945999993477</v>
          </cell>
          <cell r="CA474">
            <v>-7.9562260000093374</v>
          </cell>
          <cell r="CB474">
            <v>-18.680672000002232</v>
          </cell>
          <cell r="CC474">
            <v>-48.420591000001878</v>
          </cell>
          <cell r="CD474">
            <v>0</v>
          </cell>
          <cell r="CE474">
            <v>-524.83020100009162</v>
          </cell>
          <cell r="CF474">
            <v>-18.533428999988246</v>
          </cell>
          <cell r="CG474">
            <v>-50.785306999998284</v>
          </cell>
          <cell r="CH474">
            <v>-19.329538999998476</v>
          </cell>
          <cell r="CI474">
            <v>-19.523200000003271</v>
          </cell>
          <cell r="CJ474">
            <v>-55.115356000002066</v>
          </cell>
          <cell r="CK474">
            <v>-72.882161999994423</v>
          </cell>
          <cell r="CL474">
            <v>-49.979053999995813</v>
          </cell>
          <cell r="CM474">
            <v>-59.521810999998706</v>
          </cell>
          <cell r="CN474">
            <v>-15.954735999999684</v>
          </cell>
          <cell r="CO474">
            <v>-89.596818000005442</v>
          </cell>
          <cell r="CP474">
            <v>-63.761891999994987</v>
          </cell>
          <cell r="CQ474">
            <v>-9.8468970000103582</v>
          </cell>
          <cell r="CR474">
            <v>-476.37669099995401</v>
          </cell>
          <cell r="CS474">
            <v>-4.2099600000074133</v>
          </cell>
          <cell r="CT474">
            <v>-62.116237999995064</v>
          </cell>
          <cell r="CU474">
            <v>-21.740146999996796</v>
          </cell>
          <cell r="CV474">
            <v>-71.032949000007648</v>
          </cell>
          <cell r="CW474">
            <v>-49.196616000001086</v>
          </cell>
          <cell r="CX474">
            <v>-63.954677000001539</v>
          </cell>
          <cell r="CY474">
            <v>-59.896276999992551</v>
          </cell>
          <cell r="CZ474">
            <v>-29.394777999987127</v>
          </cell>
          <cell r="DA474">
            <v>-33.211655999999493</v>
          </cell>
          <cell r="DB474">
            <v>-53.141364000010071</v>
          </cell>
          <cell r="DC474">
            <v>-28.48202900000615</v>
          </cell>
          <cell r="DD474">
            <v>0</v>
          </cell>
          <cell r="DE474">
            <v>-555.45263599988539</v>
          </cell>
          <cell r="DF474">
            <v>-14.408597000001464</v>
          </cell>
          <cell r="DG474">
            <v>-33.15271699999721</v>
          </cell>
          <cell r="DH474">
            <v>-44.788881000000401</v>
          </cell>
          <cell r="DI474">
            <v>-28.708249000002979</v>
          </cell>
          <cell r="DJ474">
            <v>-39.344774000001053</v>
          </cell>
          <cell r="DK474">
            <v>-76.860379999998258</v>
          </cell>
          <cell r="DL474">
            <v>-53.700131999998121</v>
          </cell>
          <cell r="DM474">
            <v>-77.265339999998105</v>
          </cell>
          <cell r="DN474">
            <v>-88.034125999998651</v>
          </cell>
          <cell r="DO474">
            <v>-30.794358999999531</v>
          </cell>
          <cell r="DP474">
            <v>-42.023980999998457</v>
          </cell>
          <cell r="DQ474">
            <v>-26.371099999996659</v>
          </cell>
          <cell r="DR474">
            <v>-294.58753200003412</v>
          </cell>
          <cell r="DS474">
            <v>-46.766148999995494</v>
          </cell>
          <cell r="DT474">
            <v>-23.351017000000866</v>
          </cell>
          <cell r="DU474">
            <v>-6.1108440000025439</v>
          </cell>
          <cell r="DV474">
            <v>-6.886900000001333</v>
          </cell>
          <cell r="DW474">
            <v>-0.1870119999985036</v>
          </cell>
          <cell r="DX474">
            <v>-15.827881000001071</v>
          </cell>
          <cell r="DY474">
            <v>-37.882999000001291</v>
          </cell>
          <cell r="DZ474">
            <v>-44.421973999997135</v>
          </cell>
          <cell r="EA474">
            <v>-17.900089999995544</v>
          </cell>
          <cell r="EB474">
            <v>-37.819081000001461</v>
          </cell>
          <cell r="EC474">
            <v>-11.002286000002641</v>
          </cell>
          <cell r="ED474">
            <v>-46.431298999996216</v>
          </cell>
        </row>
        <row r="475">
          <cell r="C475" t="str">
            <v>Dave Johnston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-9.4118699999526143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-338.82728599943221</v>
          </cell>
          <cell r="S475">
            <v>0</v>
          </cell>
          <cell r="T475">
            <v>0</v>
          </cell>
          <cell r="U475">
            <v>0</v>
          </cell>
          <cell r="V475">
            <v>-92.162950000027195</v>
          </cell>
          <cell r="W475">
            <v>-127.38166200002888</v>
          </cell>
          <cell r="X475">
            <v>-101.50679900008254</v>
          </cell>
          <cell r="Y475">
            <v>-8.7587849999545142</v>
          </cell>
          <cell r="Z475">
            <v>0</v>
          </cell>
          <cell r="AA475">
            <v>-9.0170899999793619</v>
          </cell>
          <cell r="AB475">
            <v>0</v>
          </cell>
          <cell r="AC475">
            <v>0</v>
          </cell>
          <cell r="AD475">
            <v>0</v>
          </cell>
          <cell r="AE475">
            <v>-1050.8205170007423</v>
          </cell>
          <cell r="AF475">
            <v>0</v>
          </cell>
          <cell r="AG475">
            <v>-11.138920000055805</v>
          </cell>
          <cell r="AH475">
            <v>-83.76518499996746</v>
          </cell>
          <cell r="AI475">
            <v>-18.493218999996316</v>
          </cell>
          <cell r="AJ475">
            <v>-107.61852400004864</v>
          </cell>
          <cell r="AK475">
            <v>-87.642048000067007</v>
          </cell>
          <cell r="AL475">
            <v>-267.20827700005611</v>
          </cell>
          <cell r="AM475">
            <v>-196.26366500003496</v>
          </cell>
          <cell r="AN475">
            <v>-106.74748999997973</v>
          </cell>
          <cell r="AO475">
            <v>-166.45636899996316</v>
          </cell>
          <cell r="AP475">
            <v>-5.4868199999909848</v>
          </cell>
          <cell r="AQ475">
            <v>0</v>
          </cell>
          <cell r="AR475">
            <v>-1390.0374919995666</v>
          </cell>
          <cell r="AS475">
            <v>-32.920749999932013</v>
          </cell>
          <cell r="AT475">
            <v>-173.5825649999897</v>
          </cell>
          <cell r="AU475">
            <v>-144.3540829999838</v>
          </cell>
          <cell r="AV475">
            <v>-36.688235000008717</v>
          </cell>
          <cell r="AW475">
            <v>-17.631361000007018</v>
          </cell>
          <cell r="AX475">
            <v>-35.266109999967739</v>
          </cell>
          <cell r="AY475">
            <v>-205.92660000000615</v>
          </cell>
          <cell r="AZ475">
            <v>-230.74061800003983</v>
          </cell>
          <cell r="BA475">
            <v>-115.81299000000581</v>
          </cell>
          <cell r="BB475">
            <v>-236.18614899995737</v>
          </cell>
          <cell r="BC475">
            <v>-160.92803099995945</v>
          </cell>
          <cell r="BD475">
            <v>0</v>
          </cell>
          <cell r="BE475">
            <v>-1474.0421360014006</v>
          </cell>
          <cell r="BF475">
            <v>-28.831319999997504</v>
          </cell>
          <cell r="BG475">
            <v>-118.2280449999962</v>
          </cell>
          <cell r="BH475">
            <v>-133.28581999999005</v>
          </cell>
          <cell r="BI475">
            <v>-60.578229000035208</v>
          </cell>
          <cell r="BJ475">
            <v>-48.225914000009652</v>
          </cell>
          <cell r="BK475">
            <v>-44.052863999968395</v>
          </cell>
          <cell r="BL475">
            <v>-231.96682199992938</v>
          </cell>
          <cell r="BM475">
            <v>-279.77529700001469</v>
          </cell>
          <cell r="BN475">
            <v>-131.34543099993607</v>
          </cell>
          <cell r="BO475">
            <v>-261.23076899995795</v>
          </cell>
          <cell r="BP475">
            <v>-118.99868399999104</v>
          </cell>
          <cell r="BQ475">
            <v>-17.522941000002902</v>
          </cell>
          <cell r="BR475">
            <v>-1824.761311000213</v>
          </cell>
          <cell r="BS475">
            <v>-40.658906000026036</v>
          </cell>
          <cell r="BT475">
            <v>-148.41304000001401</v>
          </cell>
          <cell r="BU475">
            <v>-129.03323199995793</v>
          </cell>
          <cell r="BV475">
            <v>-42.659931000089273</v>
          </cell>
          <cell r="BW475">
            <v>-190.10915800003568</v>
          </cell>
          <cell r="BX475">
            <v>-311.72502500005066</v>
          </cell>
          <cell r="BY475">
            <v>-388.45803600002546</v>
          </cell>
          <cell r="BZ475">
            <v>-312.48074999998789</v>
          </cell>
          <cell r="CA475">
            <v>22.670306000043638</v>
          </cell>
          <cell r="CB475">
            <v>-208.8161619999446</v>
          </cell>
          <cell r="CC475">
            <v>-66.318107000028249</v>
          </cell>
          <cell r="CD475">
            <v>-8.7592699999804609</v>
          </cell>
          <cell r="CE475">
            <v>-2935.3174780001864</v>
          </cell>
          <cell r="CF475">
            <v>-30.621089999913238</v>
          </cell>
          <cell r="CG475">
            <v>-129.39050800004043</v>
          </cell>
          <cell r="CH475">
            <v>-93.843812999955844</v>
          </cell>
          <cell r="CI475">
            <v>-71.885990000038873</v>
          </cell>
          <cell r="CJ475">
            <v>-456.69493199995486</v>
          </cell>
          <cell r="CK475">
            <v>-439.00753699999768</v>
          </cell>
          <cell r="CL475">
            <v>-377.20229899999686</v>
          </cell>
          <cell r="CM475">
            <v>-316.98995499999728</v>
          </cell>
          <cell r="CN475">
            <v>-168.61865300004138</v>
          </cell>
          <cell r="CO475">
            <v>-687.65596200001892</v>
          </cell>
          <cell r="CP475">
            <v>-163.4067389999982</v>
          </cell>
          <cell r="CQ475">
            <v>0</v>
          </cell>
          <cell r="CR475">
            <v>-2372.7950629992411</v>
          </cell>
          <cell r="CS475">
            <v>-5.5078099999809638</v>
          </cell>
          <cell r="CT475">
            <v>-113.60344699997222</v>
          </cell>
          <cell r="CU475">
            <v>-186.39715099998284</v>
          </cell>
          <cell r="CV475">
            <v>-147.88912699994398</v>
          </cell>
          <cell r="CW475">
            <v>-348.60494099999778</v>
          </cell>
          <cell r="CX475">
            <v>-381.37462300003972</v>
          </cell>
          <cell r="CY475">
            <v>-302.85656800004654</v>
          </cell>
          <cell r="CZ475">
            <v>-312.17175700003281</v>
          </cell>
          <cell r="DA475">
            <v>-259.18139300000621</v>
          </cell>
          <cell r="DB475">
            <v>-253.92251099995337</v>
          </cell>
          <cell r="DC475">
            <v>-61.285734999983106</v>
          </cell>
          <cell r="DD475">
            <v>0</v>
          </cell>
          <cell r="DE475">
            <v>-2445.0211209980771</v>
          </cell>
          <cell r="DF475">
            <v>-20.394059999962337</v>
          </cell>
          <cell r="DG475">
            <v>-131.37441299995407</v>
          </cell>
          <cell r="DH475">
            <v>-135.65964899997925</v>
          </cell>
          <cell r="DI475">
            <v>-147.95970300002955</v>
          </cell>
          <cell r="DJ475">
            <v>-362.21241199999349</v>
          </cell>
          <cell r="DK475">
            <v>-352.09335400001146</v>
          </cell>
          <cell r="DL475">
            <v>-322.45478899998125</v>
          </cell>
          <cell r="DM475">
            <v>-310.52948899992043</v>
          </cell>
          <cell r="DN475">
            <v>-228.53149000002304</v>
          </cell>
          <cell r="DO475">
            <v>-264.32830499997362</v>
          </cell>
          <cell r="DP475">
            <v>-130.89555700001074</v>
          </cell>
          <cell r="DQ475">
            <v>-38.587899999925867</v>
          </cell>
          <cell r="DR475">
            <v>-2656.2232869993895</v>
          </cell>
          <cell r="DS475">
            <v>-4.4499499999801628</v>
          </cell>
          <cell r="DT475">
            <v>-78.55383900005836</v>
          </cell>
          <cell r="DU475">
            <v>-191.61150900000939</v>
          </cell>
          <cell r="DV475">
            <v>-220.07517599995481</v>
          </cell>
          <cell r="DW475">
            <v>-534.66679400001885</v>
          </cell>
          <cell r="DX475">
            <v>-382.47010799997952</v>
          </cell>
          <cell r="DY475">
            <v>-330.47302099992521</v>
          </cell>
          <cell r="DZ475">
            <v>-296.29333600006066</v>
          </cell>
          <cell r="EA475">
            <v>-239.57931600004667</v>
          </cell>
          <cell r="EB475">
            <v>-222.22565100004431</v>
          </cell>
          <cell r="EC475">
            <v>-155.82458700001007</v>
          </cell>
          <cell r="ED475">
            <v>0</v>
          </cell>
        </row>
        <row r="476">
          <cell r="C476" t="str">
            <v>Hayden</v>
          </cell>
          <cell r="F476">
            <v>-27.025868999990053</v>
          </cell>
          <cell r="G476">
            <v>-8.2890250000054948</v>
          </cell>
          <cell r="H476">
            <v>-18.085957000002963</v>
          </cell>
          <cell r="I476">
            <v>0</v>
          </cell>
          <cell r="J476">
            <v>0</v>
          </cell>
          <cell r="K476">
            <v>0</v>
          </cell>
          <cell r="L476">
            <v>-18.358816000007209</v>
          </cell>
          <cell r="M476">
            <v>-7.905136000001221</v>
          </cell>
          <cell r="N476">
            <v>-7.8905330000052345</v>
          </cell>
          <cell r="O476">
            <v>0</v>
          </cell>
          <cell r="P476">
            <v>-13.243956000002072</v>
          </cell>
          <cell r="Q476">
            <v>-31.45972299999994</v>
          </cell>
          <cell r="R476">
            <v>-107.20387899992056</v>
          </cell>
          <cell r="S476">
            <v>-13.602187000004051</v>
          </cell>
          <cell r="T476">
            <v>-9.5018290000007255</v>
          </cell>
          <cell r="U476">
            <v>-29.444547000006423</v>
          </cell>
          <cell r="V476">
            <v>-0.86540799999784213</v>
          </cell>
          <cell r="W476">
            <v>-0.11666899999545421</v>
          </cell>
          <cell r="X476">
            <v>-4.3096369999984745</v>
          </cell>
          <cell r="Y476">
            <v>-19.476137999998173</v>
          </cell>
          <cell r="Z476">
            <v>0</v>
          </cell>
          <cell r="AA476">
            <v>0</v>
          </cell>
          <cell r="AB476">
            <v>-15.014137000005576</v>
          </cell>
          <cell r="AC476">
            <v>-2.1904600000052596</v>
          </cell>
          <cell r="AD476">
            <v>-12.682866999995895</v>
          </cell>
          <cell r="AE476">
            <v>-10.451241999980994</v>
          </cell>
          <cell r="AF476">
            <v>-0.22045900000375696</v>
          </cell>
          <cell r="AG476">
            <v>0</v>
          </cell>
          <cell r="AH476">
            <v>1.4405000001715962E-2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-0.30294800000046962</v>
          </cell>
          <cell r="AO476">
            <v>4.5800000225426629E-4</v>
          </cell>
          <cell r="AP476">
            <v>0</v>
          </cell>
          <cell r="AQ476">
            <v>-9.9426979999989271</v>
          </cell>
          <cell r="AR476">
            <v>-25.832731999922544</v>
          </cell>
          <cell r="AS476">
            <v>-3.9844149999953515</v>
          </cell>
          <cell r="AT476">
            <v>-3.246024000000034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-0.66702199999781442</v>
          </cell>
          <cell r="BC476">
            <v>-7.2941289999980654</v>
          </cell>
          <cell r="BD476">
            <v>-10.641142000007676</v>
          </cell>
          <cell r="BE476">
            <v>-11.345746000006329</v>
          </cell>
          <cell r="BF476">
            <v>-4.9754030000040075</v>
          </cell>
          <cell r="BG476">
            <v>0</v>
          </cell>
          <cell r="BH476">
            <v>-2.4955569999983709</v>
          </cell>
          <cell r="BI476">
            <v>0</v>
          </cell>
          <cell r="BJ476">
            <v>0</v>
          </cell>
          <cell r="BK476">
            <v>0</v>
          </cell>
          <cell r="BL476">
            <v>-3.859375</v>
          </cell>
          <cell r="BM476">
            <v>0</v>
          </cell>
          <cell r="BN476">
            <v>0</v>
          </cell>
          <cell r="BO476">
            <v>-1.5411000000312924E-2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7.1529689999879338</v>
          </cell>
          <cell r="CF476">
            <v>0</v>
          </cell>
          <cell r="CG476">
            <v>0</v>
          </cell>
          <cell r="CH476">
            <v>0</v>
          </cell>
          <cell r="CI476">
            <v>-0.22605900000053225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7.37902799999938</v>
          </cell>
          <cell r="CP476">
            <v>0</v>
          </cell>
          <cell r="CQ476">
            <v>0</v>
          </cell>
          <cell r="CR476">
            <v>-1.4541619999799877</v>
          </cell>
          <cell r="CS476">
            <v>0</v>
          </cell>
          <cell r="CT476">
            <v>0</v>
          </cell>
          <cell r="CU476">
            <v>0</v>
          </cell>
          <cell r="CV476">
            <v>-1.4541619999981776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-12.130439999978989</v>
          </cell>
          <cell r="DF476">
            <v>-0.54817799999727868</v>
          </cell>
          <cell r="DG476">
            <v>-0.19506800000090152</v>
          </cell>
          <cell r="DH476">
            <v>-0.25906400000167196</v>
          </cell>
          <cell r="DI476">
            <v>-1.3672100000039791</v>
          </cell>
          <cell r="DJ476">
            <v>-2.8208259999992151</v>
          </cell>
          <cell r="DK476">
            <v>0</v>
          </cell>
          <cell r="DL476">
            <v>-5.3684089999987918</v>
          </cell>
          <cell r="DM476">
            <v>0</v>
          </cell>
          <cell r="DN476">
            <v>-0.92114199999923585</v>
          </cell>
          <cell r="DO476">
            <v>-0.65054299999974319</v>
          </cell>
          <cell r="DP476">
            <v>0</v>
          </cell>
          <cell r="DQ476">
            <v>0</v>
          </cell>
          <cell r="DR476">
            <v>-14.029095000005327</v>
          </cell>
          <cell r="DS476">
            <v>0</v>
          </cell>
          <cell r="DT476">
            <v>0</v>
          </cell>
          <cell r="DU476">
            <v>-2.6458000000275206E-2</v>
          </cell>
          <cell r="DV476">
            <v>-0.96129999999902793</v>
          </cell>
          <cell r="DW476">
            <v>-3.721294000002672</v>
          </cell>
          <cell r="DX476">
            <v>0</v>
          </cell>
          <cell r="DY476">
            <v>-0.12640300000202842</v>
          </cell>
          <cell r="DZ476">
            <v>-3.0153099999988626</v>
          </cell>
          <cell r="EA476">
            <v>-0.60675099999934901</v>
          </cell>
          <cell r="EB476">
            <v>-1.2095179999996617</v>
          </cell>
          <cell r="EC476">
            <v>0</v>
          </cell>
          <cell r="ED476">
            <v>-4.3620609999998123</v>
          </cell>
        </row>
        <row r="477">
          <cell r="C477" t="str">
            <v>Hunter</v>
          </cell>
          <cell r="F477">
            <v>-6.7828199999639764</v>
          </cell>
          <cell r="G477">
            <v>-8.8516600000439212</v>
          </cell>
          <cell r="H477">
            <v>-52.838459999999031</v>
          </cell>
          <cell r="I477">
            <v>-295.11401600000681</v>
          </cell>
          <cell r="J477">
            <v>-370.86735499999486</v>
          </cell>
          <cell r="K477">
            <v>-543.57293999998365</v>
          </cell>
          <cell r="L477">
            <v>-334.47901000012644</v>
          </cell>
          <cell r="M477">
            <v>-325.39257999998517</v>
          </cell>
          <cell r="N477">
            <v>-603.68547999998555</v>
          </cell>
          <cell r="O477">
            <v>-174.32397000002675</v>
          </cell>
          <cell r="P477">
            <v>-29.437420000089332</v>
          </cell>
          <cell r="Q477">
            <v>-80.606030000024475</v>
          </cell>
          <cell r="R477">
            <v>-5783.0534619987011</v>
          </cell>
          <cell r="S477">
            <v>-12.548850000021048</v>
          </cell>
          <cell r="T477">
            <v>-291.78744999994524</v>
          </cell>
          <cell r="U477">
            <v>-433.41399999998976</v>
          </cell>
          <cell r="V477">
            <v>-381.51041000004625</v>
          </cell>
          <cell r="W477">
            <v>-562.63960900000529</v>
          </cell>
          <cell r="X477">
            <v>-476.70632499997737</v>
          </cell>
          <cell r="Y477">
            <v>-557.6062999998685</v>
          </cell>
          <cell r="Z477">
            <v>-725.76404599996749</v>
          </cell>
          <cell r="AA477">
            <v>-852.33199199999217</v>
          </cell>
          <cell r="AB477">
            <v>-681.81877000001259</v>
          </cell>
          <cell r="AC477">
            <v>-559.51046000001952</v>
          </cell>
          <cell r="AD477">
            <v>-247.41525000007823</v>
          </cell>
          <cell r="AE477">
            <v>-3006.2343499995768</v>
          </cell>
          <cell r="AF477">
            <v>-332.79010099999141</v>
          </cell>
          <cell r="AG477">
            <v>-409.3334699999541</v>
          </cell>
          <cell r="AH477">
            <v>-149.11082999996142</v>
          </cell>
          <cell r="AI477">
            <v>-30.262340000015683</v>
          </cell>
          <cell r="AJ477">
            <v>-49.336490999965463</v>
          </cell>
          <cell r="AK477">
            <v>-131.26166499999817</v>
          </cell>
          <cell r="AL477">
            <v>-417.3450999999186</v>
          </cell>
          <cell r="AM477">
            <v>-385.15689400001429</v>
          </cell>
          <cell r="AN477">
            <v>-139.19710999995004</v>
          </cell>
          <cell r="AO477">
            <v>-555.04287500004284</v>
          </cell>
          <cell r="AP477">
            <v>-264.75257399992552</v>
          </cell>
          <cell r="AQ477">
            <v>-142.64489999995567</v>
          </cell>
          <cell r="AR477">
            <v>-1953.4799440000206</v>
          </cell>
          <cell r="AS477">
            <v>-438.7208259999752</v>
          </cell>
          <cell r="AT477">
            <v>-138.66862999997102</v>
          </cell>
          <cell r="AU477">
            <v>-92.820653999922797</v>
          </cell>
          <cell r="AV477">
            <v>-19.076300000015181</v>
          </cell>
          <cell r="AW477">
            <v>-3.7549700000090525</v>
          </cell>
          <cell r="AX477">
            <v>-13.587989999970887</v>
          </cell>
          <cell r="AY477">
            <v>-203.34385000017937</v>
          </cell>
          <cell r="AZ477">
            <v>-191.4639699999243</v>
          </cell>
          <cell r="BA477">
            <v>-45.72261499997694</v>
          </cell>
          <cell r="BB477">
            <v>-134.85597400006372</v>
          </cell>
          <cell r="BC477">
            <v>-371.05324999999721</v>
          </cell>
          <cell r="BD477">
            <v>-300.41091500013135</v>
          </cell>
          <cell r="BE477">
            <v>-2447.0394020006061</v>
          </cell>
          <cell r="BF477">
            <v>-385.9328239999013</v>
          </cell>
          <cell r="BG477">
            <v>-281.52464999997756</v>
          </cell>
          <cell r="BH477">
            <v>-96.207200000004377</v>
          </cell>
          <cell r="BI477">
            <v>-22.863793999946211</v>
          </cell>
          <cell r="BJ477">
            <v>-16.656939999957103</v>
          </cell>
          <cell r="BK477">
            <v>-39.894725999969523</v>
          </cell>
          <cell r="BL477">
            <v>-347.22508299991023</v>
          </cell>
          <cell r="BM477">
            <v>-308.90675900003407</v>
          </cell>
          <cell r="BN477">
            <v>-110.7840800001286</v>
          </cell>
          <cell r="BO477">
            <v>-232.84875600005034</v>
          </cell>
          <cell r="BP477">
            <v>-247.46115999994799</v>
          </cell>
          <cell r="BQ477">
            <v>-356.73343000002205</v>
          </cell>
          <cell r="BR477">
            <v>-2176.7176929991692</v>
          </cell>
          <cell r="BS477">
            <v>-374.29991499998141</v>
          </cell>
          <cell r="BT477">
            <v>-139.88878400000976</v>
          </cell>
          <cell r="BU477">
            <v>-68.775340000051074</v>
          </cell>
          <cell r="BV477">
            <v>-6.1038900000276044</v>
          </cell>
          <cell r="BW477">
            <v>-53.295049999956973</v>
          </cell>
          <cell r="BX477">
            <v>-52.056860000011511</v>
          </cell>
          <cell r="BY477">
            <v>-276.53651700005867</v>
          </cell>
          <cell r="BZ477">
            <v>-331.90827099990565</v>
          </cell>
          <cell r="CA477">
            <v>-175.29968599998392</v>
          </cell>
          <cell r="CB477">
            <v>-48.34988999995403</v>
          </cell>
          <cell r="CC477">
            <v>-288.79827499995008</v>
          </cell>
          <cell r="CD477">
            <v>-361.40521500003524</v>
          </cell>
          <cell r="CE477">
            <v>-2843.795396999456</v>
          </cell>
          <cell r="CF477">
            <v>-400.57633899990469</v>
          </cell>
          <cell r="CG477">
            <v>-165.25438999995822</v>
          </cell>
          <cell r="CH477">
            <v>-79.867819999984931</v>
          </cell>
          <cell r="CI477">
            <v>-23.883009999990463</v>
          </cell>
          <cell r="CJ477">
            <v>-221.24770099995658</v>
          </cell>
          <cell r="CK477">
            <v>-344.4296200000681</v>
          </cell>
          <cell r="CL477">
            <v>-554.07516500004567</v>
          </cell>
          <cell r="CM477">
            <v>-557.22389700007625</v>
          </cell>
          <cell r="CN477">
            <v>-407.86366999987513</v>
          </cell>
          <cell r="CO477">
            <v>569.93355399998836</v>
          </cell>
          <cell r="CP477">
            <v>-267.86690000013914</v>
          </cell>
          <cell r="CQ477">
            <v>-391.44043899991084</v>
          </cell>
          <cell r="CR477">
            <v>-3904.1421560011804</v>
          </cell>
          <cell r="CS477">
            <v>-382.8569290000014</v>
          </cell>
          <cell r="CT477">
            <v>-200.43520500004524</v>
          </cell>
          <cell r="CU477">
            <v>-105.5408199999365</v>
          </cell>
          <cell r="CV477">
            <v>-151.32834900001762</v>
          </cell>
          <cell r="CW477">
            <v>-212.76243500004057</v>
          </cell>
          <cell r="CX477">
            <v>-262.90053899993654</v>
          </cell>
          <cell r="CY477">
            <v>-591.65590900008101</v>
          </cell>
          <cell r="CZ477">
            <v>-646.91961099999025</v>
          </cell>
          <cell r="DA477">
            <v>-290.91112999990582</v>
          </cell>
          <cell r="DB477">
            <v>-304.2006640000036</v>
          </cell>
          <cell r="DC477">
            <v>-372.43664400000125</v>
          </cell>
          <cell r="DD477">
            <v>-382.19392099999823</v>
          </cell>
          <cell r="DE477">
            <v>-3662.9659809982404</v>
          </cell>
          <cell r="DF477">
            <v>-372.19485499989241</v>
          </cell>
          <cell r="DG477">
            <v>-157.15140000003157</v>
          </cell>
          <cell r="DH477">
            <v>-127.23842599999625</v>
          </cell>
          <cell r="DI477">
            <v>-80.624176000012085</v>
          </cell>
          <cell r="DJ477">
            <v>-239.63005000003614</v>
          </cell>
          <cell r="DK477">
            <v>-281.58455000002868</v>
          </cell>
          <cell r="DL477">
            <v>-616.92202000005636</v>
          </cell>
          <cell r="DM477">
            <v>-508.68109000008553</v>
          </cell>
          <cell r="DN477">
            <v>-331.93408000003546</v>
          </cell>
          <cell r="DO477">
            <v>-318.87822400010191</v>
          </cell>
          <cell r="DP477">
            <v>-268.48365999991074</v>
          </cell>
          <cell r="DQ477">
            <v>-359.64345000009052</v>
          </cell>
          <cell r="DR477">
            <v>-2658.7692010011524</v>
          </cell>
          <cell r="DS477">
            <v>-391.74770099995658</v>
          </cell>
          <cell r="DT477">
            <v>-144.23684000008507</v>
          </cell>
          <cell r="DU477">
            <v>-101.55988000007346</v>
          </cell>
          <cell r="DV477">
            <v>-43.740756000042893</v>
          </cell>
          <cell r="DW477">
            <v>-49.092769999988377</v>
          </cell>
          <cell r="DX477">
            <v>-70.575390000012703</v>
          </cell>
          <cell r="DY477">
            <v>-462.46766999992542</v>
          </cell>
          <cell r="DZ477">
            <v>-349.46076000004541</v>
          </cell>
          <cell r="EA477">
            <v>-195.05010500003118</v>
          </cell>
          <cell r="EB477">
            <v>-283.91668399993796</v>
          </cell>
          <cell r="EC477">
            <v>-248.84799999999814</v>
          </cell>
          <cell r="ED477">
            <v>-318.07264500006568</v>
          </cell>
        </row>
        <row r="478">
          <cell r="C478" t="str">
            <v>Huntington</v>
          </cell>
          <cell r="F478">
            <v>-23.031809999956749</v>
          </cell>
          <cell r="G478">
            <v>-31.229889999958687</v>
          </cell>
          <cell r="H478">
            <v>-108.04401000007056</v>
          </cell>
          <cell r="I478">
            <v>-298.03072599996813</v>
          </cell>
          <cell r="J478">
            <v>-263.59759000001941</v>
          </cell>
          <cell r="K478">
            <v>-319.5451699999976</v>
          </cell>
          <cell r="L478">
            <v>-421.37561000004644</v>
          </cell>
          <cell r="M478">
            <v>-543.5898440000019</v>
          </cell>
          <cell r="N478">
            <v>-531.07562599994708</v>
          </cell>
          <cell r="O478">
            <v>-449.70277999999234</v>
          </cell>
          <cell r="P478">
            <v>-201.51158499997109</v>
          </cell>
          <cell r="Q478">
            <v>-148.05602600006387</v>
          </cell>
          <cell r="R478">
            <v>-5637.0536130014807</v>
          </cell>
          <cell r="S478">
            <v>-88.676254999940284</v>
          </cell>
          <cell r="T478">
            <v>-268.08114500000374</v>
          </cell>
          <cell r="U478">
            <v>-662.14366000000155</v>
          </cell>
          <cell r="V478">
            <v>-540.06271000002744</v>
          </cell>
          <cell r="W478">
            <v>-615.08084999999846</v>
          </cell>
          <cell r="X478">
            <v>-447.43799000000581</v>
          </cell>
          <cell r="Y478">
            <v>-400.09442699991632</v>
          </cell>
          <cell r="Z478">
            <v>-703.05295000004116</v>
          </cell>
          <cell r="AA478">
            <v>-511.39599000004819</v>
          </cell>
          <cell r="AB478">
            <v>-606.29206999996677</v>
          </cell>
          <cell r="AC478">
            <v>-511.67454599996563</v>
          </cell>
          <cell r="AD478">
            <v>-283.06102000002284</v>
          </cell>
          <cell r="AE478">
            <v>-2386.7282870002091</v>
          </cell>
          <cell r="AF478">
            <v>-66.688835999928415</v>
          </cell>
          <cell r="AG478">
            <v>-123.22852000000421</v>
          </cell>
          <cell r="AH478">
            <v>-425.50343599996995</v>
          </cell>
          <cell r="AI478">
            <v>-68.979355000017677</v>
          </cell>
          <cell r="AJ478">
            <v>-81.637643999973079</v>
          </cell>
          <cell r="AK478">
            <v>-158.110531000013</v>
          </cell>
          <cell r="AL478">
            <v>-360.58325000002515</v>
          </cell>
          <cell r="AM478">
            <v>-291.14352500002133</v>
          </cell>
          <cell r="AN478">
            <v>-200.89137000002665</v>
          </cell>
          <cell r="AO478">
            <v>40.865825999993831</v>
          </cell>
          <cell r="AP478">
            <v>-392.19961599999806</v>
          </cell>
          <cell r="AQ478">
            <v>-258.62803000002168</v>
          </cell>
          <cell r="AR478">
            <v>-2003.6867870003916</v>
          </cell>
          <cell r="AS478">
            <v>-259.58312999998452</v>
          </cell>
          <cell r="AT478">
            <v>-255.09301999997115</v>
          </cell>
          <cell r="AU478">
            <v>-148.42460000002757</v>
          </cell>
          <cell r="AV478">
            <v>-9.3328400000173133</v>
          </cell>
          <cell r="AW478">
            <v>-10.533080000022892</v>
          </cell>
          <cell r="AX478">
            <v>-37.043696000007913</v>
          </cell>
          <cell r="AY478">
            <v>-277.05537399998866</v>
          </cell>
          <cell r="AZ478">
            <v>-322.00848000001861</v>
          </cell>
          <cell r="BA478">
            <v>-47.055680000048596</v>
          </cell>
          <cell r="BB478">
            <v>-67.821589999948628</v>
          </cell>
          <cell r="BC478">
            <v>-368.54693399998359</v>
          </cell>
          <cell r="BD478">
            <v>-201.18836299993563</v>
          </cell>
          <cell r="BE478">
            <v>-1886.2103519998491</v>
          </cell>
          <cell r="BF478">
            <v>-351.02794399997219</v>
          </cell>
          <cell r="BG478">
            <v>-241.27255799999693</v>
          </cell>
          <cell r="BH478">
            <v>-77.378365000011399</v>
          </cell>
          <cell r="BI478">
            <v>-7.8113500000035856</v>
          </cell>
          <cell r="BJ478">
            <v>-1.1350399999937508</v>
          </cell>
          <cell r="BK478">
            <v>-33.184550000005402</v>
          </cell>
          <cell r="BL478">
            <v>-253.49421999999322</v>
          </cell>
          <cell r="BM478">
            <v>-257.17262000002665</v>
          </cell>
          <cell r="BN478">
            <v>-63.079499999992549</v>
          </cell>
          <cell r="BO478">
            <v>-68.798390000010841</v>
          </cell>
          <cell r="BP478">
            <v>-225.92025500000454</v>
          </cell>
          <cell r="BQ478">
            <v>-305.93555999995442</v>
          </cell>
          <cell r="BR478">
            <v>-2495.3197560003027</v>
          </cell>
          <cell r="BS478">
            <v>-295.3905800000648</v>
          </cell>
          <cell r="BT478">
            <v>-329.41717999998946</v>
          </cell>
          <cell r="BU478">
            <v>-130.32465000002412</v>
          </cell>
          <cell r="BV478">
            <v>-15.040150000015274</v>
          </cell>
          <cell r="BW478">
            <v>-68.597110000002431</v>
          </cell>
          <cell r="BX478">
            <v>-84.892870000010589</v>
          </cell>
          <cell r="BY478">
            <v>-362.92767400003504</v>
          </cell>
          <cell r="BZ478">
            <v>-449.23358499997994</v>
          </cell>
          <cell r="CA478">
            <v>-64.007359999988694</v>
          </cell>
          <cell r="CB478">
            <v>-137.22334000002593</v>
          </cell>
          <cell r="CC478">
            <v>-351.01669599994784</v>
          </cell>
          <cell r="CD478">
            <v>-207.24856099998578</v>
          </cell>
          <cell r="CE478">
            <v>-3825.6273280000314</v>
          </cell>
          <cell r="CF478">
            <v>-255.06617399997776</v>
          </cell>
          <cell r="CG478">
            <v>-254.4887559999479</v>
          </cell>
          <cell r="CH478">
            <v>-152.02757000003476</v>
          </cell>
          <cell r="CI478">
            <v>-45.419830000028014</v>
          </cell>
          <cell r="CJ478">
            <v>-414.15887000004295</v>
          </cell>
          <cell r="CK478">
            <v>-350.88425900001312</v>
          </cell>
          <cell r="CL478">
            <v>-523.0154999999213</v>
          </cell>
          <cell r="CM478">
            <v>-407.37703400000464</v>
          </cell>
          <cell r="CN478">
            <v>-211.42227999999886</v>
          </cell>
          <cell r="CO478">
            <v>-687.08435999997891</v>
          </cell>
          <cell r="CP478">
            <v>-351.12095499993302</v>
          </cell>
          <cell r="CQ478">
            <v>-173.56173999991734</v>
          </cell>
          <cell r="CR478">
            <v>-4129.458565001376</v>
          </cell>
          <cell r="CS478">
            <v>-225.86068899993552</v>
          </cell>
          <cell r="CT478">
            <v>-310.64762000006158</v>
          </cell>
          <cell r="CU478">
            <v>-202.09822799998801</v>
          </cell>
          <cell r="CV478">
            <v>-102.63188000000082</v>
          </cell>
          <cell r="CW478">
            <v>-415.33770000003278</v>
          </cell>
          <cell r="CX478">
            <v>-417.16686000005575</v>
          </cell>
          <cell r="CY478">
            <v>-686.36590400000568</v>
          </cell>
          <cell r="CZ478">
            <v>-559.95901000010781</v>
          </cell>
          <cell r="DA478">
            <v>-209.13966500002425</v>
          </cell>
          <cell r="DB478">
            <v>-343.60288999998011</v>
          </cell>
          <cell r="DC478">
            <v>-431.03877000004286</v>
          </cell>
          <cell r="DD478">
            <v>-225.60934900003485</v>
          </cell>
          <cell r="DE478">
            <v>-3628.75761900004</v>
          </cell>
          <cell r="DF478">
            <v>-214.87147000001278</v>
          </cell>
          <cell r="DG478">
            <v>-313.3953099999344</v>
          </cell>
          <cell r="DH478">
            <v>-173.04162999999244</v>
          </cell>
          <cell r="DI478">
            <v>-105.38505999994231</v>
          </cell>
          <cell r="DJ478">
            <v>-267.35555999999633</v>
          </cell>
          <cell r="DK478">
            <v>-246.97698999999557</v>
          </cell>
          <cell r="DL478">
            <v>-561.09690999996383</v>
          </cell>
          <cell r="DM478">
            <v>-554.01284400001168</v>
          </cell>
          <cell r="DN478">
            <v>-269.23283000005176</v>
          </cell>
          <cell r="DO478">
            <v>-326.52834600000642</v>
          </cell>
          <cell r="DP478">
            <v>-310.44196899997769</v>
          </cell>
          <cell r="DQ478">
            <v>-286.41870000003837</v>
          </cell>
          <cell r="DR478">
            <v>-5700.6906550005078</v>
          </cell>
          <cell r="DS478">
            <v>-457.34310000005644</v>
          </cell>
          <cell r="DT478">
            <v>-472.6830600000103</v>
          </cell>
          <cell r="DU478">
            <v>-302.11011399998097</v>
          </cell>
          <cell r="DV478">
            <v>-231.28281999996398</v>
          </cell>
          <cell r="DW478">
            <v>-634.9742499999702</v>
          </cell>
          <cell r="DX478">
            <v>-550.94017000001622</v>
          </cell>
          <cell r="DY478">
            <v>-672.02549499995075</v>
          </cell>
          <cell r="DZ478">
            <v>-645.88610500004143</v>
          </cell>
          <cell r="EA478">
            <v>-377.21196500002407</v>
          </cell>
          <cell r="EB478">
            <v>-523.62941399996635</v>
          </cell>
          <cell r="EC478">
            <v>-507.67926599999191</v>
          </cell>
          <cell r="ED478">
            <v>-324.92489599995315</v>
          </cell>
        </row>
        <row r="479">
          <cell r="C479" t="str">
            <v>Jim Bridger</v>
          </cell>
          <cell r="F479">
            <v>0</v>
          </cell>
          <cell r="G479">
            <v>0</v>
          </cell>
          <cell r="H479">
            <v>-43.370160000049509</v>
          </cell>
          <cell r="I479">
            <v>-539.49884400004521</v>
          </cell>
          <cell r="J479">
            <v>-428.37645099998917</v>
          </cell>
          <cell r="K479">
            <v>-616.92441199999303</v>
          </cell>
          <cell r="L479">
            <v>-432.33993000001647</v>
          </cell>
          <cell r="M479">
            <v>-1060.7173590001184</v>
          </cell>
          <cell r="N479">
            <v>-972.91407900000922</v>
          </cell>
          <cell r="O479">
            <v>-756.37991000001784</v>
          </cell>
          <cell r="P479">
            <v>-383.38878300006036</v>
          </cell>
          <cell r="Q479">
            <v>-91.775880000088364</v>
          </cell>
          <cell r="R479">
            <v>-3819.9709179988131</v>
          </cell>
          <cell r="S479">
            <v>-647.63432099996135</v>
          </cell>
          <cell r="T479">
            <v>-322.5156100000022</v>
          </cell>
          <cell r="U479">
            <v>-209.12061599997105</v>
          </cell>
          <cell r="V479">
            <v>-11.250579999992624</v>
          </cell>
          <cell r="W479">
            <v>-5.1318000000319444</v>
          </cell>
          <cell r="X479">
            <v>-168.31719600001816</v>
          </cell>
          <cell r="Y479">
            <v>-755.26794099999825</v>
          </cell>
          <cell r="Z479">
            <v>-677.32665400009137</v>
          </cell>
          <cell r="AA479">
            <v>-320.64726899995003</v>
          </cell>
          <cell r="AB479">
            <v>-339.80303399992408</v>
          </cell>
          <cell r="AC479">
            <v>-204.41605599998729</v>
          </cell>
          <cell r="AD479">
            <v>-158.53984100004891</v>
          </cell>
          <cell r="AE479">
            <v>-3367.0221630008891</v>
          </cell>
          <cell r="AF479">
            <v>-605.03368300001603</v>
          </cell>
          <cell r="AG479">
            <v>-692.86706500011496</v>
          </cell>
          <cell r="AH479">
            <v>-144.15314299997408</v>
          </cell>
          <cell r="AI479">
            <v>-36.666133999999147</v>
          </cell>
          <cell r="AJ479">
            <v>-29.747344999981578</v>
          </cell>
          <cell r="AK479">
            <v>-68.292220000002999</v>
          </cell>
          <cell r="AL479">
            <v>-419.13010199996643</v>
          </cell>
          <cell r="AM479">
            <v>-480.73148799990304</v>
          </cell>
          <cell r="AN479">
            <v>-100.23335500003304</v>
          </cell>
          <cell r="AO479">
            <v>-399.85718800011091</v>
          </cell>
          <cell r="AP479">
            <v>-74.728286000026856</v>
          </cell>
          <cell r="AQ479">
            <v>-315.58215400006156</v>
          </cell>
          <cell r="AR479">
            <v>-1414.3213059995323</v>
          </cell>
          <cell r="AS479">
            <v>-317.06007500004489</v>
          </cell>
          <cell r="AT479">
            <v>-120.77697999996599</v>
          </cell>
          <cell r="AU479">
            <v>-68.146439999982249</v>
          </cell>
          <cell r="AV479">
            <v>-24.489845999982208</v>
          </cell>
          <cell r="AW479">
            <v>-3.9585340000339784</v>
          </cell>
          <cell r="AX479">
            <v>-17.500849999953061</v>
          </cell>
          <cell r="AY479">
            <v>-189.63912199996412</v>
          </cell>
          <cell r="AZ479">
            <v>-143.84557499992661</v>
          </cell>
          <cell r="BA479">
            <v>-50.805590000061784</v>
          </cell>
          <cell r="BB479">
            <v>-100.98947999987286</v>
          </cell>
          <cell r="BC479">
            <v>-103.53859000001103</v>
          </cell>
          <cell r="BD479">
            <v>-273.57022400002461</v>
          </cell>
          <cell r="BE479">
            <v>-1523.7309619989246</v>
          </cell>
          <cell r="BF479">
            <v>-307.95529300009366</v>
          </cell>
          <cell r="BG479">
            <v>-201.60216300009051</v>
          </cell>
          <cell r="BH479">
            <v>-41.012055000057444</v>
          </cell>
          <cell r="BI479">
            <v>-28.78005999996094</v>
          </cell>
          <cell r="BJ479">
            <v>-7.0737000000081025</v>
          </cell>
          <cell r="BK479">
            <v>-12.126706000010017</v>
          </cell>
          <cell r="BL479">
            <v>-251.90534499997739</v>
          </cell>
          <cell r="BM479">
            <v>-175.45005800016224</v>
          </cell>
          <cell r="BN479">
            <v>-37.002889000053983</v>
          </cell>
          <cell r="BO479">
            <v>-115.90830900007859</v>
          </cell>
          <cell r="BP479">
            <v>-117.33315199997742</v>
          </cell>
          <cell r="BQ479">
            <v>-227.58123200002592</v>
          </cell>
          <cell r="BR479">
            <v>-1815.3292439999059</v>
          </cell>
          <cell r="BS479">
            <v>-191.11424899997655</v>
          </cell>
          <cell r="BT479">
            <v>-162.07315399998333</v>
          </cell>
          <cell r="BU479">
            <v>-55.560744000016712</v>
          </cell>
          <cell r="BV479">
            <v>-42.087301999912597</v>
          </cell>
          <cell r="BW479">
            <v>-64.808839000004809</v>
          </cell>
          <cell r="BX479">
            <v>-11.180710000044201</v>
          </cell>
          <cell r="BY479">
            <v>-257.4614780000411</v>
          </cell>
          <cell r="BZ479">
            <v>-215.87281199998688</v>
          </cell>
          <cell r="CA479">
            <v>-97.087104999984149</v>
          </cell>
          <cell r="CB479">
            <v>-311.63795200001914</v>
          </cell>
          <cell r="CC479">
            <v>-116.05861499987077</v>
          </cell>
          <cell r="CD479">
            <v>-290.38628400000744</v>
          </cell>
          <cell r="CE479">
            <v>-3063.9598100008443</v>
          </cell>
          <cell r="CF479">
            <v>-374.73884800006635</v>
          </cell>
          <cell r="CG479">
            <v>-181.53029599995352</v>
          </cell>
          <cell r="CH479">
            <v>-71.95972899987828</v>
          </cell>
          <cell r="CI479">
            <v>-28.778899999975692</v>
          </cell>
          <cell r="CJ479">
            <v>-321.62661999999546</v>
          </cell>
          <cell r="CK479">
            <v>-224.26155100006144</v>
          </cell>
          <cell r="CL479">
            <v>-454.63967200007755</v>
          </cell>
          <cell r="CM479">
            <v>-524.54175900004338</v>
          </cell>
          <cell r="CN479">
            <v>-252.96001200005412</v>
          </cell>
          <cell r="CO479">
            <v>-153.7592289999593</v>
          </cell>
          <cell r="CP479">
            <v>-165.54938499996206</v>
          </cell>
          <cell r="CQ479">
            <v>-309.61380900000222</v>
          </cell>
          <cell r="CR479">
            <v>-3189.6673280000687</v>
          </cell>
          <cell r="CS479">
            <v>-416.81459999992512</v>
          </cell>
          <cell r="CT479">
            <v>-163.35080999997444</v>
          </cell>
          <cell r="CU479">
            <v>-93.200864999904297</v>
          </cell>
          <cell r="CV479">
            <v>-90.191080000018701</v>
          </cell>
          <cell r="CW479">
            <v>-118.06317000003764</v>
          </cell>
          <cell r="CX479">
            <v>-230.18375999992713</v>
          </cell>
          <cell r="CY479">
            <v>-509.70936400000937</v>
          </cell>
          <cell r="CZ479">
            <v>-552.58400000003166</v>
          </cell>
          <cell r="DA479">
            <v>-232.87464600009844</v>
          </cell>
          <cell r="DB479">
            <v>-278.28660999995191</v>
          </cell>
          <cell r="DC479">
            <v>-159.81933799991384</v>
          </cell>
          <cell r="DD479">
            <v>-344.58908499998506</v>
          </cell>
          <cell r="DE479">
            <v>-3085.6355820000172</v>
          </cell>
          <cell r="DF479">
            <v>-420.96369599993341</v>
          </cell>
          <cell r="DG479">
            <v>-164.81325999996625</v>
          </cell>
          <cell r="DH479">
            <v>-89.66665400005877</v>
          </cell>
          <cell r="DI479">
            <v>-116.32192600000417</v>
          </cell>
          <cell r="DJ479">
            <v>-108.33141999988584</v>
          </cell>
          <cell r="DK479">
            <v>-159.5709570000181</v>
          </cell>
          <cell r="DL479">
            <v>-488.82488700014073</v>
          </cell>
          <cell r="DM479">
            <v>-627.87940999993589</v>
          </cell>
          <cell r="DN479">
            <v>-205.93380300002173</v>
          </cell>
          <cell r="DO479">
            <v>-263.34472299995832</v>
          </cell>
          <cell r="DP479">
            <v>-181.40867700008675</v>
          </cell>
          <cell r="DQ479">
            <v>-258.57616900012363</v>
          </cell>
          <cell r="DR479">
            <v>-715.12514400016516</v>
          </cell>
          <cell r="DS479">
            <v>-29.256620000000112</v>
          </cell>
          <cell r="DT479">
            <v>-37.797323999984656</v>
          </cell>
          <cell r="DU479">
            <v>-29.541771000018343</v>
          </cell>
          <cell r="DV479">
            <v>-33.489529000013135</v>
          </cell>
          <cell r="DW479">
            <v>-36.770701999950688</v>
          </cell>
          <cell r="DX479">
            <v>-25.668790000025183</v>
          </cell>
          <cell r="DY479">
            <v>-175.04411000007531</v>
          </cell>
          <cell r="DZ479">
            <v>-154.82188300002599</v>
          </cell>
          <cell r="EA479">
            <v>-22.308994000020903</v>
          </cell>
          <cell r="EB479">
            <v>-82.139920000045095</v>
          </cell>
          <cell r="EC479">
            <v>-23.627572999917902</v>
          </cell>
          <cell r="ED479">
            <v>-64.657928000029642</v>
          </cell>
        </row>
        <row r="480">
          <cell r="C480" t="str">
            <v>Naughton</v>
          </cell>
          <cell r="F480">
            <v>0</v>
          </cell>
          <cell r="G480">
            <v>-0.83831599997938611</v>
          </cell>
          <cell r="H480">
            <v>0</v>
          </cell>
          <cell r="I480">
            <v>0</v>
          </cell>
          <cell r="J480">
            <v>-26.878511999995681</v>
          </cell>
          <cell r="K480">
            <v>-220.88762100000167</v>
          </cell>
          <cell r="L480">
            <v>-3.4115299999830313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-1558.1841429998167</v>
          </cell>
          <cell r="S480">
            <v>0</v>
          </cell>
          <cell r="T480">
            <v>0</v>
          </cell>
          <cell r="U480">
            <v>-139.40428199997405</v>
          </cell>
          <cell r="V480">
            <v>-447.836827000021</v>
          </cell>
          <cell r="W480">
            <v>-128.52293700000155</v>
          </cell>
          <cell r="X480">
            <v>-247.41931200001272</v>
          </cell>
          <cell r="Y480">
            <v>-26.760779999982333</v>
          </cell>
          <cell r="Z480">
            <v>-102.46337899999344</v>
          </cell>
          <cell r="AA480">
            <v>-322.59010500001023</v>
          </cell>
          <cell r="AB480">
            <v>-134.25049100001343</v>
          </cell>
          <cell r="AC480">
            <v>0</v>
          </cell>
          <cell r="AD480">
            <v>-8.9360299999825656</v>
          </cell>
          <cell r="AE480">
            <v>-148.70448500011116</v>
          </cell>
          <cell r="AF480">
            <v>-9.9544779999996535</v>
          </cell>
          <cell r="AG480">
            <v>-6.4913610000076005</v>
          </cell>
          <cell r="AH480">
            <v>-0.7726600000023609</v>
          </cell>
          <cell r="AI480">
            <v>0</v>
          </cell>
          <cell r="AJ480">
            <v>0</v>
          </cell>
          <cell r="AK480">
            <v>-0.52710000000661239</v>
          </cell>
          <cell r="AL480">
            <v>-14.140937999996822</v>
          </cell>
          <cell r="AM480">
            <v>-20.997778000004473</v>
          </cell>
          <cell r="AN480">
            <v>-0.90860099999554222</v>
          </cell>
          <cell r="AO480">
            <v>-1.3725800000102026</v>
          </cell>
          <cell r="AP480">
            <v>-2.2118539999937639</v>
          </cell>
          <cell r="AQ480">
            <v>-91.327134999999544</v>
          </cell>
          <cell r="AR480">
            <v>-143.80493400001433</v>
          </cell>
          <cell r="AS480">
            <v>-13.108835000006366</v>
          </cell>
          <cell r="AT480">
            <v>-1.5611959999951068</v>
          </cell>
          <cell r="AU480">
            <v>-11.786200000002282</v>
          </cell>
          <cell r="AV480">
            <v>0</v>
          </cell>
          <cell r="AW480">
            <v>0</v>
          </cell>
          <cell r="AX480">
            <v>0</v>
          </cell>
          <cell r="AY480">
            <v>-12.445431000000099</v>
          </cell>
          <cell r="AZ480">
            <v>-5.2976729999936651</v>
          </cell>
          <cell r="BA480">
            <v>-0.30077999999775784</v>
          </cell>
          <cell r="BB480">
            <v>-1.3810620000003837</v>
          </cell>
          <cell r="BC480">
            <v>-0.4619469999888679</v>
          </cell>
          <cell r="BD480">
            <v>-97.461810000007972</v>
          </cell>
          <cell r="BE480">
            <v>-48.057493999949656</v>
          </cell>
          <cell r="BF480">
            <v>-5.8449650000111433</v>
          </cell>
          <cell r="BG480">
            <v>-2.240696000000753</v>
          </cell>
          <cell r="BH480">
            <v>-3.6159530000004452</v>
          </cell>
          <cell r="BI480">
            <v>0</v>
          </cell>
          <cell r="BJ480">
            <v>0</v>
          </cell>
          <cell r="BK480">
            <v>-0.52124000000185333</v>
          </cell>
          <cell r="BL480">
            <v>-11.980493999988539</v>
          </cell>
          <cell r="BM480">
            <v>-5.2280500000051688</v>
          </cell>
          <cell r="BN480">
            <v>-5.3421579999994719</v>
          </cell>
          <cell r="BO480">
            <v>-10.154106000016327</v>
          </cell>
          <cell r="BP480">
            <v>-0.92026299999270122</v>
          </cell>
          <cell r="BQ480">
            <v>-2.2095689999987371</v>
          </cell>
          <cell r="BR480">
            <v>-88.861045999918133</v>
          </cell>
          <cell r="BS480">
            <v>-5.6000700000004144</v>
          </cell>
          <cell r="BT480">
            <v>-0.39599999999336433</v>
          </cell>
          <cell r="BU480">
            <v>-10.104892999996082</v>
          </cell>
          <cell r="BV480">
            <v>0</v>
          </cell>
          <cell r="BW480">
            <v>0</v>
          </cell>
          <cell r="BX480">
            <v>-2.592038999995566</v>
          </cell>
          <cell r="BY480">
            <v>-5.848509000003105</v>
          </cell>
          <cell r="BZ480">
            <v>-5.1572000000160187</v>
          </cell>
          <cell r="CA480">
            <v>-5.6381390000024112</v>
          </cell>
          <cell r="CB480">
            <v>-14.988020000004326</v>
          </cell>
          <cell r="CC480">
            <v>-14.485238999986905</v>
          </cell>
          <cell r="CD480">
            <v>-24.0509369999927</v>
          </cell>
          <cell r="CE480">
            <v>1514.2708060001023</v>
          </cell>
          <cell r="CF480">
            <v>-4.5108959999924991</v>
          </cell>
          <cell r="CG480">
            <v>-0.19723000000522006</v>
          </cell>
          <cell r="CH480">
            <v>-6.2886400000134017</v>
          </cell>
          <cell r="CI480">
            <v>-1.2352140000002692</v>
          </cell>
          <cell r="CJ480">
            <v>-0.22720599999593105</v>
          </cell>
          <cell r="CK480">
            <v>-1.5492579999990994</v>
          </cell>
          <cell r="CL480">
            <v>-29.281978999992134</v>
          </cell>
          <cell r="CM480">
            <v>-22.536888000002364</v>
          </cell>
          <cell r="CN480">
            <v>-2.3072949999914272</v>
          </cell>
          <cell r="CO480">
            <v>1013.2783449999988</v>
          </cell>
          <cell r="CP480">
            <v>586.13404699999955</v>
          </cell>
          <cell r="CQ480">
            <v>-17.006980000005569</v>
          </cell>
          <cell r="CR480">
            <v>-168.33949499996379</v>
          </cell>
          <cell r="CS480">
            <v>-29.861968000011984</v>
          </cell>
          <cell r="CT480">
            <v>-8.7346169999946142</v>
          </cell>
          <cell r="CU480">
            <v>-12.758499999996275</v>
          </cell>
          <cell r="CV480">
            <v>-5.8176820000007865</v>
          </cell>
          <cell r="CW480">
            <v>-6.3983539999971981</v>
          </cell>
          <cell r="CX480">
            <v>-0.51367499999469146</v>
          </cell>
          <cell r="CY480">
            <v>-18.167339999999967</v>
          </cell>
          <cell r="CZ480">
            <v>-18.831379999988712</v>
          </cell>
          <cell r="DA480">
            <v>-7.5009719999943627</v>
          </cell>
          <cell r="DB480">
            <v>-14.937397000001511</v>
          </cell>
          <cell r="DC480">
            <v>-2.6136800000094809</v>
          </cell>
          <cell r="DD480">
            <v>-42.203930000017863</v>
          </cell>
          <cell r="DE480">
            <v>-94.450450999895111</v>
          </cell>
          <cell r="DF480">
            <v>-16.849213000008604</v>
          </cell>
          <cell r="DG480">
            <v>-10.986383000010392</v>
          </cell>
          <cell r="DH480">
            <v>-15.054475000011735</v>
          </cell>
          <cell r="DI480">
            <v>-2.8934029999945778</v>
          </cell>
          <cell r="DJ480">
            <v>-3.3209000000060769</v>
          </cell>
          <cell r="DK480">
            <v>-1.0218489999970188</v>
          </cell>
          <cell r="DL480">
            <v>-11.482732000018586</v>
          </cell>
          <cell r="DM480">
            <v>-7.8951250000100117</v>
          </cell>
          <cell r="DN480">
            <v>-1.3190400000021327</v>
          </cell>
          <cell r="DO480">
            <v>-14.24389599999995</v>
          </cell>
          <cell r="DP480">
            <v>-5.8913299999985611</v>
          </cell>
          <cell r="DQ480">
            <v>-3.4921049999975367</v>
          </cell>
          <cell r="DR480">
            <v>-235.29905700008385</v>
          </cell>
          <cell r="DS480">
            <v>-34.099334999991697</v>
          </cell>
          <cell r="DT480">
            <v>-8.2587600000115344</v>
          </cell>
          <cell r="DU480">
            <v>-15.919525999997859</v>
          </cell>
          <cell r="DV480">
            <v>-1.4399699999921722</v>
          </cell>
          <cell r="DW480">
            <v>-8.6537780000071507</v>
          </cell>
          <cell r="DX480">
            <v>-5.6161599999904865</v>
          </cell>
          <cell r="DY480">
            <v>-34.949634000004153</v>
          </cell>
          <cell r="DZ480">
            <v>-32.904942000008305</v>
          </cell>
          <cell r="EA480">
            <v>-11.437619000003906</v>
          </cell>
          <cell r="EB480">
            <v>-12.861989999990328</v>
          </cell>
          <cell r="EC480">
            <v>-7.9461390000069514</v>
          </cell>
          <cell r="ED480">
            <v>-61.211203999991994</v>
          </cell>
        </row>
        <row r="481">
          <cell r="C481" t="str">
            <v>Wyodak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-12.9943899998907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-12.994390000007115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-741.44367999979295</v>
          </cell>
          <cell r="AF481">
            <v>0</v>
          </cell>
          <cell r="AG481">
            <v>-16.561040000000503</v>
          </cell>
          <cell r="AH481">
            <v>-91.66302999999607</v>
          </cell>
          <cell r="AI481">
            <v>-5.0336300000053598</v>
          </cell>
          <cell r="AJ481">
            <v>-98.9814100000076</v>
          </cell>
          <cell r="AK481">
            <v>-70.802620000002207</v>
          </cell>
          <cell r="AL481">
            <v>-125.11553999999887</v>
          </cell>
          <cell r="AM481">
            <v>-157.78341999999247</v>
          </cell>
          <cell r="AN481">
            <v>-122.33067999998457</v>
          </cell>
          <cell r="AO481">
            <v>-53.172309999994468</v>
          </cell>
          <cell r="AP481">
            <v>0</v>
          </cell>
          <cell r="AQ481">
            <v>0</v>
          </cell>
          <cell r="AR481">
            <v>-650.76470999978483</v>
          </cell>
          <cell r="AS481">
            <v>0</v>
          </cell>
          <cell r="AT481">
            <v>-48.666069999977481</v>
          </cell>
          <cell r="AU481">
            <v>-80.634919999996782</v>
          </cell>
          <cell r="AV481">
            <v>-14.525650000010501</v>
          </cell>
          <cell r="AW481">
            <v>-27.067399999999907</v>
          </cell>
          <cell r="AX481">
            <v>-33.835930000001099</v>
          </cell>
          <cell r="AY481">
            <v>-73.189100000017788</v>
          </cell>
          <cell r="AZ481">
            <v>-149.72970999998506</v>
          </cell>
          <cell r="BA481">
            <v>-65.990610000008019</v>
          </cell>
          <cell r="BB481">
            <v>-128.69831999999587</v>
          </cell>
          <cell r="BC481">
            <v>-28.426999999996042</v>
          </cell>
          <cell r="BD481">
            <v>0</v>
          </cell>
          <cell r="BE481">
            <v>-716.34110999992117</v>
          </cell>
          <cell r="BF481">
            <v>-5.5910699999949429</v>
          </cell>
          <cell r="BG481">
            <v>-22.544679999991786</v>
          </cell>
          <cell r="BH481">
            <v>-112.10554000000411</v>
          </cell>
          <cell r="BI481">
            <v>-7.2260700000042561</v>
          </cell>
          <cell r="BJ481">
            <v>-30.647100000001956</v>
          </cell>
          <cell r="BK481">
            <v>-58.616549999976996</v>
          </cell>
          <cell r="BL481">
            <v>-81.295570000016596</v>
          </cell>
          <cell r="BM481">
            <v>-85.581940000003669</v>
          </cell>
          <cell r="BN481">
            <v>-85.022480000014184</v>
          </cell>
          <cell r="BO481">
            <v>-143.97664999999688</v>
          </cell>
          <cell r="BP481">
            <v>-75.342589999985648</v>
          </cell>
          <cell r="BQ481">
            <v>-8.3908700000029057</v>
          </cell>
          <cell r="BR481">
            <v>-878.15002000029199</v>
          </cell>
          <cell r="BS481">
            <v>-10.48387999998522</v>
          </cell>
          <cell r="BT481">
            <v>-46.053199999994831</v>
          </cell>
          <cell r="BU481">
            <v>-43.988809999995283</v>
          </cell>
          <cell r="BV481">
            <v>-12.870110000003478</v>
          </cell>
          <cell r="BW481">
            <v>-115.22405999997864</v>
          </cell>
          <cell r="BX481">
            <v>-155.00425999998697</v>
          </cell>
          <cell r="BY481">
            <v>-116.32665999999153</v>
          </cell>
          <cell r="BZ481">
            <v>-116.43786999999429</v>
          </cell>
          <cell r="CA481">
            <v>-113.8992900000012</v>
          </cell>
          <cell r="CB481">
            <v>-72.511800000007497</v>
          </cell>
          <cell r="CC481">
            <v>-66.728739999991376</v>
          </cell>
          <cell r="CD481">
            <v>-8.62133999998332</v>
          </cell>
          <cell r="CE481">
            <v>-744.25815000012517</v>
          </cell>
          <cell r="CF481">
            <v>0</v>
          </cell>
          <cell r="CG481">
            <v>-33.615139999979874</v>
          </cell>
          <cell r="CH481">
            <v>-80.028879999998026</v>
          </cell>
          <cell r="CI481">
            <v>-19.459780000004685</v>
          </cell>
          <cell r="CJ481">
            <v>-79.352860000013607</v>
          </cell>
          <cell r="CK481">
            <v>-139.73490999999922</v>
          </cell>
          <cell r="CL481">
            <v>-121.40703999999096</v>
          </cell>
          <cell r="CM481">
            <v>-102.26902999999584</v>
          </cell>
          <cell r="CN481">
            <v>-58.638830000010785</v>
          </cell>
          <cell r="CO481">
            <v>-74.399860000004992</v>
          </cell>
          <cell r="CP481">
            <v>-35.351820000010775</v>
          </cell>
          <cell r="CQ481">
            <v>0</v>
          </cell>
          <cell r="CR481">
            <v>-912.96935999998823</v>
          </cell>
          <cell r="CS481">
            <v>-7.5802099999855272</v>
          </cell>
          <cell r="CT481">
            <v>-86.376720000000205</v>
          </cell>
          <cell r="CU481">
            <v>-69.556150000003981</v>
          </cell>
          <cell r="CV481">
            <v>-59.152770000000601</v>
          </cell>
          <cell r="CW481">
            <v>-139.84497999999439</v>
          </cell>
          <cell r="CX481">
            <v>-120.12611000001198</v>
          </cell>
          <cell r="CY481">
            <v>-91.811049999989336</v>
          </cell>
          <cell r="CZ481">
            <v>-72.087159999995492</v>
          </cell>
          <cell r="DA481">
            <v>-136.83116000000155</v>
          </cell>
          <cell r="DB481">
            <v>-88.751180000021122</v>
          </cell>
          <cell r="DC481">
            <v>-40.85187000001315</v>
          </cell>
          <cell r="DD481">
            <v>0</v>
          </cell>
          <cell r="DE481">
            <v>-981.61037000035867</v>
          </cell>
          <cell r="DF481">
            <v>-4.9609399999899324</v>
          </cell>
          <cell r="DG481">
            <v>-63.034350000001723</v>
          </cell>
          <cell r="DH481">
            <v>-38.027589999997872</v>
          </cell>
          <cell r="DI481">
            <v>-66.348320000004605</v>
          </cell>
          <cell r="DJ481">
            <v>-152.33281999998144</v>
          </cell>
          <cell r="DK481">
            <v>-158.31088999999338</v>
          </cell>
          <cell r="DL481">
            <v>-141.29771000001347</v>
          </cell>
          <cell r="DM481">
            <v>-117.6232799999998</v>
          </cell>
          <cell r="DN481">
            <v>-81.756250000005821</v>
          </cell>
          <cell r="DO481">
            <v>-102.24098000000231</v>
          </cell>
          <cell r="DP481">
            <v>-51.597169999993639</v>
          </cell>
          <cell r="DQ481">
            <v>-4.0800699999963399</v>
          </cell>
          <cell r="DR481">
            <v>-916.90957999974489</v>
          </cell>
          <cell r="DS481">
            <v>0</v>
          </cell>
          <cell r="DT481">
            <v>-18.420880000019679</v>
          </cell>
          <cell r="DU481">
            <v>-80.005480000007083</v>
          </cell>
          <cell r="DV481">
            <v>-128.90426999999909</v>
          </cell>
          <cell r="DW481">
            <v>-131.77376999999979</v>
          </cell>
          <cell r="DX481">
            <v>-134.56854999999632</v>
          </cell>
          <cell r="DY481">
            <v>-117.66732999999658</v>
          </cell>
          <cell r="DZ481">
            <v>-100.5295299999998</v>
          </cell>
          <cell r="EA481">
            <v>-109.82714999999735</v>
          </cell>
          <cell r="EB481">
            <v>-78.240950000006706</v>
          </cell>
          <cell r="EC481">
            <v>-16.971669999998994</v>
          </cell>
          <cell r="ED481">
            <v>0</v>
          </cell>
        </row>
        <row r="482">
          <cell r="C482" t="str">
            <v>Ramp Loss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A484" t="str">
            <v>Total Coal Generation</v>
          </cell>
          <cell r="F484">
            <v>-115.30015000002459</v>
          </cell>
          <cell r="G484">
            <v>-68.115567000117153</v>
          </cell>
          <cell r="H484">
            <v>-270.61162699991837</v>
          </cell>
          <cell r="I484">
            <v>-1134.6435860004276</v>
          </cell>
          <cell r="J484">
            <v>-1092.0863679996692</v>
          </cell>
          <cell r="K484">
            <v>-1719.236172999721</v>
          </cell>
          <cell r="L484">
            <v>-1230.4520060005598</v>
          </cell>
          <cell r="M484">
            <v>-1969.4879990001209</v>
          </cell>
          <cell r="N484">
            <v>-2122.0351779996417</v>
          </cell>
          <cell r="O484">
            <v>-1428.8316500000656</v>
          </cell>
          <cell r="P484">
            <v>-708.64333199989051</v>
          </cell>
          <cell r="Q484">
            <v>-399.44796900078654</v>
          </cell>
          <cell r="R484">
            <v>-17622.254029002041</v>
          </cell>
          <cell r="S484">
            <v>-794.32022299990058</v>
          </cell>
          <cell r="T484">
            <v>-987.44924400001764</v>
          </cell>
          <cell r="U484">
            <v>-1580.6805950002745</v>
          </cell>
          <cell r="V484">
            <v>-1473.6888850003015</v>
          </cell>
          <cell r="W484">
            <v>-1458.7903810001444</v>
          </cell>
          <cell r="X484">
            <v>-1446.5341470004059</v>
          </cell>
          <cell r="Y484">
            <v>-1767.9643709994853</v>
          </cell>
          <cell r="Z484">
            <v>-2208.6070290002972</v>
          </cell>
          <cell r="AA484">
            <v>-2042.0944519997574</v>
          </cell>
          <cell r="AB484">
            <v>-1828.7335820002481</v>
          </cell>
          <cell r="AC484">
            <v>-1295.9356720000505</v>
          </cell>
          <cell r="AD484">
            <v>-737.45544800022617</v>
          </cell>
          <cell r="AE484">
            <v>-11589.541610006243</v>
          </cell>
          <cell r="AF484">
            <v>-1032.3775229994208</v>
          </cell>
          <cell r="AG484">
            <v>-1260.2537259999663</v>
          </cell>
          <cell r="AH484">
            <v>-1020.1594499996863</v>
          </cell>
          <cell r="AI484">
            <v>-179.18174999975599</v>
          </cell>
          <cell r="AJ484">
            <v>-460.41287999995984</v>
          </cell>
          <cell r="AK484">
            <v>-645.69306800048798</v>
          </cell>
          <cell r="AL484">
            <v>-1698.0449299989268</v>
          </cell>
          <cell r="AM484">
            <v>-1692.3257299996912</v>
          </cell>
          <cell r="AN484">
            <v>-824.9324070001021</v>
          </cell>
          <cell r="AO484">
            <v>-1177.3746090005152</v>
          </cell>
          <cell r="AP484">
            <v>-739.89513000054285</v>
          </cell>
          <cell r="AQ484">
            <v>-858.89040700020269</v>
          </cell>
          <cell r="AR484">
            <v>-8632.7957969978452</v>
          </cell>
          <cell r="AS484">
            <v>-1123.5460759997368</v>
          </cell>
          <cell r="AT484">
            <v>-859.52917499979958</v>
          </cell>
          <cell r="AU484">
            <v>-657.38740100013092</v>
          </cell>
          <cell r="AV484">
            <v>-122.84821799979545</v>
          </cell>
          <cell r="AW484">
            <v>-83.256377000361681</v>
          </cell>
          <cell r="AX484">
            <v>-170.68803499964997</v>
          </cell>
          <cell r="AY484">
            <v>-1162.3435650002211</v>
          </cell>
          <cell r="AZ484">
            <v>-1155.2399949999526</v>
          </cell>
          <cell r="BA484">
            <v>-481.58859600010328</v>
          </cell>
          <cell r="BB484">
            <v>-804.64246599981561</v>
          </cell>
          <cell r="BC484">
            <v>-1110.5427999999374</v>
          </cell>
          <cell r="BD484">
            <v>-901.18309299973771</v>
          </cell>
          <cell r="BE484">
            <v>-9346.7027980014682</v>
          </cell>
          <cell r="BF484">
            <v>-1133.4600879997015</v>
          </cell>
          <cell r="BG484">
            <v>-978.31557100033388</v>
          </cell>
          <cell r="BH484">
            <v>-559.76359099987894</v>
          </cell>
          <cell r="BI484">
            <v>-150.35707299993373</v>
          </cell>
          <cell r="BJ484">
            <v>-130.77775999996811</v>
          </cell>
          <cell r="BK484">
            <v>-258.7229539998807</v>
          </cell>
          <cell r="BL484">
            <v>-1409.2013360001147</v>
          </cell>
          <cell r="BM484">
            <v>-1313.7153660007752</v>
          </cell>
          <cell r="BN484">
            <v>-568.48204899998382</v>
          </cell>
          <cell r="BO484">
            <v>-1020.7613530000672</v>
          </cell>
          <cell r="BP484">
            <v>-867.02566299960017</v>
          </cell>
          <cell r="BQ484">
            <v>-956.11999399913475</v>
          </cell>
          <cell r="BR484">
            <v>-10435.825658001006</v>
          </cell>
          <cell r="BS484">
            <v>-1039.7836949992925</v>
          </cell>
          <cell r="BT484">
            <v>-936.77850400004536</v>
          </cell>
          <cell r="BU484">
            <v>-569.10273999953642</v>
          </cell>
          <cell r="BV484">
            <v>-145.90861399983987</v>
          </cell>
          <cell r="BW484">
            <v>-611.12933699996211</v>
          </cell>
          <cell r="BX484">
            <v>-743.99108300032094</v>
          </cell>
          <cell r="BY484">
            <v>-1580.5991580006666</v>
          </cell>
          <cell r="BZ484">
            <v>-1706.9188239993528</v>
          </cell>
          <cell r="CA484">
            <v>-530.68036599969491</v>
          </cell>
          <cell r="CB484">
            <v>-639.6958810002543</v>
          </cell>
          <cell r="CC484">
            <v>-1008.8232149994001</v>
          </cell>
          <cell r="CD484">
            <v>-922.41424100054428</v>
          </cell>
          <cell r="CE484">
            <v>-13355.142518997192</v>
          </cell>
          <cell r="CF484">
            <v>-1123.5836359998211</v>
          </cell>
          <cell r="CG484">
            <v>-910.67658599978313</v>
          </cell>
          <cell r="CH484">
            <v>-586.00307800015435</v>
          </cell>
          <cell r="CI484">
            <v>-217.1582690004725</v>
          </cell>
          <cell r="CJ484">
            <v>-1596.3726619994268</v>
          </cell>
          <cell r="CK484">
            <v>-1674.2061180002056</v>
          </cell>
          <cell r="CL484">
            <v>-2277.3528199996799</v>
          </cell>
          <cell r="CM484">
            <v>-2066.6943129999563</v>
          </cell>
          <cell r="CN484">
            <v>-1242.1757359998301</v>
          </cell>
          <cell r="CO484">
            <v>-204.27398800011724</v>
          </cell>
          <cell r="CP484">
            <v>-521.52234899997711</v>
          </cell>
          <cell r="CQ484">
            <v>-935.12296399893239</v>
          </cell>
          <cell r="CR484">
            <v>-16217.149856001139</v>
          </cell>
          <cell r="CS484">
            <v>-1088.8251330000348</v>
          </cell>
          <cell r="CT484">
            <v>-1078.1987390005961</v>
          </cell>
          <cell r="CU484">
            <v>-833.52115799998865</v>
          </cell>
          <cell r="CV484">
            <v>-682.43234399962239</v>
          </cell>
          <cell r="CW484">
            <v>-1426.3748700006399</v>
          </cell>
          <cell r="CX484">
            <v>-1604.1123440000229</v>
          </cell>
          <cell r="CY484">
            <v>-2344.8786009997129</v>
          </cell>
          <cell r="CZ484">
            <v>-2309.7124979998916</v>
          </cell>
          <cell r="DA484">
            <v>-1277.0632640006952</v>
          </cell>
          <cell r="DB484">
            <v>-1442.1753110000864</v>
          </cell>
          <cell r="DC484">
            <v>-1126.856232999824</v>
          </cell>
          <cell r="DD484">
            <v>-1002.9993610000238</v>
          </cell>
          <cell r="DE484">
            <v>-15487.922212000936</v>
          </cell>
          <cell r="DF484">
            <v>-1091.9561439999379</v>
          </cell>
          <cell r="DG484">
            <v>-973.96090300008655</v>
          </cell>
          <cell r="DH484">
            <v>-736.95025699958205</v>
          </cell>
          <cell r="DI484">
            <v>-601.78487599990331</v>
          </cell>
          <cell r="DJ484">
            <v>-1318.914847000502</v>
          </cell>
          <cell r="DK484">
            <v>-1404.8849290004</v>
          </cell>
          <cell r="DL484">
            <v>-2309.4769350006245</v>
          </cell>
          <cell r="DM484">
            <v>-2245.1698670005426</v>
          </cell>
          <cell r="DN484">
            <v>-1390.7648930004798</v>
          </cell>
          <cell r="DO484">
            <v>-1361.9092759992927</v>
          </cell>
          <cell r="DP484">
            <v>-1053.2649410003796</v>
          </cell>
          <cell r="DQ484">
            <v>-998.88434399990365</v>
          </cell>
          <cell r="DR484">
            <v>-14322.296449001878</v>
          </cell>
          <cell r="DS484">
            <v>-997.04689300013706</v>
          </cell>
          <cell r="DT484">
            <v>-909.02618400007486</v>
          </cell>
          <cell r="DU484">
            <v>-797.47824700013734</v>
          </cell>
          <cell r="DV484">
            <v>-739.04850899986923</v>
          </cell>
          <cell r="DW484">
            <v>-1497.207572000334</v>
          </cell>
          <cell r="DX484">
            <v>-1303.5167209999636</v>
          </cell>
          <cell r="DY484">
            <v>-2019.7437669998035</v>
          </cell>
          <cell r="DZ484">
            <v>-1797.6256320006214</v>
          </cell>
          <cell r="EA484">
            <v>-1072.3490369999781</v>
          </cell>
          <cell r="EB484">
            <v>-1316.1858580005355</v>
          </cell>
          <cell r="EC484">
            <v>-1031.6655649999157</v>
          </cell>
          <cell r="ED484">
            <v>-841.40246400004253</v>
          </cell>
        </row>
        <row r="486">
          <cell r="A486" t="str">
            <v>Gas Generation</v>
          </cell>
        </row>
        <row r="487">
          <cell r="C487" t="str">
            <v>Chehalis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-5.7255299999997078</v>
          </cell>
          <cell r="Q487">
            <v>0</v>
          </cell>
          <cell r="R487">
            <v>-566.16389000043273</v>
          </cell>
          <cell r="S487">
            <v>-76.260880000016186</v>
          </cell>
          <cell r="T487">
            <v>88.942299999995157</v>
          </cell>
          <cell r="U487">
            <v>-153.29225999995833</v>
          </cell>
          <cell r="V487">
            <v>-87.770510000002105</v>
          </cell>
          <cell r="W487">
            <v>0</v>
          </cell>
          <cell r="X487">
            <v>0</v>
          </cell>
          <cell r="Y487">
            <v>0</v>
          </cell>
          <cell r="Z487">
            <v>-27.207939999992959</v>
          </cell>
          <cell r="AA487">
            <v>-134.09863999998197</v>
          </cell>
          <cell r="AB487">
            <v>-29.208969999977853</v>
          </cell>
          <cell r="AC487">
            <v>0</v>
          </cell>
          <cell r="AD487">
            <v>-147.26698999997461</v>
          </cell>
          <cell r="AE487">
            <v>-963.83135999972001</v>
          </cell>
          <cell r="AF487">
            <v>-0.22706000000471249</v>
          </cell>
          <cell r="AG487">
            <v>-0.20704000000841916</v>
          </cell>
          <cell r="AH487">
            <v>-28.386090000014519</v>
          </cell>
          <cell r="AI487">
            <v>-100.31177999998908</v>
          </cell>
          <cell r="AJ487">
            <v>-51.971199999999953</v>
          </cell>
          <cell r="AK487">
            <v>-58.889880000002449</v>
          </cell>
          <cell r="AL487">
            <v>-184.81672000000253</v>
          </cell>
          <cell r="AM487">
            <v>-183.81257000000915</v>
          </cell>
          <cell r="AN487">
            <v>-92.442110000003595</v>
          </cell>
          <cell r="AO487">
            <v>-219.65411000000313</v>
          </cell>
          <cell r="AP487">
            <v>-43.112800000002608</v>
          </cell>
          <cell r="AQ487">
            <v>0</v>
          </cell>
          <cell r="AR487">
            <v>-651.28373000025749</v>
          </cell>
          <cell r="AS487">
            <v>0</v>
          </cell>
          <cell r="AT487">
            <v>0</v>
          </cell>
          <cell r="AU487">
            <v>0</v>
          </cell>
          <cell r="AV487">
            <v>-43.272460000007413</v>
          </cell>
          <cell r="AW487">
            <v>-17.172630000000936</v>
          </cell>
          <cell r="AX487">
            <v>-55.270069999998668</v>
          </cell>
          <cell r="AY487">
            <v>-167.68378999998095</v>
          </cell>
          <cell r="AZ487">
            <v>-175.99479000002611</v>
          </cell>
          <cell r="BA487">
            <v>-59.512749999994412</v>
          </cell>
          <cell r="BB487">
            <v>-132.37724000000162</v>
          </cell>
          <cell r="BC487">
            <v>0</v>
          </cell>
          <cell r="BD487">
            <v>0</v>
          </cell>
          <cell r="BE487">
            <v>-547.94109000032768</v>
          </cell>
          <cell r="BF487">
            <v>0</v>
          </cell>
          <cell r="BG487">
            <v>-0.68665000000328291</v>
          </cell>
          <cell r="BH487">
            <v>-9.8076299999956973</v>
          </cell>
          <cell r="BI487">
            <v>-21.386470000026748</v>
          </cell>
          <cell r="BJ487">
            <v>-24.678939999997965</v>
          </cell>
          <cell r="BK487">
            <v>-48.777130000002217</v>
          </cell>
          <cell r="BL487">
            <v>-166.16250999999465</v>
          </cell>
          <cell r="BM487">
            <v>-194.64744000002975</v>
          </cell>
          <cell r="BN487">
            <v>-40.469220000028145</v>
          </cell>
          <cell r="BO487">
            <v>-41.325099999987287</v>
          </cell>
          <cell r="BP487">
            <v>0</v>
          </cell>
          <cell r="BQ487">
            <v>0</v>
          </cell>
          <cell r="BR487">
            <v>-3547.2116000000387</v>
          </cell>
          <cell r="BS487">
            <v>0</v>
          </cell>
          <cell r="BT487">
            <v>-2.4402399999962654</v>
          </cell>
          <cell r="BU487">
            <v>-6.5249500000209082</v>
          </cell>
          <cell r="BV487">
            <v>-15.410679999971762</v>
          </cell>
          <cell r="BW487">
            <v>0</v>
          </cell>
          <cell r="BX487">
            <v>-6.9882199999992736</v>
          </cell>
          <cell r="BY487">
            <v>-102.66827000002377</v>
          </cell>
          <cell r="BZ487">
            <v>-40.806640000024345</v>
          </cell>
          <cell r="CA487">
            <v>-20.574439999996684</v>
          </cell>
          <cell r="CB487">
            <v>-3351.7981600000057</v>
          </cell>
          <cell r="CC487">
            <v>0</v>
          </cell>
          <cell r="CD487">
            <v>0</v>
          </cell>
          <cell r="CE487">
            <v>-14379.510819999967</v>
          </cell>
          <cell r="CF487">
            <v>0</v>
          </cell>
          <cell r="CG487">
            <v>0</v>
          </cell>
          <cell r="CH487">
            <v>0</v>
          </cell>
          <cell r="CI487">
            <v>-10.163070000009611</v>
          </cell>
          <cell r="CJ487">
            <v>0</v>
          </cell>
          <cell r="CK487">
            <v>0</v>
          </cell>
          <cell r="CL487">
            <v>-0.76795000000856817</v>
          </cell>
          <cell r="CM487">
            <v>-4.5757099999755155</v>
          </cell>
          <cell r="CN487">
            <v>-5.3130800000217278</v>
          </cell>
          <cell r="CO487">
            <v>-12357.851589999977</v>
          </cell>
          <cell r="CP487">
            <v>-2000.8394199999893</v>
          </cell>
          <cell r="CQ487">
            <v>0</v>
          </cell>
          <cell r="CR487">
            <v>-21.499280000338331</v>
          </cell>
          <cell r="CS487">
            <v>0</v>
          </cell>
          <cell r="CT487">
            <v>0</v>
          </cell>
          <cell r="CU487">
            <v>-2.7320000022882596E-2</v>
          </cell>
          <cell r="CV487">
            <v>0</v>
          </cell>
          <cell r="CW487">
            <v>0</v>
          </cell>
          <cell r="CX487">
            <v>0</v>
          </cell>
          <cell r="CY487">
            <v>-5.4670399999886286</v>
          </cell>
          <cell r="CZ487">
            <v>-6.3867000000027474</v>
          </cell>
          <cell r="DA487">
            <v>-5.8844500000122935</v>
          </cell>
          <cell r="DB487">
            <v>-3.7337699999916367</v>
          </cell>
          <cell r="DC487">
            <v>0</v>
          </cell>
          <cell r="DD487">
            <v>0</v>
          </cell>
          <cell r="DE487">
            <v>-24.402310000034049</v>
          </cell>
          <cell r="DF487">
            <v>-4.3427500000107102</v>
          </cell>
          <cell r="DG487">
            <v>0</v>
          </cell>
          <cell r="DH487">
            <v>0</v>
          </cell>
          <cell r="DI487">
            <v>-4.3397699999914039</v>
          </cell>
          <cell r="DJ487">
            <v>0</v>
          </cell>
          <cell r="DK487">
            <v>0</v>
          </cell>
          <cell r="DL487">
            <v>-8.0770699999993667</v>
          </cell>
          <cell r="DM487">
            <v>0</v>
          </cell>
          <cell r="DN487">
            <v>-0.91173999998136424</v>
          </cell>
          <cell r="DO487">
            <v>-6.7309800000075484</v>
          </cell>
          <cell r="DP487">
            <v>0</v>
          </cell>
          <cell r="DQ487">
            <v>0</v>
          </cell>
          <cell r="DR487">
            <v>-353.46290999976918</v>
          </cell>
          <cell r="DS487">
            <v>-38.518370000005234</v>
          </cell>
          <cell r="DT487">
            <v>-12.12721999999485</v>
          </cell>
          <cell r="DU487">
            <v>-24.951679999998305</v>
          </cell>
          <cell r="DV487">
            <v>-40.955309999990277</v>
          </cell>
          <cell r="DW487">
            <v>0</v>
          </cell>
          <cell r="DX487">
            <v>-19.161019999999553</v>
          </cell>
          <cell r="DY487">
            <v>-88.131900000036694</v>
          </cell>
          <cell r="DZ487">
            <v>21.797539999999572</v>
          </cell>
          <cell r="EA487">
            <v>-36.841099999990547</v>
          </cell>
          <cell r="EB487">
            <v>-18.453999999997905</v>
          </cell>
          <cell r="EC487">
            <v>-6.6510899999993853</v>
          </cell>
          <cell r="ED487">
            <v>-89.468760000017937</v>
          </cell>
        </row>
        <row r="488">
          <cell r="C488" t="str">
            <v>Cholla - Gas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C489" t="str">
            <v>Currant Creek</v>
          </cell>
          <cell r="F489">
            <v>-1.0397599999851082</v>
          </cell>
          <cell r="G489">
            <v>-6.8023099999991246</v>
          </cell>
          <cell r="H489">
            <v>0</v>
          </cell>
          <cell r="I489">
            <v>0</v>
          </cell>
          <cell r="J489">
            <v>0</v>
          </cell>
          <cell r="K489">
            <v>-69.990048999956343</v>
          </cell>
          <cell r="L489">
            <v>-16.48268299998017</v>
          </cell>
          <cell r="M489">
            <v>0</v>
          </cell>
          <cell r="N489">
            <v>-37.640849999967031</v>
          </cell>
          <cell r="O489">
            <v>0</v>
          </cell>
          <cell r="P489">
            <v>-1.0712000000239641E-2</v>
          </cell>
          <cell r="Q489">
            <v>0</v>
          </cell>
          <cell r="R489">
            <v>-398.41283100005239</v>
          </cell>
          <cell r="S489">
            <v>0</v>
          </cell>
          <cell r="T489">
            <v>-5.2570999999879859</v>
          </cell>
          <cell r="U489">
            <v>61.626500000013039</v>
          </cell>
          <cell r="V489">
            <v>-120.7200989999983</v>
          </cell>
          <cell r="W489">
            <v>-61.616281000024173</v>
          </cell>
          <cell r="X489">
            <v>-144.82854900002712</v>
          </cell>
          <cell r="Y489">
            <v>-30.107585999998264</v>
          </cell>
          <cell r="Z489">
            <v>-6.403524000023026</v>
          </cell>
          <cell r="AA489">
            <v>-38.87052199995378</v>
          </cell>
          <cell r="AB489">
            <v>-34.952169999975013</v>
          </cell>
          <cell r="AC489">
            <v>-17.283500000019558</v>
          </cell>
          <cell r="AD489">
            <v>0</v>
          </cell>
          <cell r="AE489">
            <v>-1433.10653599957</v>
          </cell>
          <cell r="AF489">
            <v>-34.190360000007786</v>
          </cell>
          <cell r="AG489">
            <v>-58.037949999998091</v>
          </cell>
          <cell r="AH489">
            <v>63.540330000018002</v>
          </cell>
          <cell r="AI489">
            <v>-102.27361099998234</v>
          </cell>
          <cell r="AJ489">
            <v>-184.21454200000153</v>
          </cell>
          <cell r="AK489">
            <v>-322.13588399998844</v>
          </cell>
          <cell r="AL489">
            <v>-122.85789999994449</v>
          </cell>
          <cell r="AM489">
            <v>-168.8220689999871</v>
          </cell>
          <cell r="AN489">
            <v>-136.20331999997143</v>
          </cell>
          <cell r="AO489">
            <v>-125.16827999999805</v>
          </cell>
          <cell r="AP489">
            <v>-242.74294999998529</v>
          </cell>
          <cell r="AQ489">
            <v>0</v>
          </cell>
          <cell r="AR489">
            <v>-800.34907100023702</v>
          </cell>
          <cell r="AS489">
            <v>0</v>
          </cell>
          <cell r="AT489">
            <v>-4.6698800000012852</v>
          </cell>
          <cell r="AU489">
            <v>-15.878980000008596</v>
          </cell>
          <cell r="AV489">
            <v>-43.667218999995384</v>
          </cell>
          <cell r="AW489">
            <v>-54.485258000029717</v>
          </cell>
          <cell r="AX489">
            <v>-159.14329400000861</v>
          </cell>
          <cell r="AY489">
            <v>-194.52872000000207</v>
          </cell>
          <cell r="AZ489">
            <v>-164.74098000000231</v>
          </cell>
          <cell r="BA489">
            <v>-112.34388999998919</v>
          </cell>
          <cell r="BB489">
            <v>-38.821909999998752</v>
          </cell>
          <cell r="BC489">
            <v>-12.068939999997383</v>
          </cell>
          <cell r="BD489">
            <v>0</v>
          </cell>
          <cell r="BE489">
            <v>-831.35805700020865</v>
          </cell>
          <cell r="BF489">
            <v>-7.6348300000026939</v>
          </cell>
          <cell r="BG489">
            <v>-16.316779999993742</v>
          </cell>
          <cell r="BH489">
            <v>-27.381209999963176</v>
          </cell>
          <cell r="BI489">
            <v>-24.925090000033379</v>
          </cell>
          <cell r="BJ489">
            <v>-42.970970000023954</v>
          </cell>
          <cell r="BK489">
            <v>-182.19657000002917</v>
          </cell>
          <cell r="BL489">
            <v>-195.97663499996997</v>
          </cell>
          <cell r="BM489">
            <v>-152.66209500003606</v>
          </cell>
          <cell r="BN489">
            <v>-119.63387199997669</v>
          </cell>
          <cell r="BO489">
            <v>-39.358849999989616</v>
          </cell>
          <cell r="BP489">
            <v>-17.75710000001709</v>
          </cell>
          <cell r="BQ489">
            <v>-4.5440549999984796</v>
          </cell>
          <cell r="BR489">
            <v>-536.1707429997623</v>
          </cell>
          <cell r="BS489">
            <v>-10.695979999989504</v>
          </cell>
          <cell r="BT489">
            <v>-32.382769999996526</v>
          </cell>
          <cell r="BU489">
            <v>-28.348984999989625</v>
          </cell>
          <cell r="BV489">
            <v>-27.716819999972358</v>
          </cell>
          <cell r="BW489">
            <v>-53.582520000025397</v>
          </cell>
          <cell r="BX489">
            <v>-103.22903999997652</v>
          </cell>
          <cell r="BY489">
            <v>-216.29501999996137</v>
          </cell>
          <cell r="BZ489">
            <v>-140.81868999998551</v>
          </cell>
          <cell r="CA489">
            <v>91.751230000052601</v>
          </cell>
          <cell r="CB489">
            <v>-9.6980899999980466</v>
          </cell>
          <cell r="CC489">
            <v>-2.3263499999884516</v>
          </cell>
          <cell r="CD489">
            <v>-2.8277079999988928</v>
          </cell>
          <cell r="CE489">
            <v>-60.40724499989301</v>
          </cell>
          <cell r="CF489">
            <v>-8.5747100000153296</v>
          </cell>
          <cell r="CG489">
            <v>-5.0069500000099652</v>
          </cell>
          <cell r="CH489">
            <v>-3.402109999966342</v>
          </cell>
          <cell r="CI489">
            <v>-13.169690000009723</v>
          </cell>
          <cell r="CJ489">
            <v>0</v>
          </cell>
          <cell r="CK489">
            <v>0</v>
          </cell>
          <cell r="CL489">
            <v>-1.2853199999954086</v>
          </cell>
          <cell r="CM489">
            <v>-20.824325000023236</v>
          </cell>
          <cell r="CN489">
            <v>-8.4163100000005215</v>
          </cell>
          <cell r="CO489">
            <v>2.7521799999994982</v>
          </cell>
          <cell r="CP489">
            <v>-2.4800099999993108</v>
          </cell>
          <cell r="CQ489">
            <v>0</v>
          </cell>
          <cell r="CR489">
            <v>-51.764275000081398</v>
          </cell>
          <cell r="CS489">
            <v>0</v>
          </cell>
          <cell r="CT489">
            <v>-10.805835000035586</v>
          </cell>
          <cell r="CU489">
            <v>-6.1452300000237301</v>
          </cell>
          <cell r="CV489">
            <v>0</v>
          </cell>
          <cell r="CW489">
            <v>0</v>
          </cell>
          <cell r="CX489">
            <v>0</v>
          </cell>
          <cell r="CY489">
            <v>-14.221159999986412</v>
          </cell>
          <cell r="CZ489">
            <v>-11.032789999997476</v>
          </cell>
          <cell r="DA489">
            <v>-1.7877299999818206</v>
          </cell>
          <cell r="DB489">
            <v>-6.3713500000012573</v>
          </cell>
          <cell r="DC489">
            <v>-1.400179999996908</v>
          </cell>
          <cell r="DD489">
            <v>0</v>
          </cell>
          <cell r="DE489">
            <v>-69.595880000153556</v>
          </cell>
          <cell r="DF489">
            <v>0</v>
          </cell>
          <cell r="DG489">
            <v>-4.4551600000122562</v>
          </cell>
          <cell r="DH489">
            <v>-3.0802200000034645</v>
          </cell>
          <cell r="DI489">
            <v>0</v>
          </cell>
          <cell r="DJ489">
            <v>0</v>
          </cell>
          <cell r="DK489">
            <v>-7.7460000000428408E-2</v>
          </cell>
          <cell r="DL489">
            <v>-17.881660000013653</v>
          </cell>
          <cell r="DM489">
            <v>-14.630059999995865</v>
          </cell>
          <cell r="DN489">
            <v>-3.9102700000221375</v>
          </cell>
          <cell r="DO489">
            <v>-9.6034600000130013</v>
          </cell>
          <cell r="DP489">
            <v>-9.1982200000202283</v>
          </cell>
          <cell r="DQ489">
            <v>-6.7593699999852106</v>
          </cell>
          <cell r="DR489">
            <v>-282.94196700048633</v>
          </cell>
          <cell r="DS489">
            <v>-23.29123700002674</v>
          </cell>
          <cell r="DT489">
            <v>-29.547999999980675</v>
          </cell>
          <cell r="DU489">
            <v>-6.2150200000032783</v>
          </cell>
          <cell r="DV489">
            <v>0</v>
          </cell>
          <cell r="DW489">
            <v>0</v>
          </cell>
          <cell r="DX489">
            <v>-72.499930000019958</v>
          </cell>
          <cell r="DY489">
            <v>-62.065149999980349</v>
          </cell>
          <cell r="DZ489">
            <v>5.2348199999833014</v>
          </cell>
          <cell r="EA489">
            <v>-50.095919999992475</v>
          </cell>
          <cell r="EB489">
            <v>-26.469060000003083</v>
          </cell>
          <cell r="EC489">
            <v>-17.992470000026515</v>
          </cell>
          <cell r="ED489">
            <v>0</v>
          </cell>
        </row>
        <row r="490">
          <cell r="C490" t="str">
            <v>Gadsby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60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60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C491" t="str">
            <v>Gadsby CT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-346.17142400000012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-24.566893000002892</v>
          </cell>
          <cell r="X491">
            <v>-31.209948999996413</v>
          </cell>
          <cell r="Y491">
            <v>-13.926142000003892</v>
          </cell>
          <cell r="Z491">
            <v>-54.03418000000238</v>
          </cell>
          <cell r="AA491">
            <v>-112.30377099999896</v>
          </cell>
          <cell r="AB491">
            <v>-110.13048900001741</v>
          </cell>
          <cell r="AC491">
            <v>0</v>
          </cell>
          <cell r="AD491">
            <v>0</v>
          </cell>
          <cell r="AE491">
            <v>-292.78471350000473</v>
          </cell>
          <cell r="AF491">
            <v>0</v>
          </cell>
          <cell r="AG491">
            <v>0</v>
          </cell>
          <cell r="AH491">
            <v>0</v>
          </cell>
          <cell r="AI491">
            <v>-22.322325499997532</v>
          </cell>
          <cell r="AJ491">
            <v>-56.018377500000497</v>
          </cell>
          <cell r="AK491">
            <v>-53.313062499997613</v>
          </cell>
          <cell r="AL491">
            <v>-82.316118000002461</v>
          </cell>
          <cell r="AM491">
            <v>-73.60894399999961</v>
          </cell>
          <cell r="AN491">
            <v>-4.9635769999949844</v>
          </cell>
          <cell r="AO491">
            <v>-0.24230900000111433</v>
          </cell>
          <cell r="AP491">
            <v>0</v>
          </cell>
          <cell r="AQ491">
            <v>0</v>
          </cell>
          <cell r="AR491">
            <v>-67.778236000012839</v>
          </cell>
          <cell r="AS491">
            <v>0</v>
          </cell>
          <cell r="AT491">
            <v>0</v>
          </cell>
          <cell r="AU491">
            <v>0</v>
          </cell>
          <cell r="AV491">
            <v>-0.16694599999755155</v>
          </cell>
          <cell r="AW491">
            <v>11.512209000000439</v>
          </cell>
          <cell r="AX491">
            <v>0</v>
          </cell>
          <cell r="AY491">
            <v>-42.643907999998191</v>
          </cell>
          <cell r="AZ491">
            <v>-35.344955499997013</v>
          </cell>
          <cell r="BA491">
            <v>-1.1338194999989355</v>
          </cell>
          <cell r="BB491">
            <v>-8.1599999975878745E-4</v>
          </cell>
          <cell r="BC491">
            <v>0</v>
          </cell>
          <cell r="BD491">
            <v>0</v>
          </cell>
          <cell r="BE491">
            <v>-31.886857500008773</v>
          </cell>
          <cell r="BF491">
            <v>0</v>
          </cell>
          <cell r="BG491">
            <v>0</v>
          </cell>
          <cell r="BH491">
            <v>0</v>
          </cell>
          <cell r="BI491">
            <v>-11.785153000000719</v>
          </cell>
          <cell r="BJ491">
            <v>-9.6840840000004391</v>
          </cell>
          <cell r="BK491">
            <v>-2.5291419999994105</v>
          </cell>
          <cell r="BL491">
            <v>-7.0655975000045146</v>
          </cell>
          <cell r="BM491">
            <v>-0.75976499999887892</v>
          </cell>
          <cell r="BN491">
            <v>-6.2635999998747138E-2</v>
          </cell>
          <cell r="BO491">
            <v>-4.8000000242609531E-4</v>
          </cell>
          <cell r="BP491">
            <v>0</v>
          </cell>
          <cell r="BQ491">
            <v>0</v>
          </cell>
          <cell r="BR491">
            <v>-14.499090999976033</v>
          </cell>
          <cell r="BS491">
            <v>0</v>
          </cell>
          <cell r="BT491">
            <v>0</v>
          </cell>
          <cell r="BU491">
            <v>-7.7000000237603672E-4</v>
          </cell>
          <cell r="BV491">
            <v>-14.383299000000989</v>
          </cell>
          <cell r="BW491">
            <v>0</v>
          </cell>
          <cell r="BX491">
            <v>0</v>
          </cell>
          <cell r="BY491">
            <v>0</v>
          </cell>
          <cell r="BZ491">
            <v>-7.8606000002764631E-2</v>
          </cell>
          <cell r="CA491">
            <v>-3.6415999999007909E-2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20</v>
          </cell>
          <cell r="CS491">
            <v>-10</v>
          </cell>
          <cell r="CT491">
            <v>0</v>
          </cell>
          <cell r="CU491">
            <v>30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-1.8287999962922186E-2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-1.8287999999301974E-2</v>
          </cell>
          <cell r="DO491">
            <v>0</v>
          </cell>
          <cell r="DP491">
            <v>0</v>
          </cell>
          <cell r="DQ491">
            <v>0</v>
          </cell>
          <cell r="DR491">
            <v>-7.9999881563708186E-6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-7.9999990703072399E-6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Hermiston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-87.173479999881238</v>
          </cell>
          <cell r="S492">
            <v>0</v>
          </cell>
          <cell r="T492">
            <v>0</v>
          </cell>
          <cell r="U492">
            <v>-36.613289999979315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-8.7321799999917857</v>
          </cell>
          <cell r="AB492">
            <v>0</v>
          </cell>
          <cell r="AC492">
            <v>0</v>
          </cell>
          <cell r="AD492">
            <v>-41.828009999997448</v>
          </cell>
          <cell r="AE492">
            <v>-248.96700000017881</v>
          </cell>
          <cell r="AF492">
            <v>-11.191649999993388</v>
          </cell>
          <cell r="AG492">
            <v>-34.811439999990398</v>
          </cell>
          <cell r="AH492">
            <v>-11.448979999986477</v>
          </cell>
          <cell r="AI492">
            <v>-18.858349999994971</v>
          </cell>
          <cell r="AJ492">
            <v>-7.6679700000004232</v>
          </cell>
          <cell r="AK492">
            <v>-26.645750000010594</v>
          </cell>
          <cell r="AL492">
            <v>-35.452149999997346</v>
          </cell>
          <cell r="AM492">
            <v>-26.717769999988377</v>
          </cell>
          <cell r="AN492">
            <v>-25.777380000014091</v>
          </cell>
          <cell r="AO492">
            <v>-48.102350000001024</v>
          </cell>
          <cell r="AP492">
            <v>0</v>
          </cell>
          <cell r="AQ492">
            <v>-2.2932100000034552</v>
          </cell>
          <cell r="AR492">
            <v>-209.15252000000328</v>
          </cell>
          <cell r="AS492">
            <v>0</v>
          </cell>
          <cell r="AT492">
            <v>-2.1140100000193343</v>
          </cell>
          <cell r="AU492">
            <v>-6.1136800000094809</v>
          </cell>
          <cell r="AV492">
            <v>-15.99199999999837</v>
          </cell>
          <cell r="AW492">
            <v>-2.9429199999976845</v>
          </cell>
          <cell r="AX492">
            <v>-8.623040000005858</v>
          </cell>
          <cell r="AY492">
            <v>-62.441300000005867</v>
          </cell>
          <cell r="AZ492">
            <v>-56.231709999992745</v>
          </cell>
          <cell r="BA492">
            <v>-16.221949999977369</v>
          </cell>
          <cell r="BB492">
            <v>-38.471909999992931</v>
          </cell>
          <cell r="BC492">
            <v>0</v>
          </cell>
          <cell r="BD492">
            <v>0</v>
          </cell>
          <cell r="BE492">
            <v>-137.08306000009179</v>
          </cell>
          <cell r="BF492">
            <v>0</v>
          </cell>
          <cell r="BG492">
            <v>-17.017079999990528</v>
          </cell>
          <cell r="BH492">
            <v>0</v>
          </cell>
          <cell r="BI492">
            <v>-13.841799999994691</v>
          </cell>
          <cell r="BJ492">
            <v>0</v>
          </cell>
          <cell r="BK492">
            <v>-8.5649399999965681</v>
          </cell>
          <cell r="BL492">
            <v>-43.272870000015246</v>
          </cell>
          <cell r="BM492">
            <v>-16.367930000007618</v>
          </cell>
          <cell r="BN492">
            <v>-15.836550000007264</v>
          </cell>
          <cell r="BO492">
            <v>-19.959959999978309</v>
          </cell>
          <cell r="BP492">
            <v>-2.221929999999702</v>
          </cell>
          <cell r="BQ492">
            <v>0</v>
          </cell>
          <cell r="BR492">
            <v>-86.711620000423864</v>
          </cell>
          <cell r="BS492">
            <v>-2.4379900000058115</v>
          </cell>
          <cell r="BT492">
            <v>-5.8549800000037067</v>
          </cell>
          <cell r="BU492">
            <v>-7.1650400000216905</v>
          </cell>
          <cell r="BV492">
            <v>-14.077900000003865</v>
          </cell>
          <cell r="BW492">
            <v>0</v>
          </cell>
          <cell r="BX492">
            <v>-1.2963199999940116</v>
          </cell>
          <cell r="BY492">
            <v>-31.778100000025006</v>
          </cell>
          <cell r="BZ492">
            <v>-23.210939999989932</v>
          </cell>
          <cell r="CA492">
            <v>-0.89035000000149012</v>
          </cell>
          <cell r="CB492">
            <v>0</v>
          </cell>
          <cell r="CC492">
            <v>0</v>
          </cell>
          <cell r="CD492">
            <v>0</v>
          </cell>
          <cell r="CE492">
            <v>544.21254000021145</v>
          </cell>
          <cell r="CF492">
            <v>0</v>
          </cell>
          <cell r="CG492">
            <v>-0.20312999999441672</v>
          </cell>
          <cell r="CH492">
            <v>-2.8079999989131466E-2</v>
          </cell>
          <cell r="CI492">
            <v>-18.152079999999842</v>
          </cell>
          <cell r="CJ492">
            <v>0</v>
          </cell>
          <cell r="CK492">
            <v>0</v>
          </cell>
          <cell r="CL492">
            <v>0</v>
          </cell>
          <cell r="CM492">
            <v>-4.1396499999973457</v>
          </cell>
          <cell r="CN492">
            <v>0</v>
          </cell>
          <cell r="CO492">
            <v>448.73704999999609</v>
          </cell>
          <cell r="CP492">
            <v>117.99843000000692</v>
          </cell>
          <cell r="CQ492">
            <v>0</v>
          </cell>
          <cell r="CR492">
            <v>-17.974959999788553</v>
          </cell>
          <cell r="CS492">
            <v>0</v>
          </cell>
          <cell r="CT492">
            <v>0</v>
          </cell>
          <cell r="CU492">
            <v>-2.9951200000068638</v>
          </cell>
          <cell r="CV492">
            <v>-6.9553200000082143</v>
          </cell>
          <cell r="CW492">
            <v>0</v>
          </cell>
          <cell r="CX492">
            <v>0</v>
          </cell>
          <cell r="CY492">
            <v>-4.2041000000026543</v>
          </cell>
          <cell r="CZ492">
            <v>-0.77149999997345731</v>
          </cell>
          <cell r="DA492">
            <v>0</v>
          </cell>
          <cell r="DB492">
            <v>-3.0489200000010896</v>
          </cell>
          <cell r="DC492">
            <v>0</v>
          </cell>
          <cell r="DD492">
            <v>0</v>
          </cell>
          <cell r="DE492">
            <v>-12.220199999865144</v>
          </cell>
          <cell r="DF492">
            <v>0</v>
          </cell>
          <cell r="DG492">
            <v>0</v>
          </cell>
          <cell r="DH492">
            <v>0</v>
          </cell>
          <cell r="DI492">
            <v>-5.5939899999939371</v>
          </cell>
          <cell r="DJ492">
            <v>0</v>
          </cell>
          <cell r="DK492">
            <v>-0.52586999999766704</v>
          </cell>
          <cell r="DL492">
            <v>-4.0512699999962933</v>
          </cell>
          <cell r="DM492">
            <v>-2.0490700000082143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-79.417919999919832</v>
          </cell>
          <cell r="DS492">
            <v>0</v>
          </cell>
          <cell r="DT492">
            <v>-2.051019999984419</v>
          </cell>
          <cell r="DU492">
            <v>-0.23706000001402572</v>
          </cell>
          <cell r="DV492">
            <v>-30.941430000006221</v>
          </cell>
          <cell r="DW492">
            <v>0</v>
          </cell>
          <cell r="DX492">
            <v>0</v>
          </cell>
          <cell r="DY492">
            <v>-14.824970000016037</v>
          </cell>
          <cell r="DZ492">
            <v>0</v>
          </cell>
          <cell r="EA492">
            <v>-13.197989999986021</v>
          </cell>
          <cell r="EB492">
            <v>0</v>
          </cell>
          <cell r="EC492">
            <v>-0.44091999999363907</v>
          </cell>
          <cell r="ED492">
            <v>-17.72453000000678</v>
          </cell>
        </row>
        <row r="493">
          <cell r="C493" t="str">
            <v>Lake Side 1</v>
          </cell>
          <cell r="F493">
            <v>-42.627179999999498</v>
          </cell>
          <cell r="G493">
            <v>0</v>
          </cell>
          <cell r="H493">
            <v>0</v>
          </cell>
          <cell r="I493">
            <v>0</v>
          </cell>
          <cell r="J493">
            <v>-26.461940000008326</v>
          </cell>
          <cell r="K493">
            <v>-43.361299999989569</v>
          </cell>
          <cell r="L493">
            <v>-20.921490000037011</v>
          </cell>
          <cell r="M493">
            <v>0</v>
          </cell>
          <cell r="N493">
            <v>-2.2695299999904819</v>
          </cell>
          <cell r="O493">
            <v>0</v>
          </cell>
          <cell r="P493">
            <v>0</v>
          </cell>
          <cell r="Q493">
            <v>-28.387040000001434</v>
          </cell>
          <cell r="R493">
            <v>-207.84620000002906</v>
          </cell>
          <cell r="S493">
            <v>-56.074230000027455</v>
          </cell>
          <cell r="T493">
            <v>-18.323990000004414</v>
          </cell>
          <cell r="U493">
            <v>44.261949999956414</v>
          </cell>
          <cell r="V493">
            <v>0</v>
          </cell>
          <cell r="W493">
            <v>-0.19484000001102686</v>
          </cell>
          <cell r="X493">
            <v>0</v>
          </cell>
          <cell r="Y493">
            <v>-27.463110000011511</v>
          </cell>
          <cell r="Z493">
            <v>0</v>
          </cell>
          <cell r="AA493">
            <v>-34.717049999977462</v>
          </cell>
          <cell r="AB493">
            <v>0</v>
          </cell>
          <cell r="AC493">
            <v>0</v>
          </cell>
          <cell r="AD493">
            <v>-115.3349299999536</v>
          </cell>
          <cell r="AE493">
            <v>-2583.7664799997583</v>
          </cell>
          <cell r="AF493">
            <v>-165.86983999999939</v>
          </cell>
          <cell r="AG493">
            <v>-116.42119999998249</v>
          </cell>
          <cell r="AH493">
            <v>-466.86344000001554</v>
          </cell>
          <cell r="AI493">
            <v>-172.38623000000371</v>
          </cell>
          <cell r="AJ493">
            <v>-342.71169999998529</v>
          </cell>
          <cell r="AK493">
            <v>-355.49891999998363</v>
          </cell>
          <cell r="AL493">
            <v>-172.37112999998499</v>
          </cell>
          <cell r="AM493">
            <v>-158.20238999999128</v>
          </cell>
          <cell r="AN493">
            <v>-307.24320000002626</v>
          </cell>
          <cell r="AO493">
            <v>-136.98762999998871</v>
          </cell>
          <cell r="AP493">
            <v>-134.2803600000334</v>
          </cell>
          <cell r="AQ493">
            <v>-54.930440000025555</v>
          </cell>
          <cell r="AR493">
            <v>-1138.4701499999501</v>
          </cell>
          <cell r="AS493">
            <v>-4.2216000000189524</v>
          </cell>
          <cell r="AT493">
            <v>-19.565019999979995</v>
          </cell>
          <cell r="AU493">
            <v>-8.0349200000055134</v>
          </cell>
          <cell r="AV493">
            <v>-50.49611999996705</v>
          </cell>
          <cell r="AW493">
            <v>-122.12490999995498</v>
          </cell>
          <cell r="AX493">
            <v>-245.24781999998959</v>
          </cell>
          <cell r="AY493">
            <v>-238.19294999999693</v>
          </cell>
          <cell r="AZ493">
            <v>-224.81130000000121</v>
          </cell>
          <cell r="BA493">
            <v>-157.52189999999246</v>
          </cell>
          <cell r="BB493">
            <v>-63.246379999996861</v>
          </cell>
          <cell r="BC493">
            <v>-4.9664600000032806</v>
          </cell>
          <cell r="BD493">
            <v>-4.0769999999611173E-2</v>
          </cell>
          <cell r="BE493">
            <v>-1407.3176399990916</v>
          </cell>
          <cell r="BF493">
            <v>-44.933220000006258</v>
          </cell>
          <cell r="BG493">
            <v>-29.153560000006109</v>
          </cell>
          <cell r="BH493">
            <v>-59.276379999995697</v>
          </cell>
          <cell r="BI493">
            <v>-71.980439999955706</v>
          </cell>
          <cell r="BJ493">
            <v>-88.013049999950454</v>
          </cell>
          <cell r="BK493">
            <v>-216.42157000000589</v>
          </cell>
          <cell r="BL493">
            <v>-309.28136999998242</v>
          </cell>
          <cell r="BM493">
            <v>-305.56328000000212</v>
          </cell>
          <cell r="BN493">
            <v>-170.06110000004992</v>
          </cell>
          <cell r="BO493">
            <v>-69.074980000004871</v>
          </cell>
          <cell r="BP493">
            <v>-34.070789999968838</v>
          </cell>
          <cell r="BQ493">
            <v>-9.4879000000073574</v>
          </cell>
          <cell r="BR493">
            <v>-1258.2358999992721</v>
          </cell>
          <cell r="BS493">
            <v>-4.5763800000131596</v>
          </cell>
          <cell r="BT493">
            <v>-38.054550000000745</v>
          </cell>
          <cell r="BU493">
            <v>-40.9125800000038</v>
          </cell>
          <cell r="BV493">
            <v>-93.01704999996582</v>
          </cell>
          <cell r="BW493">
            <v>-153.62786000000779</v>
          </cell>
          <cell r="BX493">
            <v>-107.03954000002705</v>
          </cell>
          <cell r="BY493">
            <v>-264.44845000002533</v>
          </cell>
          <cell r="BZ493">
            <v>-205.09353000001283</v>
          </cell>
          <cell r="CA493">
            <v>-332.38336999999592</v>
          </cell>
          <cell r="CB493">
            <v>-5.5297799999825656</v>
          </cell>
          <cell r="CC493">
            <v>-2.511739999987185</v>
          </cell>
          <cell r="CD493">
            <v>-11.041070000035688</v>
          </cell>
          <cell r="CE493">
            <v>720.59021000005305</v>
          </cell>
          <cell r="CF493">
            <v>-13.091539999993984</v>
          </cell>
          <cell r="CG493">
            <v>-6.9768799999728799</v>
          </cell>
          <cell r="CH493">
            <v>-9.3964500000001863</v>
          </cell>
          <cell r="CI493">
            <v>-64.182849999982864</v>
          </cell>
          <cell r="CJ493">
            <v>0</v>
          </cell>
          <cell r="CK493">
            <v>-7.9849799999938114</v>
          </cell>
          <cell r="CL493">
            <v>-34.515230000019073</v>
          </cell>
          <cell r="CM493">
            <v>-47.889320000016596</v>
          </cell>
          <cell r="CN493">
            <v>-21.386469999997644</v>
          </cell>
          <cell r="CO493">
            <v>949.86473000000115</v>
          </cell>
          <cell r="CP493">
            <v>-9.6472300000023097</v>
          </cell>
          <cell r="CQ493">
            <v>-14.203570000012405</v>
          </cell>
          <cell r="CR493">
            <v>-166.68679000018165</v>
          </cell>
          <cell r="CS493">
            <v>-8.9704299999866635</v>
          </cell>
          <cell r="CT493">
            <v>-11.177179999998771</v>
          </cell>
          <cell r="CU493">
            <v>-3.8853399999788962</v>
          </cell>
          <cell r="CV493">
            <v>-4.9936800000141375</v>
          </cell>
          <cell r="CW493">
            <v>-2.6930000021820888E-2</v>
          </cell>
          <cell r="CX493">
            <v>-4.8781099999905564</v>
          </cell>
          <cell r="CY493">
            <v>-49.589470000006258</v>
          </cell>
          <cell r="CZ493">
            <v>-44.135739999997895</v>
          </cell>
          <cell r="DA493">
            <v>-5.2472800000105053</v>
          </cell>
          <cell r="DB493">
            <v>-6.0671500000025844</v>
          </cell>
          <cell r="DC493">
            <v>-11.825360000017099</v>
          </cell>
          <cell r="DD493">
            <v>-15.890119999996386</v>
          </cell>
          <cell r="DE493">
            <v>-200.25009000021964</v>
          </cell>
          <cell r="DF493">
            <v>-19.689020000048913</v>
          </cell>
          <cell r="DG493">
            <v>-2.5267299999832176</v>
          </cell>
          <cell r="DH493">
            <v>-9.9524099999980535</v>
          </cell>
          <cell r="DI493">
            <v>-24.434099999984028</v>
          </cell>
          <cell r="DJ493">
            <v>-7.9580499999865424</v>
          </cell>
          <cell r="DK493">
            <v>-0.52588000000105239</v>
          </cell>
          <cell r="DL493">
            <v>-36.055939999991097</v>
          </cell>
          <cell r="DM493">
            <v>-61.761950000014622</v>
          </cell>
          <cell r="DN493">
            <v>-11.782560000021476</v>
          </cell>
          <cell r="DO493">
            <v>-7.1751399999920977</v>
          </cell>
          <cell r="DP493">
            <v>-7.1731399999698624</v>
          </cell>
          <cell r="DQ493">
            <v>-11.215170000039507</v>
          </cell>
          <cell r="DR493">
            <v>-729.5163399996236</v>
          </cell>
          <cell r="DS493">
            <v>-70.420410000020638</v>
          </cell>
          <cell r="DT493">
            <v>-14.536650000023656</v>
          </cell>
          <cell r="DU493">
            <v>-17.298750000016298</v>
          </cell>
          <cell r="DV493">
            <v>-38.211259999981849</v>
          </cell>
          <cell r="DW493">
            <v>-48.94372999999905</v>
          </cell>
          <cell r="DX493">
            <v>-66.827530000009574</v>
          </cell>
          <cell r="DY493">
            <v>-183.85497000004398</v>
          </cell>
          <cell r="DZ493">
            <v>-120.45611000002827</v>
          </cell>
          <cell r="EA493">
            <v>-49.117930000007618</v>
          </cell>
          <cell r="EB493">
            <v>-29.774869999993825</v>
          </cell>
          <cell r="EC493">
            <v>-45.2455600000103</v>
          </cell>
          <cell r="ED493">
            <v>-44.828569999954198</v>
          </cell>
        </row>
        <row r="494">
          <cell r="C494" t="str">
            <v>Lake Side 2</v>
          </cell>
          <cell r="F494">
            <v>0</v>
          </cell>
          <cell r="G494">
            <v>-6.0999999986961484E-3</v>
          </cell>
          <cell r="H494">
            <v>-1.3256300000066403</v>
          </cell>
          <cell r="I494">
            <v>0</v>
          </cell>
          <cell r="J494">
            <v>-27.498780000023544</v>
          </cell>
          <cell r="K494">
            <v>-109.89134999999078</v>
          </cell>
          <cell r="L494">
            <v>-41.949347999994643</v>
          </cell>
          <cell r="M494">
            <v>-7.8320510000339709</v>
          </cell>
          <cell r="N494">
            <v>-36.510431999980938</v>
          </cell>
          <cell r="O494">
            <v>0</v>
          </cell>
          <cell r="P494">
            <v>0</v>
          </cell>
          <cell r="Q494">
            <v>-27.008100000035483</v>
          </cell>
          <cell r="R494">
            <v>-1730.0414789998904</v>
          </cell>
          <cell r="S494">
            <v>-9.6683199999970384</v>
          </cell>
          <cell r="T494">
            <v>-515.03616000001784</v>
          </cell>
          <cell r="U494">
            <v>-552.11798999999883</v>
          </cell>
          <cell r="V494">
            <v>-114.69995699997526</v>
          </cell>
          <cell r="W494">
            <v>-54.558604000019841</v>
          </cell>
          <cell r="X494">
            <v>-65.869910000008531</v>
          </cell>
          <cell r="Y494">
            <v>-113.01362500002142</v>
          </cell>
          <cell r="Z494">
            <v>-106.69148199999472</v>
          </cell>
          <cell r="AA494">
            <v>-142.57686599995941</v>
          </cell>
          <cell r="AB494">
            <v>-1.6497349999845028</v>
          </cell>
          <cell r="AC494">
            <v>-48.87888999999268</v>
          </cell>
          <cell r="AD494">
            <v>-5.2799400000367314</v>
          </cell>
          <cell r="AE494">
            <v>-1609.2447930001654</v>
          </cell>
          <cell r="AF494">
            <v>-3.4875999999931082</v>
          </cell>
          <cell r="AG494">
            <v>-23.228180000005523</v>
          </cell>
          <cell r="AH494">
            <v>-35.011190000048373</v>
          </cell>
          <cell r="AI494">
            <v>-74.801761000009719</v>
          </cell>
          <cell r="AJ494">
            <v>-220.5434509999468</v>
          </cell>
          <cell r="AK494">
            <v>-395.43030200002249</v>
          </cell>
          <cell r="AL494">
            <v>-235.49831999995513</v>
          </cell>
          <cell r="AM494">
            <v>-209.47345099999802</v>
          </cell>
          <cell r="AN494">
            <v>-129.87498200003756</v>
          </cell>
          <cell r="AO494">
            <v>-44.988556000054814</v>
          </cell>
          <cell r="AP494">
            <v>-236.90673000004608</v>
          </cell>
          <cell r="AQ494">
            <v>-2.6999998954124749E-4</v>
          </cell>
          <cell r="AR494">
            <v>-899.19467899901792</v>
          </cell>
          <cell r="AS494">
            <v>-5.9119999990798533E-2</v>
          </cell>
          <cell r="AT494">
            <v>-0.29738000000361353</v>
          </cell>
          <cell r="AU494">
            <v>-4.1378300000214949</v>
          </cell>
          <cell r="AV494">
            <v>-31.660855999973137</v>
          </cell>
          <cell r="AW494">
            <v>-106.15203699999256</v>
          </cell>
          <cell r="AX494">
            <v>-129.53512100008084</v>
          </cell>
          <cell r="AY494">
            <v>-213.55466899997555</v>
          </cell>
          <cell r="AZ494">
            <v>-199.09379000001354</v>
          </cell>
          <cell r="BA494">
            <v>-88.199165999947581</v>
          </cell>
          <cell r="BB494">
            <v>-125.36324000003515</v>
          </cell>
          <cell r="BC494">
            <v>-1.0743300000031013</v>
          </cell>
          <cell r="BD494">
            <v>-6.7139999999199063E-2</v>
          </cell>
          <cell r="BE494">
            <v>-857.66165500041097</v>
          </cell>
          <cell r="BF494">
            <v>-0.19542999999248423</v>
          </cell>
          <cell r="BG494">
            <v>-19.865349999978207</v>
          </cell>
          <cell r="BH494">
            <v>-6.3853299999900628</v>
          </cell>
          <cell r="BI494">
            <v>-58.698815999960061</v>
          </cell>
          <cell r="BJ494">
            <v>-83.891910000005737</v>
          </cell>
          <cell r="BK494">
            <v>-131.33073800004786</v>
          </cell>
          <cell r="BL494">
            <v>-216.25770000001648</v>
          </cell>
          <cell r="BM494">
            <v>-170.78027000004658</v>
          </cell>
          <cell r="BN494">
            <v>-89.18414099997608</v>
          </cell>
          <cell r="BO494">
            <v>-77.659459999995306</v>
          </cell>
          <cell r="BP494">
            <v>-3.21129999999539</v>
          </cell>
          <cell r="BQ494">
            <v>-0.20120999999926426</v>
          </cell>
          <cell r="BR494">
            <v>-868.41589400079101</v>
          </cell>
          <cell r="BS494">
            <v>-0.53687999999965541</v>
          </cell>
          <cell r="BT494">
            <v>-0.96349000002373941</v>
          </cell>
          <cell r="BU494">
            <v>-12.601289999991423</v>
          </cell>
          <cell r="BV494">
            <v>-62.459485999948811</v>
          </cell>
          <cell r="BW494">
            <v>-21.548340000008466</v>
          </cell>
          <cell r="BX494">
            <v>-60.19472000002861</v>
          </cell>
          <cell r="BY494">
            <v>-166.80927000002703</v>
          </cell>
          <cell r="BZ494">
            <v>-100.8967699999921</v>
          </cell>
          <cell r="CA494">
            <v>-436.69723800005158</v>
          </cell>
          <cell r="CB494">
            <v>-1.3254099999903701</v>
          </cell>
          <cell r="CC494">
            <v>-1.6843599999847356</v>
          </cell>
          <cell r="CD494">
            <v>-2.6986399999877904</v>
          </cell>
          <cell r="CE494">
            <v>982.84047999978065</v>
          </cell>
          <cell r="CF494">
            <v>-0.28286999999545515</v>
          </cell>
          <cell r="CG494">
            <v>-0.39463000002433546</v>
          </cell>
          <cell r="CH494">
            <v>-0.56294000000343658</v>
          </cell>
          <cell r="CI494">
            <v>-39.980479999969248</v>
          </cell>
          <cell r="CJ494">
            <v>-1.009999998495914E-2</v>
          </cell>
          <cell r="CK494">
            <v>-4.6260000002803281E-2</v>
          </cell>
          <cell r="CL494">
            <v>-21.995980000006966</v>
          </cell>
          <cell r="CM494">
            <v>-5.9548099999956321</v>
          </cell>
          <cell r="CN494">
            <v>-5.1876800000027288</v>
          </cell>
          <cell r="CO494">
            <v>716.40267000003951</v>
          </cell>
          <cell r="CP494">
            <v>341.11792000001878</v>
          </cell>
          <cell r="CQ494">
            <v>-0.2643600000301376</v>
          </cell>
          <cell r="CR494">
            <v>-20.596180000342429</v>
          </cell>
          <cell r="CS494">
            <v>-0.58867000002646819</v>
          </cell>
          <cell r="CT494">
            <v>-0.83427000002120622</v>
          </cell>
          <cell r="CU494">
            <v>-2.1672599999874365</v>
          </cell>
          <cell r="CV494">
            <v>-0.39259999999194406</v>
          </cell>
          <cell r="CW494">
            <v>-0.12927999999374151</v>
          </cell>
          <cell r="CX494">
            <v>-4.6150000009220093E-2</v>
          </cell>
          <cell r="CY494">
            <v>-8.008880000008503</v>
          </cell>
          <cell r="CZ494">
            <v>-5.0944200000085402</v>
          </cell>
          <cell r="DA494">
            <v>-1.6915100000042003</v>
          </cell>
          <cell r="DB494">
            <v>-0.773140000004787</v>
          </cell>
          <cell r="DC494">
            <v>-0.53958000001148321</v>
          </cell>
          <cell r="DD494">
            <v>-0.33042000001296401</v>
          </cell>
          <cell r="DE494">
            <v>-24.854440000839531</v>
          </cell>
          <cell r="DF494">
            <v>-0.80124000000068918</v>
          </cell>
          <cell r="DG494">
            <v>-0.44826000000466593</v>
          </cell>
          <cell r="DH494">
            <v>-3.4510500000033062</v>
          </cell>
          <cell r="DI494">
            <v>-0.56391999998595566</v>
          </cell>
          <cell r="DJ494">
            <v>-3.599999999278225E-2</v>
          </cell>
          <cell r="DK494">
            <v>-0.19895999997970648</v>
          </cell>
          <cell r="DL494">
            <v>-2.28169999999227</v>
          </cell>
          <cell r="DM494">
            <v>-5.959869999991497</v>
          </cell>
          <cell r="DN494">
            <v>-5.8706200000015087</v>
          </cell>
          <cell r="DO494">
            <v>-4.665999999968335</v>
          </cell>
          <cell r="DP494">
            <v>-0.50945000001229346</v>
          </cell>
          <cell r="DQ494">
            <v>-6.737000000430271E-2</v>
          </cell>
          <cell r="DR494">
            <v>-563.63840000005439</v>
          </cell>
          <cell r="DS494">
            <v>-0.87790000002132729</v>
          </cell>
          <cell r="DT494">
            <v>-0.76593999998294748</v>
          </cell>
          <cell r="DU494">
            <v>-1.3880299999727868</v>
          </cell>
          <cell r="DV494">
            <v>-22.277199999982258</v>
          </cell>
          <cell r="DW494">
            <v>-26.717130000004545</v>
          </cell>
          <cell r="DX494">
            <v>-20.196629999991274</v>
          </cell>
          <cell r="DY494">
            <v>-78.556909999984782</v>
          </cell>
          <cell r="DZ494">
            <v>-403.33932999998797</v>
          </cell>
          <cell r="EA494">
            <v>-3.7675000000162981</v>
          </cell>
          <cell r="EB494">
            <v>-2.4002700000419281</v>
          </cell>
          <cell r="EC494">
            <v>-1.6796400000166614</v>
          </cell>
          <cell r="ED494">
            <v>-1.6719199999934062</v>
          </cell>
        </row>
        <row r="495">
          <cell r="C495" t="str">
            <v>Naughton - Gas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A497" t="str">
            <v>Total Gas Generation</v>
          </cell>
          <cell r="F497">
            <v>-43.666940000024624</v>
          </cell>
          <cell r="G497">
            <v>-6.8084099999978207</v>
          </cell>
          <cell r="H497">
            <v>-1.3256299999775365</v>
          </cell>
          <cell r="I497">
            <v>0</v>
          </cell>
          <cell r="J497">
            <v>-53.960720000090078</v>
          </cell>
          <cell r="K497">
            <v>-223.24269900005311</v>
          </cell>
          <cell r="L497">
            <v>-79.353520999895409</v>
          </cell>
          <cell r="M497">
            <v>-7.8320509998593479</v>
          </cell>
          <cell r="N497">
            <v>-76.420812000287697</v>
          </cell>
          <cell r="O497">
            <v>0</v>
          </cell>
          <cell r="P497">
            <v>-5.7362420000135899</v>
          </cell>
          <cell r="Q497">
            <v>-55.395140000036918</v>
          </cell>
          <cell r="R497">
            <v>-3335.8093040008098</v>
          </cell>
          <cell r="S497">
            <v>-142.00343000004068</v>
          </cell>
          <cell r="T497">
            <v>-449.67494999989867</v>
          </cell>
          <cell r="U497">
            <v>-636.13508999999613</v>
          </cell>
          <cell r="V497">
            <v>-323.19056600006297</v>
          </cell>
          <cell r="W497">
            <v>-140.93661800003611</v>
          </cell>
          <cell r="X497">
            <v>-241.90840800001752</v>
          </cell>
          <cell r="Y497">
            <v>-184.51046300004236</v>
          </cell>
          <cell r="Z497">
            <v>-194.33712600008585</v>
          </cell>
          <cell r="AA497">
            <v>-471.29902899963781</v>
          </cell>
          <cell r="AB497">
            <v>-175.94136399985291</v>
          </cell>
          <cell r="AC497">
            <v>-66.162390000186861</v>
          </cell>
          <cell r="AD497">
            <v>-309.70986999990419</v>
          </cell>
          <cell r="AE497">
            <v>-7131.7008825000376</v>
          </cell>
          <cell r="AF497">
            <v>-214.966510000173</v>
          </cell>
          <cell r="AG497">
            <v>-232.70580999995582</v>
          </cell>
          <cell r="AH497">
            <v>-478.16937000001781</v>
          </cell>
          <cell r="AI497">
            <v>-490.95405749999918</v>
          </cell>
          <cell r="AJ497">
            <v>-863.12724049994722</v>
          </cell>
          <cell r="AK497">
            <v>-1211.9137984998524</v>
          </cell>
          <cell r="AL497">
            <v>-833.31233799993061</v>
          </cell>
          <cell r="AM497">
            <v>-820.63719399995171</v>
          </cell>
          <cell r="AN497">
            <v>-696.50456900009885</v>
          </cell>
          <cell r="AO497">
            <v>-575.14323500008322</v>
          </cell>
          <cell r="AP497">
            <v>-657.04284000000916</v>
          </cell>
          <cell r="AQ497">
            <v>-57.223920000018552</v>
          </cell>
          <cell r="AR497">
            <v>-3766.2283860016614</v>
          </cell>
          <cell r="AS497">
            <v>-4.2807200001552701</v>
          </cell>
          <cell r="AT497">
            <v>-26.646289999946021</v>
          </cell>
          <cell r="AU497">
            <v>-34.165410000132397</v>
          </cell>
          <cell r="AV497">
            <v>-185.25560099957511</v>
          </cell>
          <cell r="AW497">
            <v>-291.36554599972442</v>
          </cell>
          <cell r="AX497">
            <v>-597.81934499996714</v>
          </cell>
          <cell r="AY497">
            <v>-919.04533699946478</v>
          </cell>
          <cell r="AZ497">
            <v>-856.21752550010569</v>
          </cell>
          <cell r="BA497">
            <v>-434.93347549973987</v>
          </cell>
          <cell r="BB497">
            <v>-398.28149600012694</v>
          </cell>
          <cell r="BC497">
            <v>-18.109730000025593</v>
          </cell>
          <cell r="BD497">
            <v>-0.10791000002063811</v>
          </cell>
          <cell r="BE497">
            <v>-3753.2483595013618</v>
          </cell>
          <cell r="BF497">
            <v>-52.763480000081472</v>
          </cell>
          <cell r="BG497">
            <v>-83.039419999928214</v>
          </cell>
          <cell r="BH497">
            <v>-102.85055000009015</v>
          </cell>
          <cell r="BI497">
            <v>-202.61776899988763</v>
          </cell>
          <cell r="BJ497">
            <v>-189.23895399994217</v>
          </cell>
          <cell r="BK497">
            <v>-589.82009000028484</v>
          </cell>
          <cell r="BL497">
            <v>-938.01668250001967</v>
          </cell>
          <cell r="BM497">
            <v>-840.78078000037931</v>
          </cell>
          <cell r="BN497">
            <v>-435.24751900020055</v>
          </cell>
          <cell r="BO497">
            <v>-247.37882999982685</v>
          </cell>
          <cell r="BP497">
            <v>-57.261119999922812</v>
          </cell>
          <cell r="BQ497">
            <v>-14.233164999866858</v>
          </cell>
          <cell r="BR497">
            <v>-6311.2448479998857</v>
          </cell>
          <cell r="BS497">
            <v>-18.247230000095442</v>
          </cell>
          <cell r="BT497">
            <v>-79.696030000108294</v>
          </cell>
          <cell r="BU497">
            <v>-95.553615000098944</v>
          </cell>
          <cell r="BV497">
            <v>-227.06523500010371</v>
          </cell>
          <cell r="BW497">
            <v>-228.75871999992523</v>
          </cell>
          <cell r="BX497">
            <v>-278.74784000008367</v>
          </cell>
          <cell r="BY497">
            <v>-781.99911000020802</v>
          </cell>
          <cell r="BZ497">
            <v>-510.90517599997111</v>
          </cell>
          <cell r="CA497">
            <v>-698.83058399986476</v>
          </cell>
          <cell r="CB497">
            <v>-3368.3514399999985</v>
          </cell>
          <cell r="CC497">
            <v>-6.5224499999312684</v>
          </cell>
          <cell r="CD497">
            <v>-16.56741800007876</v>
          </cell>
          <cell r="CE497">
            <v>-12192.274834999815</v>
          </cell>
          <cell r="CF497">
            <v>-21.949120000004768</v>
          </cell>
          <cell r="CG497">
            <v>-12.581589999957941</v>
          </cell>
          <cell r="CH497">
            <v>-13.389579999842681</v>
          </cell>
          <cell r="CI497">
            <v>-145.64816999994218</v>
          </cell>
          <cell r="CJ497">
            <v>-1.0100000014062971E-2</v>
          </cell>
          <cell r="CK497">
            <v>-8.0312399999820627</v>
          </cell>
          <cell r="CL497">
            <v>-58.564480000175536</v>
          </cell>
          <cell r="CM497">
            <v>-83.383815000066534</v>
          </cell>
          <cell r="CN497">
            <v>-40.303539999877103</v>
          </cell>
          <cell r="CO497">
            <v>-10240.0949599999</v>
          </cell>
          <cell r="CP497">
            <v>-1553.8503100001253</v>
          </cell>
          <cell r="CQ497">
            <v>-14.467930000042543</v>
          </cell>
          <cell r="CR497">
            <v>-258.52148500084877</v>
          </cell>
          <cell r="CS497">
            <v>-19.559100000071339</v>
          </cell>
          <cell r="CT497">
            <v>-22.81728500011377</v>
          </cell>
          <cell r="CU497">
            <v>14.779730000067502</v>
          </cell>
          <cell r="CV497">
            <v>-12.341599999926984</v>
          </cell>
          <cell r="CW497">
            <v>-0.15621000004466623</v>
          </cell>
          <cell r="CX497">
            <v>-4.9242599999997765</v>
          </cell>
          <cell r="CY497">
            <v>-81.490650000050664</v>
          </cell>
          <cell r="CZ497">
            <v>-67.421149999834597</v>
          </cell>
          <cell r="DA497">
            <v>-14.610970000037923</v>
          </cell>
          <cell r="DB497">
            <v>-19.994330000015907</v>
          </cell>
          <cell r="DC497">
            <v>-13.765119999996386</v>
          </cell>
          <cell r="DD497">
            <v>-16.22054000000935</v>
          </cell>
          <cell r="DE497">
            <v>-331.34120800346136</v>
          </cell>
          <cell r="DF497">
            <v>-24.833009999943897</v>
          </cell>
          <cell r="DG497">
            <v>-7.4301500001456589</v>
          </cell>
          <cell r="DH497">
            <v>-16.483679999946617</v>
          </cell>
          <cell r="DI497">
            <v>-34.931779999984428</v>
          </cell>
          <cell r="DJ497">
            <v>-7.9940499999793246</v>
          </cell>
          <cell r="DK497">
            <v>-1.3281699999934062</v>
          </cell>
          <cell r="DL497">
            <v>-68.347640000050887</v>
          </cell>
          <cell r="DM497">
            <v>-84.400950000155717</v>
          </cell>
          <cell r="DN497">
            <v>-22.493478000164032</v>
          </cell>
          <cell r="DO497">
            <v>-28.175579999922775</v>
          </cell>
          <cell r="DP497">
            <v>-16.880810000002384</v>
          </cell>
          <cell r="DQ497">
            <v>-18.041909999912605</v>
          </cell>
          <cell r="DR497">
            <v>-2008.9775450006127</v>
          </cell>
          <cell r="DS497">
            <v>-133.10791699984111</v>
          </cell>
          <cell r="DT497">
            <v>-59.028830000199378</v>
          </cell>
          <cell r="DU497">
            <v>-50.090540000121109</v>
          </cell>
          <cell r="DV497">
            <v>-132.38520000001881</v>
          </cell>
          <cell r="DW497">
            <v>-75.660859999945387</v>
          </cell>
          <cell r="DX497">
            <v>-178.68511000007857</v>
          </cell>
          <cell r="DY497">
            <v>-427.43390000006184</v>
          </cell>
          <cell r="DZ497">
            <v>-496.76308799977414</v>
          </cell>
          <cell r="EA497">
            <v>-153.02043999987654</v>
          </cell>
          <cell r="EB497">
            <v>-77.098200000124052</v>
          </cell>
          <cell r="EC497">
            <v>-72.009680000133812</v>
          </cell>
          <cell r="ED497">
            <v>-153.69378000008874</v>
          </cell>
        </row>
        <row r="499">
          <cell r="A499" t="str">
            <v>Hydro Generation</v>
          </cell>
        </row>
        <row r="500">
          <cell r="C500" t="str">
            <v>West Hydro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C501" t="str">
            <v>East Hydro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A503" t="str">
            <v>Total Hydro Generation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A505" t="str">
            <v>Other Generation</v>
          </cell>
        </row>
        <row r="506">
          <cell r="C506" t="str">
            <v>Blundell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A525" t="str">
            <v>Total Other Generation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A527" t="str">
            <v>IRP Resources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-2471.1065600000002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-2471.1065600000002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A552" t="str">
            <v>Total IRP Resources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-2471.1065600000002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-2471.1065600000002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4">
          <cell r="A554" t="str">
            <v>Growth Station Resources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-8.9698100000000522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-8.9698100000000522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-8.490300000001298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-25.858130000000529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-25.858130000000529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-0.55069000000003143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-0.55069000000003143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-4.8417699999999968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-38.007799999999861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-38.007799999999861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A563" t="str">
            <v>Total Growth Station Resources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-13.332070000002204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-72.835740000002261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-72.835740000000442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-0.55069000000003143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-0.55069000000003143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A565" t="str">
            <v>Total Resources</v>
          </cell>
          <cell r="F565">
            <v>554.53554300032556</v>
          </cell>
          <cell r="G565">
            <v>315.26967300008982</v>
          </cell>
          <cell r="H565">
            <v>576.82704299874604</v>
          </cell>
          <cell r="I565">
            <v>319.28181399963796</v>
          </cell>
          <cell r="J565">
            <v>105.37291199993342</v>
          </cell>
          <cell r="K565">
            <v>130.06365800090134</v>
          </cell>
          <cell r="L565">
            <v>678.22758299857378</v>
          </cell>
          <cell r="M565">
            <v>79.816330000758171</v>
          </cell>
          <cell r="N565">
            <v>81.63200999982655</v>
          </cell>
          <cell r="O565">
            <v>371.68424999993294</v>
          </cell>
          <cell r="P565">
            <v>439.21608599927276</v>
          </cell>
          <cell r="Q565">
            <v>395.53089099936187</v>
          </cell>
          <cell r="R565">
            <v>-55.650148004293442</v>
          </cell>
          <cell r="S565">
            <v>187.44011199939996</v>
          </cell>
          <cell r="T565">
            <v>17.398095999844372</v>
          </cell>
          <cell r="U565">
            <v>37.25146499928087</v>
          </cell>
          <cell r="V565">
            <v>334.83584899827838</v>
          </cell>
          <cell r="W565">
            <v>98.752700999379158</v>
          </cell>
          <cell r="X565">
            <v>65.167704999446869</v>
          </cell>
          <cell r="Y565">
            <v>-1222.2391939992085</v>
          </cell>
          <cell r="Z565">
            <v>66.981464999727905</v>
          </cell>
          <cell r="AA565">
            <v>179.07636900059879</v>
          </cell>
          <cell r="AB565">
            <v>38.482454000040889</v>
          </cell>
          <cell r="AC565">
            <v>110.31214799918234</v>
          </cell>
          <cell r="AD565">
            <v>30.890681999735534</v>
          </cell>
          <cell r="AE565">
            <v>7435.7075214982033</v>
          </cell>
          <cell r="AF565">
            <v>52.106467000208795</v>
          </cell>
          <cell r="AG565">
            <v>0.20246400032192469</v>
          </cell>
          <cell r="AH565">
            <v>766.58801000006497</v>
          </cell>
          <cell r="AI565">
            <v>2012.2891925005242</v>
          </cell>
          <cell r="AJ565">
            <v>1172.7018795004115</v>
          </cell>
          <cell r="AK565">
            <v>1148.5031334999949</v>
          </cell>
          <cell r="AL565">
            <v>331.34503200091422</v>
          </cell>
          <cell r="AM565">
            <v>388.38468000013381</v>
          </cell>
          <cell r="AN565">
            <v>1046.7940239999443</v>
          </cell>
          <cell r="AO565">
            <v>398.51615600008518</v>
          </cell>
          <cell r="AP565">
            <v>11.061809999868274</v>
          </cell>
          <cell r="AQ565">
            <v>107.21467299945652</v>
          </cell>
          <cell r="AR565">
            <v>14009.501237004995</v>
          </cell>
          <cell r="AS565">
            <v>160.81393400020897</v>
          </cell>
          <cell r="AT565">
            <v>564.76813500095159</v>
          </cell>
          <cell r="AU565">
            <v>1559.409049000591</v>
          </cell>
          <cell r="AV565">
            <v>2297.2077810000628</v>
          </cell>
          <cell r="AW565">
            <v>2516.1849069995806</v>
          </cell>
          <cell r="AX565">
            <v>2347.442620000802</v>
          </cell>
          <cell r="AY565">
            <v>810.29439800046384</v>
          </cell>
          <cell r="AZ565">
            <v>878.24047950003296</v>
          </cell>
          <cell r="BA565">
            <v>1641.6909284992144</v>
          </cell>
          <cell r="BB565">
            <v>857.31953800003976</v>
          </cell>
          <cell r="BC565">
            <v>270.8554699998349</v>
          </cell>
          <cell r="BD565">
            <v>105.2739970004186</v>
          </cell>
          <cell r="BE565">
            <v>13274.584582492709</v>
          </cell>
          <cell r="BF565">
            <v>99.134532000869513</v>
          </cell>
          <cell r="BG565">
            <v>375.55913899932057</v>
          </cell>
          <cell r="BH565">
            <v>1582.8406589999795</v>
          </cell>
          <cell r="BI565">
            <v>2237.7795580001548</v>
          </cell>
          <cell r="BJ565">
            <v>2559.7040359992534</v>
          </cell>
          <cell r="BK565">
            <v>2269.7326559992507</v>
          </cell>
          <cell r="BL565">
            <v>537.23724150005728</v>
          </cell>
          <cell r="BM565">
            <v>720.76605399977416</v>
          </cell>
          <cell r="BN565">
            <v>1546.4789319997653</v>
          </cell>
          <cell r="BO565">
            <v>785.61711699981242</v>
          </cell>
          <cell r="BP565">
            <v>464.93981700111181</v>
          </cell>
          <cell r="BQ565">
            <v>94.794841000810266</v>
          </cell>
          <cell r="BR565">
            <v>9752.9364939928055</v>
          </cell>
          <cell r="BS565">
            <v>213.66347500123084</v>
          </cell>
          <cell r="BT565">
            <v>417.31766599975526</v>
          </cell>
          <cell r="BU565">
            <v>1572.9073749985546</v>
          </cell>
          <cell r="BV565">
            <v>2203.364341000095</v>
          </cell>
          <cell r="BW565">
            <v>2108.7263430003077</v>
          </cell>
          <cell r="BX565">
            <v>2027.0507769994438</v>
          </cell>
          <cell r="BY565">
            <v>503.26417199894786</v>
          </cell>
          <cell r="BZ565">
            <v>653.26200000103563</v>
          </cell>
          <cell r="CA565">
            <v>1301.1220900006592</v>
          </cell>
          <cell r="CB565">
            <v>-1722.2410210007802</v>
          </cell>
          <cell r="CC565">
            <v>370.76293500047177</v>
          </cell>
          <cell r="CD565">
            <v>103.73634099960327</v>
          </cell>
          <cell r="CE565">
            <v>5835.832798011601</v>
          </cell>
          <cell r="CF565">
            <v>121.23124399967492</v>
          </cell>
          <cell r="CG565">
            <v>544.26062400080264</v>
          </cell>
          <cell r="CH565">
            <v>1615.6088420003653</v>
          </cell>
          <cell r="CI565">
            <v>2200.9716109996662</v>
          </cell>
          <cell r="CJ565">
            <v>1214.2720340015367</v>
          </cell>
          <cell r="CK565">
            <v>1376.1918519986793</v>
          </cell>
          <cell r="CL565">
            <v>500.465799998492</v>
          </cell>
          <cell r="CM565">
            <v>701.47820200026035</v>
          </cell>
          <cell r="CN565">
            <v>1237.0842240005732</v>
          </cell>
          <cell r="CO565">
            <v>-3242.9089479995891</v>
          </cell>
          <cell r="CP565">
            <v>-527.04639300052077</v>
          </cell>
          <cell r="CQ565">
            <v>94.223706001415849</v>
          </cell>
          <cell r="CR565">
            <v>9425.636228993535</v>
          </cell>
          <cell r="CS565">
            <v>119.93016699980944</v>
          </cell>
          <cell r="CT565">
            <v>313.95977599918842</v>
          </cell>
          <cell r="CU565">
            <v>1387.902742001228</v>
          </cell>
          <cell r="CV565">
            <v>1851.6144560007378</v>
          </cell>
          <cell r="CW565">
            <v>1410.236119998619</v>
          </cell>
          <cell r="CX565">
            <v>1464.9937960002571</v>
          </cell>
          <cell r="CY565">
            <v>406.74124900065362</v>
          </cell>
          <cell r="CZ565">
            <v>444.86815200001001</v>
          </cell>
          <cell r="DA565">
            <v>1215.2104659993201</v>
          </cell>
          <cell r="DB565">
            <v>561.38075899984688</v>
          </cell>
          <cell r="DC565">
            <v>229.32144700083882</v>
          </cell>
          <cell r="DD565">
            <v>19.477098999544978</v>
          </cell>
          <cell r="DE565">
            <v>10016.253480002284</v>
          </cell>
          <cell r="DF565">
            <v>112.41554600000381</v>
          </cell>
          <cell r="DG565">
            <v>428.70974699966609</v>
          </cell>
          <cell r="DH565">
            <v>1447.7778630014509</v>
          </cell>
          <cell r="DI565">
            <v>1898.4111440004781</v>
          </cell>
          <cell r="DJ565">
            <v>1480.2533029997721</v>
          </cell>
          <cell r="DK565">
            <v>1690.6307009998709</v>
          </cell>
          <cell r="DL565">
            <v>441.87952499929816</v>
          </cell>
          <cell r="DM565">
            <v>483.26888299919665</v>
          </cell>
          <cell r="DN565">
            <v>1080.8469289988279</v>
          </cell>
          <cell r="DO565">
            <v>625.90174400061369</v>
          </cell>
          <cell r="DP565">
            <v>295.20024899952114</v>
          </cell>
          <cell r="DQ565">
            <v>30.957846000790596</v>
          </cell>
          <cell r="DR565">
            <v>9197.5431559979916</v>
          </cell>
          <cell r="DS565">
            <v>120.69369000103325</v>
          </cell>
          <cell r="DT565">
            <v>439.07128600031137</v>
          </cell>
          <cell r="DU565">
            <v>1328.037012998946</v>
          </cell>
          <cell r="DV565">
            <v>1619.1759909996763</v>
          </cell>
          <cell r="DW565">
            <v>1102.4178680004552</v>
          </cell>
          <cell r="DX565">
            <v>1568.1372689995915</v>
          </cell>
          <cell r="DY565">
            <v>354.77858300041407</v>
          </cell>
          <cell r="DZ565">
            <v>512.05617999937385</v>
          </cell>
          <cell r="EA565">
            <v>1251.2731230007485</v>
          </cell>
          <cell r="EB565">
            <v>610.73594199959189</v>
          </cell>
          <cell r="EC565">
            <v>255.75245500169694</v>
          </cell>
          <cell r="ED565">
            <v>35.413756000809371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1">
          <cell r="A571" t="str">
            <v>Fuel Burned  (MMBtu)</v>
          </cell>
        </row>
        <row r="572">
          <cell r="F572">
            <v>-579.79999999981374</v>
          </cell>
          <cell r="G572">
            <v>-184.10000000009313</v>
          </cell>
          <cell r="H572">
            <v>-474.80000000004657</v>
          </cell>
          <cell r="I572">
            <v>-19.339999999967404</v>
          </cell>
          <cell r="J572">
            <v>-23.600000000093132</v>
          </cell>
          <cell r="K572">
            <v>-86.100000000093132</v>
          </cell>
          <cell r="L572">
            <v>-206.39999999990687</v>
          </cell>
          <cell r="M572">
            <v>-319.70000000018626</v>
          </cell>
          <cell r="N572">
            <v>-65</v>
          </cell>
          <cell r="O572">
            <v>-476.60000000009313</v>
          </cell>
          <cell r="P572">
            <v>-791.30000000004657</v>
          </cell>
          <cell r="Q572">
            <v>-466.5</v>
          </cell>
          <cell r="R572">
            <v>-3323.9000000022352</v>
          </cell>
          <cell r="S572">
            <v>-314.0999999998603</v>
          </cell>
          <cell r="T572">
            <v>-935.89999999990687</v>
          </cell>
          <cell r="U572">
            <v>-1045.7999999998137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-80.5</v>
          </cell>
          <cell r="AB572">
            <v>-506.9000000001397</v>
          </cell>
          <cell r="AC572">
            <v>-178.4000000001397</v>
          </cell>
          <cell r="AD572">
            <v>-262.30000000004657</v>
          </cell>
          <cell r="AE572">
            <v>-639.39999999850988</v>
          </cell>
          <cell r="AF572">
            <v>-71.5</v>
          </cell>
          <cell r="AG572">
            <v>-6.4000000001396984</v>
          </cell>
          <cell r="AH572">
            <v>-155.70000000018626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-0.10000000009313226</v>
          </cell>
          <cell r="AP572">
            <v>-5.1000000000931323</v>
          </cell>
          <cell r="AQ572">
            <v>-400.60000000009313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-227.12999999895692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-62.099999999976717</v>
          </cell>
          <cell r="X573">
            <v>0</v>
          </cell>
          <cell r="Y573">
            <v>0</v>
          </cell>
          <cell r="Z573">
            <v>0</v>
          </cell>
          <cell r="AA573">
            <v>-165.03000000002794</v>
          </cell>
          <cell r="AB573">
            <v>0</v>
          </cell>
          <cell r="AC573">
            <v>0</v>
          </cell>
          <cell r="AD573">
            <v>0</v>
          </cell>
          <cell r="AE573">
            <v>-7156.410000000149</v>
          </cell>
          <cell r="AF573">
            <v>-51.899999999906868</v>
          </cell>
          <cell r="AG573">
            <v>0</v>
          </cell>
          <cell r="AH573">
            <v>-1000.3699999998789</v>
          </cell>
          <cell r="AI573">
            <v>-180.40000000002328</v>
          </cell>
          <cell r="AJ573">
            <v>-850.98999999993248</v>
          </cell>
          <cell r="AK573">
            <v>-1160.3300000000745</v>
          </cell>
          <cell r="AL573">
            <v>-666.5</v>
          </cell>
          <cell r="AM573">
            <v>-1471.9599999999627</v>
          </cell>
          <cell r="AN573">
            <v>-1417.7699999999022</v>
          </cell>
          <cell r="AO573">
            <v>-356.18999999994412</v>
          </cell>
          <cell r="AP573">
            <v>0</v>
          </cell>
          <cell r="AQ573">
            <v>0</v>
          </cell>
          <cell r="AR573">
            <v>-6474.9000000003725</v>
          </cell>
          <cell r="AS573">
            <v>-238.4000000001397</v>
          </cell>
          <cell r="AT573">
            <v>-656.67999999993481</v>
          </cell>
          <cell r="AU573">
            <v>-706.95999999996275</v>
          </cell>
          <cell r="AV573">
            <v>-170.37999999994645</v>
          </cell>
          <cell r="AW573">
            <v>-185.77000000001863</v>
          </cell>
          <cell r="AX573">
            <v>-107.84000000008382</v>
          </cell>
          <cell r="AY573">
            <v>-1052.9200000000419</v>
          </cell>
          <cell r="AZ573">
            <v>-845</v>
          </cell>
          <cell r="BA573">
            <v>-1070.9599999999627</v>
          </cell>
          <cell r="BB573">
            <v>-874.92000000004191</v>
          </cell>
          <cell r="BC573">
            <v>-401.90000000002328</v>
          </cell>
          <cell r="BD573">
            <v>-163.17000000015832</v>
          </cell>
          <cell r="BE573">
            <v>-7763.1899999976158</v>
          </cell>
          <cell r="BF573">
            <v>-201.64999999990687</v>
          </cell>
          <cell r="BG573">
            <v>-593.07999999995809</v>
          </cell>
          <cell r="BH573">
            <v>-702.25</v>
          </cell>
          <cell r="BI573">
            <v>-210.75</v>
          </cell>
          <cell r="BJ573">
            <v>-173.31000000005588</v>
          </cell>
          <cell r="BK573">
            <v>-285.29999999993015</v>
          </cell>
          <cell r="BL573">
            <v>-1283.7000000000698</v>
          </cell>
          <cell r="BM573">
            <v>-1400.890000000014</v>
          </cell>
          <cell r="BN573">
            <v>-905.94999999995343</v>
          </cell>
          <cell r="BO573">
            <v>-1337.0399999999208</v>
          </cell>
          <cell r="BP573">
            <v>-427.27000000001863</v>
          </cell>
          <cell r="BQ573">
            <v>-242</v>
          </cell>
          <cell r="BR573">
            <v>-6861.7600000016391</v>
          </cell>
          <cell r="BS573">
            <v>-653.35000000009313</v>
          </cell>
          <cell r="BT573">
            <v>-783.86000000010245</v>
          </cell>
          <cell r="BU573">
            <v>-944.68000000005122</v>
          </cell>
          <cell r="BV573">
            <v>-137.0800000000163</v>
          </cell>
          <cell r="BW573">
            <v>-1044.6900000000023</v>
          </cell>
          <cell r="BX573">
            <v>-754.3399999999674</v>
          </cell>
          <cell r="BY573">
            <v>-786.61999999987893</v>
          </cell>
          <cell r="BZ573">
            <v>-1793.5</v>
          </cell>
          <cell r="CA573">
            <v>-821.35999999998603</v>
          </cell>
          <cell r="CB573">
            <v>1584.6699999999255</v>
          </cell>
          <cell r="CC573">
            <v>-525.86999999999534</v>
          </cell>
          <cell r="CD573">
            <v>-201.08000000007451</v>
          </cell>
          <cell r="CE573">
            <v>-8611.0299999993294</v>
          </cell>
          <cell r="CF573">
            <v>-364.47999999998137</v>
          </cell>
          <cell r="CG573">
            <v>-875.20999999996275</v>
          </cell>
          <cell r="CH573">
            <v>-756.17000000004191</v>
          </cell>
          <cell r="CI573">
            <v>-62.240000000048894</v>
          </cell>
          <cell r="CJ573">
            <v>-437.94999999995343</v>
          </cell>
          <cell r="CK573">
            <v>-927.23999999999069</v>
          </cell>
          <cell r="CL573">
            <v>-1529.5899999999674</v>
          </cell>
          <cell r="CM573">
            <v>-703.21999999997206</v>
          </cell>
          <cell r="CN573">
            <v>-1141.3400000000838</v>
          </cell>
          <cell r="CO573">
            <v>-944.63000000000466</v>
          </cell>
          <cell r="CP573">
            <v>-559.05999999993946</v>
          </cell>
          <cell r="CQ573">
            <v>-309.89999999979045</v>
          </cell>
          <cell r="CR573">
            <v>-9743.410000000149</v>
          </cell>
          <cell r="CS573">
            <v>-146.9000000001397</v>
          </cell>
          <cell r="CT573">
            <v>-1224.0600000000559</v>
          </cell>
          <cell r="CU573">
            <v>-1306.4000000000233</v>
          </cell>
          <cell r="CV573">
            <v>-481.12000000005355</v>
          </cell>
          <cell r="CW573">
            <v>-1242.6199999999953</v>
          </cell>
          <cell r="CX573">
            <v>-1174.7000000000698</v>
          </cell>
          <cell r="CY573">
            <v>-771</v>
          </cell>
          <cell r="CZ573">
            <v>-1086.0499999998137</v>
          </cell>
          <cell r="DA573">
            <v>-992.93000000005122</v>
          </cell>
          <cell r="DB573">
            <v>-960.57999999995809</v>
          </cell>
          <cell r="DC573">
            <v>-278.88999999989755</v>
          </cell>
          <cell r="DD573">
            <v>-78.159999999916181</v>
          </cell>
          <cell r="DE573">
            <v>-9371.6800000034273</v>
          </cell>
          <cell r="DF573">
            <v>-244.58999999985099</v>
          </cell>
          <cell r="DG573">
            <v>-922.86000000010245</v>
          </cell>
          <cell r="DH573">
            <v>-1040.6299999998882</v>
          </cell>
          <cell r="DI573">
            <v>-474.9100000000326</v>
          </cell>
          <cell r="DJ573">
            <v>-1312.1099999998696</v>
          </cell>
          <cell r="DK573">
            <v>-1179.3699999999953</v>
          </cell>
          <cell r="DL573">
            <v>-993.55999999993946</v>
          </cell>
          <cell r="DM573">
            <v>-380.11999999987893</v>
          </cell>
          <cell r="DN573">
            <v>-1679.7700000000186</v>
          </cell>
          <cell r="DO573">
            <v>-371.25</v>
          </cell>
          <cell r="DP573">
            <v>-572.97999999998137</v>
          </cell>
          <cell r="DQ573">
            <v>-199.53000000002794</v>
          </cell>
          <cell r="DR573">
            <v>-10368.029999999329</v>
          </cell>
          <cell r="DS573">
            <v>-307.33999999985099</v>
          </cell>
          <cell r="DT573">
            <v>-1155.0300000000279</v>
          </cell>
          <cell r="DU573">
            <v>-646.94000000006054</v>
          </cell>
          <cell r="DV573">
            <v>-658.14000000001397</v>
          </cell>
          <cell r="DW573">
            <v>-888.28000000002794</v>
          </cell>
          <cell r="DX573">
            <v>-1083.9699999999721</v>
          </cell>
          <cell r="DY573">
            <v>-1735.3200000000652</v>
          </cell>
          <cell r="DZ573">
            <v>-1569.3199999999488</v>
          </cell>
          <cell r="EA573">
            <v>-899.92000000004191</v>
          </cell>
          <cell r="EB573">
            <v>-677.19999999995343</v>
          </cell>
          <cell r="EC573">
            <v>-547.41999999992549</v>
          </cell>
          <cell r="ED573">
            <v>-199.1500000001397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-7.6899999994784594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-7.6899999999441206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-318.92999999970198</v>
          </cell>
          <cell r="AF574">
            <v>-47.600000000093132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-22.979999999981374</v>
          </cell>
          <cell r="AL574">
            <v>-216.10000000009313</v>
          </cell>
          <cell r="AM574">
            <v>0</v>
          </cell>
          <cell r="AN574">
            <v>0</v>
          </cell>
          <cell r="AO574">
            <v>-32.25</v>
          </cell>
          <cell r="AP574">
            <v>0</v>
          </cell>
          <cell r="AQ574">
            <v>0</v>
          </cell>
          <cell r="AR574">
            <v>-3328.769999999553</v>
          </cell>
          <cell r="AS574">
            <v>-309.16000000014901</v>
          </cell>
          <cell r="AT574">
            <v>-444.1600000000326</v>
          </cell>
          <cell r="AU574">
            <v>-331.46999999997206</v>
          </cell>
          <cell r="AV574">
            <v>0</v>
          </cell>
          <cell r="AW574">
            <v>0</v>
          </cell>
          <cell r="AX574">
            <v>-204.66999999992549</v>
          </cell>
          <cell r="AY574">
            <v>-830.38000000012107</v>
          </cell>
          <cell r="AZ574">
            <v>-193.53000000002794</v>
          </cell>
          <cell r="BA574">
            <v>-375.39999999990687</v>
          </cell>
          <cell r="BB574">
            <v>-382.5</v>
          </cell>
          <cell r="BC574">
            <v>-257.5</v>
          </cell>
          <cell r="BD574">
            <v>0</v>
          </cell>
          <cell r="BE574">
            <v>-3784.980000000447</v>
          </cell>
          <cell r="BF574">
            <v>-207.14999999990687</v>
          </cell>
          <cell r="BG574">
            <v>-436.62000000011176</v>
          </cell>
          <cell r="BH574">
            <v>-164.87000000011176</v>
          </cell>
          <cell r="BI574">
            <v>0</v>
          </cell>
          <cell r="BJ574">
            <v>-80.340000000025611</v>
          </cell>
          <cell r="BK574">
            <v>-371.06999999994878</v>
          </cell>
          <cell r="BL574">
            <v>-847.3000000002794</v>
          </cell>
          <cell r="BM574">
            <v>-473.05999999993946</v>
          </cell>
          <cell r="BN574">
            <v>-364.13999999989755</v>
          </cell>
          <cell r="BO574">
            <v>-404.93999999994412</v>
          </cell>
          <cell r="BP574">
            <v>-329</v>
          </cell>
          <cell r="BQ574">
            <v>-106.48999999999069</v>
          </cell>
          <cell r="BR574">
            <v>-3858.4150000000373</v>
          </cell>
          <cell r="BS574">
            <v>-479.45999999996275</v>
          </cell>
          <cell r="BT574">
            <v>-234.69999999995343</v>
          </cell>
          <cell r="BU574">
            <v>-270.83000000007451</v>
          </cell>
          <cell r="BV574">
            <v>-112.02999999996973</v>
          </cell>
          <cell r="BW574">
            <v>-43.434999999939464</v>
          </cell>
          <cell r="BX574">
            <v>-419.45000000006985</v>
          </cell>
          <cell r="BY574">
            <v>-827.21999999997206</v>
          </cell>
          <cell r="BZ574">
            <v>-764.86999999999534</v>
          </cell>
          <cell r="CA574">
            <v>-71.869999999995343</v>
          </cell>
          <cell r="CB574">
            <v>-173.61999999999534</v>
          </cell>
          <cell r="CC574">
            <v>-460.92999999993481</v>
          </cell>
          <cell r="CD574">
            <v>0</v>
          </cell>
          <cell r="CE574">
            <v>-4994.2920000003651</v>
          </cell>
          <cell r="CF574">
            <v>-175.72999999998137</v>
          </cell>
          <cell r="CG574">
            <v>-477.05999999993946</v>
          </cell>
          <cell r="CH574">
            <v>-182.80000000004657</v>
          </cell>
          <cell r="CI574">
            <v>-186.64000000001397</v>
          </cell>
          <cell r="CJ574">
            <v>-534.57999999995809</v>
          </cell>
          <cell r="CK574">
            <v>-687.81000000005588</v>
          </cell>
          <cell r="CL574">
            <v>-469.51000000012573</v>
          </cell>
          <cell r="CM574">
            <v>-571.42200000002049</v>
          </cell>
          <cell r="CN574">
            <v>-153.03000000002794</v>
          </cell>
          <cell r="CO574">
            <v>-862.44000000006054</v>
          </cell>
          <cell r="CP574">
            <v>-600.82000000006519</v>
          </cell>
          <cell r="CQ574">
            <v>-92.450000000069849</v>
          </cell>
          <cell r="CR574">
            <v>-4511.4399999994785</v>
          </cell>
          <cell r="CS574">
            <v>-41.220000000088476</v>
          </cell>
          <cell r="CT574">
            <v>-588.4100000000326</v>
          </cell>
          <cell r="CU574">
            <v>-202.61999999999534</v>
          </cell>
          <cell r="CV574">
            <v>-675.10999999998603</v>
          </cell>
          <cell r="CW574">
            <v>-464.38000000000466</v>
          </cell>
          <cell r="CX574">
            <v>-604.19000000006054</v>
          </cell>
          <cell r="CY574">
            <v>-568.25</v>
          </cell>
          <cell r="CZ574">
            <v>-283.63000000000466</v>
          </cell>
          <cell r="DA574">
            <v>-315.5</v>
          </cell>
          <cell r="DB574">
            <v>-499.34999999997672</v>
          </cell>
          <cell r="DC574">
            <v>-268.78000000002794</v>
          </cell>
          <cell r="DD574">
            <v>0</v>
          </cell>
          <cell r="DE574">
            <v>-5316.6699999989942</v>
          </cell>
          <cell r="DF574">
            <v>-136.59999999997672</v>
          </cell>
          <cell r="DG574">
            <v>-315.34000000002561</v>
          </cell>
          <cell r="DH574">
            <v>-424.46999999997206</v>
          </cell>
          <cell r="DI574">
            <v>-275.18999999994412</v>
          </cell>
          <cell r="DJ574">
            <v>-373.73000000001048</v>
          </cell>
          <cell r="DK574">
            <v>-729.40000000002328</v>
          </cell>
          <cell r="DL574">
            <v>-516.5</v>
          </cell>
          <cell r="DM574">
            <v>-746.37999999988824</v>
          </cell>
          <cell r="DN574">
            <v>-851.05999999999767</v>
          </cell>
          <cell r="DO574">
            <v>-295.26000000000931</v>
          </cell>
          <cell r="DP574">
            <v>-401.05000000004657</v>
          </cell>
          <cell r="DQ574">
            <v>-251.68999999994412</v>
          </cell>
          <cell r="DR574">
            <v>-2797.5599999986589</v>
          </cell>
          <cell r="DS574">
            <v>-439</v>
          </cell>
          <cell r="DT574">
            <v>-221.46999999997206</v>
          </cell>
          <cell r="DU574">
            <v>-56.96999999997206</v>
          </cell>
          <cell r="DV574">
            <v>-64.759999999951106</v>
          </cell>
          <cell r="DW574">
            <v>-1.8000000000029104</v>
          </cell>
          <cell r="DX574">
            <v>-149.15999999997439</v>
          </cell>
          <cell r="DY574">
            <v>-361.23999999999069</v>
          </cell>
          <cell r="DZ574">
            <v>-418.9199999999837</v>
          </cell>
          <cell r="EA574">
            <v>-170.59999999997672</v>
          </cell>
          <cell r="EB574">
            <v>-362.46000000002095</v>
          </cell>
          <cell r="EC574">
            <v>-101.61999999999534</v>
          </cell>
          <cell r="ED574">
            <v>-449.56000000005588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-104.33999999985099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-3727.2299999967217</v>
          </cell>
          <cell r="S575">
            <v>0</v>
          </cell>
          <cell r="T575">
            <v>0</v>
          </cell>
          <cell r="U575">
            <v>0</v>
          </cell>
          <cell r="V575">
            <v>-997.95000000018626</v>
          </cell>
          <cell r="W575">
            <v>-1403.9899999992922</v>
          </cell>
          <cell r="X575">
            <v>-1127.7400000002235</v>
          </cell>
          <cell r="Y575">
            <v>-104.95000000111759</v>
          </cell>
          <cell r="Z575">
            <v>0</v>
          </cell>
          <cell r="AA575">
            <v>-92.599999999627471</v>
          </cell>
          <cell r="AB575">
            <v>0</v>
          </cell>
          <cell r="AC575">
            <v>0</v>
          </cell>
          <cell r="AD575">
            <v>0</v>
          </cell>
          <cell r="AE575">
            <v>-11280.109999999404</v>
          </cell>
          <cell r="AF575">
            <v>0</v>
          </cell>
          <cell r="AG575">
            <v>-115.20000000018626</v>
          </cell>
          <cell r="AH575">
            <v>-904.4300000006333</v>
          </cell>
          <cell r="AI575">
            <v>-205.35000000009313</v>
          </cell>
          <cell r="AJ575">
            <v>-1134.2399999997579</v>
          </cell>
          <cell r="AK575">
            <v>-926.1999999997206</v>
          </cell>
          <cell r="AL575">
            <v>-2895.5600000005215</v>
          </cell>
          <cell r="AM575">
            <v>-2082.7000000001863</v>
          </cell>
          <cell r="AN575">
            <v>-1147.7800000002608</v>
          </cell>
          <cell r="AO575">
            <v>-1813.5499999998137</v>
          </cell>
          <cell r="AP575">
            <v>-55.100000000558794</v>
          </cell>
          <cell r="AQ575">
            <v>0</v>
          </cell>
          <cell r="AR575">
            <v>-15095.090000011027</v>
          </cell>
          <cell r="AS575">
            <v>-362.09999999962747</v>
          </cell>
          <cell r="AT575">
            <v>-1866.2600000002421</v>
          </cell>
          <cell r="AU575">
            <v>-1566.9500000001863</v>
          </cell>
          <cell r="AV575">
            <v>-396.75</v>
          </cell>
          <cell r="AW575">
            <v>-179.35000000009313</v>
          </cell>
          <cell r="AX575">
            <v>-384.53000000026077</v>
          </cell>
          <cell r="AY575">
            <v>-2238.8800000008196</v>
          </cell>
          <cell r="AZ575">
            <v>-2542.3100000014529</v>
          </cell>
          <cell r="BA575">
            <v>-1244.2000000001863</v>
          </cell>
          <cell r="BB575">
            <v>-2561.9500000001863</v>
          </cell>
          <cell r="BC575">
            <v>-1751.8100000005215</v>
          </cell>
          <cell r="BD575">
            <v>0</v>
          </cell>
          <cell r="BE575">
            <v>-15941.84999999404</v>
          </cell>
          <cell r="BF575">
            <v>-305.90000000037253</v>
          </cell>
          <cell r="BG575">
            <v>-1265.7999999998137</v>
          </cell>
          <cell r="BH575">
            <v>-1423.9300000001676</v>
          </cell>
          <cell r="BI575">
            <v>-651.40000000037253</v>
          </cell>
          <cell r="BJ575">
            <v>-524.08999999985099</v>
          </cell>
          <cell r="BK575">
            <v>-488.95000000018626</v>
          </cell>
          <cell r="BL575">
            <v>-2463.9799999995157</v>
          </cell>
          <cell r="BM575">
            <v>-3063.5399999991059</v>
          </cell>
          <cell r="BN575">
            <v>-1427.2999999998137</v>
          </cell>
          <cell r="BO575">
            <v>-2854.910000000149</v>
          </cell>
          <cell r="BP575">
            <v>-1276</v>
          </cell>
          <cell r="BQ575">
            <v>-196.04999999981374</v>
          </cell>
          <cell r="BR575">
            <v>-19906.669999986887</v>
          </cell>
          <cell r="BS575">
            <v>-438.88999999966472</v>
          </cell>
          <cell r="BT575">
            <v>-1630.839999999851</v>
          </cell>
          <cell r="BU575">
            <v>-1401.7599999997765</v>
          </cell>
          <cell r="BV575">
            <v>-456.20000000018626</v>
          </cell>
          <cell r="BW575">
            <v>-2069.4399999985471</v>
          </cell>
          <cell r="BX575">
            <v>-3429.839999999851</v>
          </cell>
          <cell r="BY575">
            <v>-4257.1000000005588</v>
          </cell>
          <cell r="BZ575">
            <v>-3422.7599999997765</v>
          </cell>
          <cell r="CA575">
            <v>265.80000000074506</v>
          </cell>
          <cell r="CB575">
            <v>-2235.8999999994412</v>
          </cell>
          <cell r="CC575">
            <v>-737.44000000040978</v>
          </cell>
          <cell r="CD575">
            <v>-92.299999998882413</v>
          </cell>
          <cell r="CE575">
            <v>-31949.729999996722</v>
          </cell>
          <cell r="CF575">
            <v>-331.19999999925494</v>
          </cell>
          <cell r="CG575">
            <v>-1445.0799999991432</v>
          </cell>
          <cell r="CH575">
            <v>-1017.5599999995902</v>
          </cell>
          <cell r="CI575">
            <v>-754.5</v>
          </cell>
          <cell r="CJ575">
            <v>-5053.480000000447</v>
          </cell>
          <cell r="CK575">
            <v>-4691.839999999851</v>
          </cell>
          <cell r="CL575">
            <v>-4149.2000000001863</v>
          </cell>
          <cell r="CM575">
            <v>-3464.9399999994785</v>
          </cell>
          <cell r="CN575">
            <v>-1795.5299999993294</v>
          </cell>
          <cell r="CO575">
            <v>-7471.4599999999627</v>
          </cell>
          <cell r="CP575">
            <v>-1774.9400000004098</v>
          </cell>
          <cell r="CQ575">
            <v>0</v>
          </cell>
          <cell r="CR575">
            <v>-25941.219999983907</v>
          </cell>
          <cell r="CS575">
            <v>-63.309999999590218</v>
          </cell>
          <cell r="CT575">
            <v>-1242.1499999999069</v>
          </cell>
          <cell r="CU575">
            <v>-2051.7400000002235</v>
          </cell>
          <cell r="CV575">
            <v>-1604.1399999987334</v>
          </cell>
          <cell r="CW575">
            <v>-3869.3999999994412</v>
          </cell>
          <cell r="CX575">
            <v>-4184.679999999702</v>
          </cell>
          <cell r="CY575">
            <v>-3255.5999999996275</v>
          </cell>
          <cell r="CZ575">
            <v>-3425.1799999978393</v>
          </cell>
          <cell r="DA575">
            <v>-2804.0600000005215</v>
          </cell>
          <cell r="DB575">
            <v>-2781.8000000007451</v>
          </cell>
          <cell r="DC575">
            <v>-659.16000000014901</v>
          </cell>
          <cell r="DD575">
            <v>0</v>
          </cell>
          <cell r="DE575">
            <v>-26601.69999999553</v>
          </cell>
          <cell r="DF575">
            <v>-237.34999999962747</v>
          </cell>
          <cell r="DG575">
            <v>-1457.359999999404</v>
          </cell>
          <cell r="DH575">
            <v>-1488.2700000004843</v>
          </cell>
          <cell r="DI575">
            <v>-1562.910000000149</v>
          </cell>
          <cell r="DJ575">
            <v>-3992.9399999994785</v>
          </cell>
          <cell r="DK575">
            <v>-3803.3500000005588</v>
          </cell>
          <cell r="DL575">
            <v>-3512.9599999999627</v>
          </cell>
          <cell r="DM575">
            <v>-3387.7900000000373</v>
          </cell>
          <cell r="DN575">
            <v>-2447.5599999995902</v>
          </cell>
          <cell r="DO575">
            <v>-2846.7099999999627</v>
          </cell>
          <cell r="DP575">
            <v>-1440.1999999992549</v>
          </cell>
          <cell r="DQ575">
            <v>-424.30000000074506</v>
          </cell>
          <cell r="DR575">
            <v>-28946.19999999553</v>
          </cell>
          <cell r="DS575">
            <v>-45.100000000558794</v>
          </cell>
          <cell r="DT575">
            <v>-852.84999999962747</v>
          </cell>
          <cell r="DU575">
            <v>-2064.7000000001863</v>
          </cell>
          <cell r="DV575">
            <v>-2350.6899999994785</v>
          </cell>
          <cell r="DW575">
            <v>-5862</v>
          </cell>
          <cell r="DX575">
            <v>-4197.8100000005215</v>
          </cell>
          <cell r="DY575">
            <v>-3640.339999999851</v>
          </cell>
          <cell r="DZ575">
            <v>-3268.1000000005588</v>
          </cell>
          <cell r="EA575">
            <v>-2582.160000000149</v>
          </cell>
          <cell r="EB575">
            <v>-2388.0999999996275</v>
          </cell>
          <cell r="EC575">
            <v>-1694.3499999996275</v>
          </cell>
          <cell r="ED575">
            <v>0</v>
          </cell>
        </row>
        <row r="576">
          <cell r="F576">
            <v>-268.90999999997439</v>
          </cell>
          <cell r="G576">
            <v>-81.650000000023283</v>
          </cell>
          <cell r="H576">
            <v>-179.94000000000233</v>
          </cell>
          <cell r="I576">
            <v>0</v>
          </cell>
          <cell r="J576">
            <v>0</v>
          </cell>
          <cell r="K576">
            <v>0</v>
          </cell>
          <cell r="L576">
            <v>-187.59999999991851</v>
          </cell>
          <cell r="M576">
            <v>-80.570000000065193</v>
          </cell>
          <cell r="N576">
            <v>-81.300000000046566</v>
          </cell>
          <cell r="O576">
            <v>0</v>
          </cell>
          <cell r="P576">
            <v>-133.15400000003865</v>
          </cell>
          <cell r="Q576">
            <v>-308.60000000003492</v>
          </cell>
          <cell r="R576">
            <v>-1103.9900000002235</v>
          </cell>
          <cell r="S576">
            <v>-139.14000000013039</v>
          </cell>
          <cell r="T576">
            <v>-97.599999999976717</v>
          </cell>
          <cell r="U576">
            <v>-300.85999999998603</v>
          </cell>
          <cell r="V576">
            <v>-8.6399999999557622</v>
          </cell>
          <cell r="W576">
            <v>-1.2199999999720603</v>
          </cell>
          <cell r="X576">
            <v>-45.39000000001397</v>
          </cell>
          <cell r="Y576">
            <v>-201.71999999997206</v>
          </cell>
          <cell r="Z576">
            <v>0</v>
          </cell>
          <cell r="AA576">
            <v>0</v>
          </cell>
          <cell r="AB576">
            <v>-155.94000000000233</v>
          </cell>
          <cell r="AC576">
            <v>-22.759999999951106</v>
          </cell>
          <cell r="AD576">
            <v>-130.71999999997206</v>
          </cell>
          <cell r="AE576">
            <v>-104.24000000022352</v>
          </cell>
          <cell r="AF576">
            <v>-2.1699999999837019</v>
          </cell>
          <cell r="AG576">
            <v>0</v>
          </cell>
          <cell r="AH576">
            <v>0.15999999991618097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-2.9400000000023283</v>
          </cell>
          <cell r="AO576">
            <v>0</v>
          </cell>
          <cell r="AP576">
            <v>0</v>
          </cell>
          <cell r="AQ576">
            <v>-99.289999999979045</v>
          </cell>
          <cell r="AR576">
            <v>-256.37999999988824</v>
          </cell>
          <cell r="AS576">
            <v>-38.629999999946449</v>
          </cell>
          <cell r="AT576">
            <v>-31.340000000025611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-6.8000000000174623</v>
          </cell>
          <cell r="BC576">
            <v>-73.059999999997672</v>
          </cell>
          <cell r="BD576">
            <v>-106.55000000004657</v>
          </cell>
          <cell r="BE576">
            <v>-115.6399999987334</v>
          </cell>
          <cell r="BF576">
            <v>-50.149999999965075</v>
          </cell>
          <cell r="BG576">
            <v>0</v>
          </cell>
          <cell r="BH576">
            <v>-24.869999999995343</v>
          </cell>
          <cell r="BI576">
            <v>0</v>
          </cell>
          <cell r="BJ576">
            <v>0</v>
          </cell>
          <cell r="BK576">
            <v>0</v>
          </cell>
          <cell r="BL576">
            <v>-40.459999999962747</v>
          </cell>
          <cell r="BM576">
            <v>0</v>
          </cell>
          <cell r="BN576">
            <v>0</v>
          </cell>
          <cell r="BO576">
            <v>-0.16000000000349246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72.673999999649823</v>
          </cell>
          <cell r="CF576">
            <v>0</v>
          </cell>
          <cell r="CG576">
            <v>0</v>
          </cell>
          <cell r="CH576">
            <v>0</v>
          </cell>
          <cell r="CI576">
            <v>-2.2060000000055879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74.880000000004657</v>
          </cell>
          <cell r="CP576">
            <v>0</v>
          </cell>
          <cell r="CQ576">
            <v>0</v>
          </cell>
          <cell r="CR576">
            <v>-14.045999999623746</v>
          </cell>
          <cell r="CS576">
            <v>0</v>
          </cell>
          <cell r="CT576">
            <v>0</v>
          </cell>
          <cell r="CU576">
            <v>0</v>
          </cell>
          <cell r="CV576">
            <v>-14.046000000031199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-121.20000000065193</v>
          </cell>
          <cell r="DF576">
            <v>-5.5100000000093132</v>
          </cell>
          <cell r="DG576">
            <v>-2.0599999999976717</v>
          </cell>
          <cell r="DH576">
            <v>-2.5599999999976717</v>
          </cell>
          <cell r="DI576">
            <v>-14.450000000011642</v>
          </cell>
          <cell r="DJ576">
            <v>-28.429999999993015</v>
          </cell>
          <cell r="DK576">
            <v>0</v>
          </cell>
          <cell r="DL576">
            <v>-52.630000000004657</v>
          </cell>
          <cell r="DM576">
            <v>0</v>
          </cell>
          <cell r="DN576">
            <v>-9.2399999999906868</v>
          </cell>
          <cell r="DO576">
            <v>-6.3199999999778811</v>
          </cell>
          <cell r="DP576">
            <v>0</v>
          </cell>
          <cell r="DQ576">
            <v>0</v>
          </cell>
          <cell r="DR576">
            <v>-137.58799999998882</v>
          </cell>
          <cell r="DS576">
            <v>0</v>
          </cell>
          <cell r="DT576">
            <v>0</v>
          </cell>
          <cell r="DU576">
            <v>-0.27000000001862645</v>
          </cell>
          <cell r="DV576">
            <v>-9.2700000000186265</v>
          </cell>
          <cell r="DW576">
            <v>-35.949999999953434</v>
          </cell>
          <cell r="DX576">
            <v>0</v>
          </cell>
          <cell r="DY576">
            <v>-1.2399999999906868</v>
          </cell>
          <cell r="DZ576">
            <v>-30.960000000020955</v>
          </cell>
          <cell r="EA576">
            <v>-6.029999999969732</v>
          </cell>
          <cell r="EB576">
            <v>-11.647999999986496</v>
          </cell>
          <cell r="EC576">
            <v>0</v>
          </cell>
          <cell r="ED576">
            <v>-42.220000000030268</v>
          </cell>
        </row>
        <row r="577">
          <cell r="F577">
            <v>-73</v>
          </cell>
          <cell r="G577">
            <v>-92.599999999627471</v>
          </cell>
          <cell r="H577">
            <v>-540.59999999962747</v>
          </cell>
          <cell r="I577">
            <v>-2855.0999999996275</v>
          </cell>
          <cell r="J577">
            <v>-3636.1000000005588</v>
          </cell>
          <cell r="K577">
            <v>-5329.0999999996275</v>
          </cell>
          <cell r="L577">
            <v>-3252.0999999996275</v>
          </cell>
          <cell r="M577">
            <v>-3300</v>
          </cell>
          <cell r="N577">
            <v>-5887.0999999996275</v>
          </cell>
          <cell r="O577">
            <v>-1719.2000000011176</v>
          </cell>
          <cell r="P577">
            <v>-288.29999999981374</v>
          </cell>
          <cell r="Q577">
            <v>-818.5</v>
          </cell>
          <cell r="R577">
            <v>-56634.000000014901</v>
          </cell>
          <cell r="S577">
            <v>-134.5</v>
          </cell>
          <cell r="T577">
            <v>-2918.7999999988824</v>
          </cell>
          <cell r="U577">
            <v>-4196.1999999992549</v>
          </cell>
          <cell r="V577">
            <v>-3630.3000000002794</v>
          </cell>
          <cell r="W577">
            <v>-5398.1000000005588</v>
          </cell>
          <cell r="X577">
            <v>-4614.1999999992549</v>
          </cell>
          <cell r="Y577">
            <v>-5534.1999999992549</v>
          </cell>
          <cell r="Z577">
            <v>-7213.4000000003725</v>
          </cell>
          <cell r="AA577">
            <v>-8348</v>
          </cell>
          <cell r="AB577">
            <v>-6711</v>
          </cell>
          <cell r="AC577">
            <v>-5446.1999999992549</v>
          </cell>
          <cell r="AD577">
            <v>-2489.1000000005588</v>
          </cell>
          <cell r="AE577">
            <v>-29530.100000008941</v>
          </cell>
          <cell r="AF577">
            <v>-3329</v>
          </cell>
          <cell r="AG577">
            <v>-4057.0999999996275</v>
          </cell>
          <cell r="AH577">
            <v>-1462.7000000001863</v>
          </cell>
          <cell r="AI577">
            <v>-297.00000000046566</v>
          </cell>
          <cell r="AJ577">
            <v>-470</v>
          </cell>
          <cell r="AK577">
            <v>-1252.2999999998137</v>
          </cell>
          <cell r="AL577">
            <v>-4081.9000000003725</v>
          </cell>
          <cell r="AM577">
            <v>-3778</v>
          </cell>
          <cell r="AN577">
            <v>-1339.4999999990687</v>
          </cell>
          <cell r="AO577">
            <v>-5472.7999999998137</v>
          </cell>
          <cell r="AP577">
            <v>-2567.9999999990687</v>
          </cell>
          <cell r="AQ577">
            <v>-1421.7999999998137</v>
          </cell>
          <cell r="AR577">
            <v>-19097.640000000596</v>
          </cell>
          <cell r="AS577">
            <v>-4309.9000000003725</v>
          </cell>
          <cell r="AT577">
            <v>-1365.5</v>
          </cell>
          <cell r="AU577">
            <v>-907.09999999962747</v>
          </cell>
          <cell r="AV577">
            <v>-182.43999999994412</v>
          </cell>
          <cell r="AW577">
            <v>-35.350000000093132</v>
          </cell>
          <cell r="AX577">
            <v>-130.14999999990687</v>
          </cell>
          <cell r="AY577">
            <v>-1985.7000000001863</v>
          </cell>
          <cell r="AZ577">
            <v>-1843.1999999992549</v>
          </cell>
          <cell r="BA577">
            <v>-458.30000000074506</v>
          </cell>
          <cell r="BB577">
            <v>-1311.5999999996275</v>
          </cell>
          <cell r="BC577">
            <v>-3621.4999999990687</v>
          </cell>
          <cell r="BD577">
            <v>-2946.9000000003725</v>
          </cell>
          <cell r="BE577">
            <v>-23663.09999999404</v>
          </cell>
          <cell r="BF577">
            <v>-3728.8000000007451</v>
          </cell>
          <cell r="BG577">
            <v>-2742.5</v>
          </cell>
          <cell r="BH577">
            <v>-915.63999999966472</v>
          </cell>
          <cell r="BI577">
            <v>-217.76000000024214</v>
          </cell>
          <cell r="BJ577">
            <v>-158.40000000037253</v>
          </cell>
          <cell r="BK577">
            <v>-379.3000000002794</v>
          </cell>
          <cell r="BL577">
            <v>-3352.9000000003725</v>
          </cell>
          <cell r="BM577">
            <v>-2954.2999999998137</v>
          </cell>
          <cell r="BN577">
            <v>-1073.6000000005588</v>
          </cell>
          <cell r="BO577">
            <v>-2258.6000000014901</v>
          </cell>
          <cell r="BP577">
            <v>-2394.0999999996275</v>
          </cell>
          <cell r="BQ577">
            <v>-3487.2000000001863</v>
          </cell>
          <cell r="BR577">
            <v>-21128.589999996126</v>
          </cell>
          <cell r="BS577">
            <v>-3641.5</v>
          </cell>
          <cell r="BT577">
            <v>-1385</v>
          </cell>
          <cell r="BU577">
            <v>-662.14999999944121</v>
          </cell>
          <cell r="BV577">
            <v>-59.84000000031665</v>
          </cell>
          <cell r="BW577">
            <v>-514.90000000037253</v>
          </cell>
          <cell r="BX577">
            <v>-498.29999999981374</v>
          </cell>
          <cell r="BY577">
            <v>-2657.5</v>
          </cell>
          <cell r="BZ577">
            <v>-3244.3000000007451</v>
          </cell>
          <cell r="CA577">
            <v>-1699.7999999998137</v>
          </cell>
          <cell r="CB577">
            <v>-417.59999999962747</v>
          </cell>
          <cell r="CC577">
            <v>-2795.7000000001863</v>
          </cell>
          <cell r="CD577">
            <v>-3551.9999999990687</v>
          </cell>
          <cell r="CE577">
            <v>-27838.90000000596</v>
          </cell>
          <cell r="CF577">
            <v>-3933.4000000003725</v>
          </cell>
          <cell r="CG577">
            <v>-1618</v>
          </cell>
          <cell r="CH577">
            <v>-790.5</v>
          </cell>
          <cell r="CI577">
            <v>-231.79999999981374</v>
          </cell>
          <cell r="CJ577">
            <v>-2103.0999999996275</v>
          </cell>
          <cell r="CK577">
            <v>-3374.0999999996275</v>
          </cell>
          <cell r="CL577">
            <v>-5495.7999999988824</v>
          </cell>
          <cell r="CM577">
            <v>-5417.9000000003725</v>
          </cell>
          <cell r="CN577">
            <v>-4022.2999999998137</v>
          </cell>
          <cell r="CO577">
            <v>5571.4000000003725</v>
          </cell>
          <cell r="CP577">
            <v>-2591.5999999996275</v>
          </cell>
          <cell r="CQ577">
            <v>-3831.7999999998137</v>
          </cell>
          <cell r="CR577">
            <v>-38029.199999988079</v>
          </cell>
          <cell r="CS577">
            <v>-3721.7000000011176</v>
          </cell>
          <cell r="CT577">
            <v>-1944.0999999996275</v>
          </cell>
          <cell r="CU577">
            <v>-1015.4000000003725</v>
          </cell>
          <cell r="CV577">
            <v>-1474.3000000007451</v>
          </cell>
          <cell r="CW577">
            <v>-2059.0999999996275</v>
          </cell>
          <cell r="CX577">
            <v>-2539</v>
          </cell>
          <cell r="CY577">
            <v>-5768.4000000003725</v>
          </cell>
          <cell r="CZ577">
            <v>-6378.1999999992549</v>
          </cell>
          <cell r="DA577">
            <v>-2840.7000000011176</v>
          </cell>
          <cell r="DB577">
            <v>-2976.9000000003725</v>
          </cell>
          <cell r="DC577">
            <v>-3610.6000000005588</v>
          </cell>
          <cell r="DD577">
            <v>-3700.8000000007451</v>
          </cell>
          <cell r="DE577">
            <v>-35805.20000000298</v>
          </cell>
          <cell r="DF577">
            <v>-3635.7999999998137</v>
          </cell>
          <cell r="DG577">
            <v>-1549</v>
          </cell>
          <cell r="DH577">
            <v>-1233.9999999990687</v>
          </cell>
          <cell r="DI577">
            <v>-782.29999999981374</v>
          </cell>
          <cell r="DJ577">
            <v>-2311.0999999996275</v>
          </cell>
          <cell r="DK577">
            <v>-2725.3999999994412</v>
          </cell>
          <cell r="DL577">
            <v>-6043.2000000001863</v>
          </cell>
          <cell r="DM577">
            <v>-5009.2000000001863</v>
          </cell>
          <cell r="DN577">
            <v>-3236.2000000011176</v>
          </cell>
          <cell r="DO577">
            <v>-3145</v>
          </cell>
          <cell r="DP577">
            <v>-2629.9999999990687</v>
          </cell>
          <cell r="DQ577">
            <v>-3504</v>
          </cell>
          <cell r="DR577">
            <v>-25953.5</v>
          </cell>
          <cell r="DS577">
            <v>-3867.6000000005588</v>
          </cell>
          <cell r="DT577">
            <v>-1403.5</v>
          </cell>
          <cell r="DU577">
            <v>-986.29999999981374</v>
          </cell>
          <cell r="DV577">
            <v>-416.59999999962747</v>
          </cell>
          <cell r="DW577">
            <v>-466.79999999981374</v>
          </cell>
          <cell r="DX577">
            <v>-676.20000000018626</v>
          </cell>
          <cell r="DY577">
            <v>-4521.5</v>
          </cell>
          <cell r="DZ577">
            <v>-3426.9000000003725</v>
          </cell>
          <cell r="EA577">
            <v>-1874.3000000007451</v>
          </cell>
          <cell r="EB577">
            <v>-2778</v>
          </cell>
          <cell r="EC577">
            <v>-2422.7000000001863</v>
          </cell>
          <cell r="ED577">
            <v>-3113.1000000014901</v>
          </cell>
        </row>
        <row r="578">
          <cell r="F578">
            <v>-230.29999999981374</v>
          </cell>
          <cell r="G578">
            <v>-302.09999999962747</v>
          </cell>
          <cell r="H578">
            <v>-1043</v>
          </cell>
          <cell r="I578">
            <v>-2776.3000000002794</v>
          </cell>
          <cell r="J578">
            <v>-2375.5</v>
          </cell>
          <cell r="K578">
            <v>-2931.5</v>
          </cell>
          <cell r="L578">
            <v>-3985.1000000005588</v>
          </cell>
          <cell r="M578">
            <v>-5247.5</v>
          </cell>
          <cell r="N578">
            <v>-4950.1999999997206</v>
          </cell>
          <cell r="O578">
            <v>-4208.0999999996275</v>
          </cell>
          <cell r="P578">
            <v>-1898.7000000001863</v>
          </cell>
          <cell r="Q578">
            <v>-1399.9000000003725</v>
          </cell>
          <cell r="R578">
            <v>-51751.659999996424</v>
          </cell>
          <cell r="S578">
            <v>-857</v>
          </cell>
          <cell r="T578">
            <v>-2543.3000000007451</v>
          </cell>
          <cell r="U578">
            <v>-6040.5999999996275</v>
          </cell>
          <cell r="V578">
            <v>-4837.7000000001863</v>
          </cell>
          <cell r="W578">
            <v>-5581.7599999997765</v>
          </cell>
          <cell r="X578">
            <v>-4058.4999999995343</v>
          </cell>
          <cell r="Y578">
            <v>-3713.5</v>
          </cell>
          <cell r="Z578">
            <v>-6469.2000000001863</v>
          </cell>
          <cell r="AA578">
            <v>-4675.7999999998137</v>
          </cell>
          <cell r="AB578">
            <v>-5620.2999999998137</v>
          </cell>
          <cell r="AC578">
            <v>-4679.7999999998137</v>
          </cell>
          <cell r="AD578">
            <v>-2674.2000000001863</v>
          </cell>
          <cell r="AE578">
            <v>-21777.39999999851</v>
          </cell>
          <cell r="AF578">
            <v>-617.10000000055879</v>
          </cell>
          <cell r="AG578">
            <v>-1124.1000000005588</v>
          </cell>
          <cell r="AH578">
            <v>-3865.2999999998137</v>
          </cell>
          <cell r="AI578">
            <v>-616.8000000002794</v>
          </cell>
          <cell r="AJ578">
            <v>-718.56000000005588</v>
          </cell>
          <cell r="AK578">
            <v>-1440.2399999997579</v>
          </cell>
          <cell r="AL578">
            <v>-3260.6000000000931</v>
          </cell>
          <cell r="AM578">
            <v>-2604.6000000000931</v>
          </cell>
          <cell r="AN578">
            <v>-1829.9000000003725</v>
          </cell>
          <cell r="AO578">
            <v>374.89999999990687</v>
          </cell>
          <cell r="AP578">
            <v>-3542.2999999998137</v>
          </cell>
          <cell r="AQ578">
            <v>-2532.7999999998137</v>
          </cell>
          <cell r="AR578">
            <v>-18152.610000006855</v>
          </cell>
          <cell r="AS578">
            <v>-2365.5</v>
          </cell>
          <cell r="AT578">
            <v>-2304</v>
          </cell>
          <cell r="AU578">
            <v>-1340.7999999998137</v>
          </cell>
          <cell r="AV578">
            <v>-82.100000000093132</v>
          </cell>
          <cell r="AW578">
            <v>-94.109999999869615</v>
          </cell>
          <cell r="AX578">
            <v>-332.1999999997206</v>
          </cell>
          <cell r="AY578">
            <v>-2496.9000000003725</v>
          </cell>
          <cell r="AZ578">
            <v>-2886.6999999997206</v>
          </cell>
          <cell r="BA578">
            <v>-420.79999999981374</v>
          </cell>
          <cell r="BB578">
            <v>-620.20000000018626</v>
          </cell>
          <cell r="BC578">
            <v>-3310.8000000007451</v>
          </cell>
          <cell r="BD578">
            <v>-1898.5</v>
          </cell>
          <cell r="BE578">
            <v>-17074.809999994934</v>
          </cell>
          <cell r="BF578">
            <v>-3188.3999999994412</v>
          </cell>
          <cell r="BG578">
            <v>-2184.5</v>
          </cell>
          <cell r="BH578">
            <v>-709.29999999981374</v>
          </cell>
          <cell r="BI578">
            <v>-68.399999999906868</v>
          </cell>
          <cell r="BJ578">
            <v>-10.459999999962747</v>
          </cell>
          <cell r="BK578">
            <v>-299.14999999990687</v>
          </cell>
          <cell r="BL578">
            <v>-2299.6000000000931</v>
          </cell>
          <cell r="BM578">
            <v>-2327.3999999999069</v>
          </cell>
          <cell r="BN578">
            <v>-559.39999999990687</v>
          </cell>
          <cell r="BO578">
            <v>-620.5</v>
          </cell>
          <cell r="BP578">
            <v>-2025.5999999996275</v>
          </cell>
          <cell r="BQ578">
            <v>-2782.1000000005588</v>
          </cell>
          <cell r="BR578">
            <v>-22558.60000000149</v>
          </cell>
          <cell r="BS578">
            <v>-2693.7999999998137</v>
          </cell>
          <cell r="BT578">
            <v>-2945.5</v>
          </cell>
          <cell r="BU578">
            <v>-1159.6999999997206</v>
          </cell>
          <cell r="BV578">
            <v>-136.39999999990687</v>
          </cell>
          <cell r="BW578">
            <v>-614.40000000037253</v>
          </cell>
          <cell r="BX578">
            <v>-754.89999999990687</v>
          </cell>
          <cell r="BY578">
            <v>-3248.1999999997206</v>
          </cell>
          <cell r="BZ578">
            <v>-4043.4999999995343</v>
          </cell>
          <cell r="CA578">
            <v>-616</v>
          </cell>
          <cell r="CB578">
            <v>-1278.8000000002794</v>
          </cell>
          <cell r="CC578">
            <v>-3178.4000000003725</v>
          </cell>
          <cell r="CD578">
            <v>-1889</v>
          </cell>
          <cell r="CE578">
            <v>-34655.39999999851</v>
          </cell>
          <cell r="CF578">
            <v>-2314.6999999992549</v>
          </cell>
          <cell r="CG578">
            <v>-2308.2000000001863</v>
          </cell>
          <cell r="CH578">
            <v>-1403.7000000001863</v>
          </cell>
          <cell r="CI578">
            <v>-408.5</v>
          </cell>
          <cell r="CJ578">
            <v>-3686.3000000002794</v>
          </cell>
          <cell r="CK578">
            <v>-3158.8999999999069</v>
          </cell>
          <cell r="CL578">
            <v>-4774.9999999990687</v>
          </cell>
          <cell r="CM578">
            <v>-3698.4000000003725</v>
          </cell>
          <cell r="CN578">
            <v>-1959.3000000002794</v>
          </cell>
          <cell r="CO578">
            <v>-6128.7000000001863</v>
          </cell>
          <cell r="CP578">
            <v>-3182.7000000001863</v>
          </cell>
          <cell r="CQ578">
            <v>-1631</v>
          </cell>
          <cell r="CR578">
            <v>-37685.999999992549</v>
          </cell>
          <cell r="CS578">
            <v>-2090.1000000005588</v>
          </cell>
          <cell r="CT578">
            <v>-2841.6999999992549</v>
          </cell>
          <cell r="CU578">
            <v>-1828</v>
          </cell>
          <cell r="CV578">
            <v>-925.90000000037253</v>
          </cell>
          <cell r="CW578">
            <v>-3742.5</v>
          </cell>
          <cell r="CX578">
            <v>-3796.0999999996275</v>
          </cell>
          <cell r="CY578">
            <v>-6236.1999999992549</v>
          </cell>
          <cell r="CZ578">
            <v>-5146.7999999998137</v>
          </cell>
          <cell r="DA578">
            <v>-1916.2000000001863</v>
          </cell>
          <cell r="DB578">
            <v>-3119.8000000007451</v>
          </cell>
          <cell r="DC578">
            <v>-3913.7000000001863</v>
          </cell>
          <cell r="DD578">
            <v>-2129</v>
          </cell>
          <cell r="DE578">
            <v>-33082.800000011921</v>
          </cell>
          <cell r="DF578">
            <v>-1995.2000000001863</v>
          </cell>
          <cell r="DG578">
            <v>-2837.9999999995343</v>
          </cell>
          <cell r="DH578">
            <v>-1575.7000000001863</v>
          </cell>
          <cell r="DI578">
            <v>-953.3000000002794</v>
          </cell>
          <cell r="DJ578">
            <v>-2418.6000000000931</v>
          </cell>
          <cell r="DK578">
            <v>-2238.6000000000931</v>
          </cell>
          <cell r="DL578">
            <v>-5152.8999999994412</v>
          </cell>
          <cell r="DM578">
            <v>-5093.2999999998137</v>
          </cell>
          <cell r="DN578">
            <v>-2470.8999999999069</v>
          </cell>
          <cell r="DO578">
            <v>-2927.4000000003725</v>
          </cell>
          <cell r="DP578">
            <v>-2797.5</v>
          </cell>
          <cell r="DQ578">
            <v>-2621.4000000003725</v>
          </cell>
          <cell r="DR578">
            <v>-53248.60000000149</v>
          </cell>
          <cell r="DS578">
            <v>-4297.4000000003725</v>
          </cell>
          <cell r="DT578">
            <v>-4382.2999999998137</v>
          </cell>
          <cell r="DU578">
            <v>-2804</v>
          </cell>
          <cell r="DV578">
            <v>-2124.7999999998137</v>
          </cell>
          <cell r="DW578">
            <v>-5822.8999999999069</v>
          </cell>
          <cell r="DX578">
            <v>-5189</v>
          </cell>
          <cell r="DY578">
            <v>-6255.1000000005588</v>
          </cell>
          <cell r="DZ578">
            <v>-6098</v>
          </cell>
          <cell r="EA578">
            <v>-3572.2999999998137</v>
          </cell>
          <cell r="EB578">
            <v>-4845.9000000003725</v>
          </cell>
          <cell r="EC578">
            <v>-4706</v>
          </cell>
          <cell r="ED578">
            <v>-3150.9000000003725</v>
          </cell>
        </row>
        <row r="579">
          <cell r="F579">
            <v>0</v>
          </cell>
          <cell r="G579">
            <v>0</v>
          </cell>
          <cell r="H579">
            <v>-433.5</v>
          </cell>
          <cell r="I579">
            <v>-5203.2000000001863</v>
          </cell>
          <cell r="J579">
            <v>-4141.3000000007451</v>
          </cell>
          <cell r="K579">
            <v>-6035.4000000003725</v>
          </cell>
          <cell r="L579">
            <v>-4362</v>
          </cell>
          <cell r="M579">
            <v>-10605.599999999627</v>
          </cell>
          <cell r="N579">
            <v>-9512.5000000009313</v>
          </cell>
          <cell r="O579">
            <v>-7594.7000000001863</v>
          </cell>
          <cell r="P579">
            <v>-3733.2000000001863</v>
          </cell>
          <cell r="Q579">
            <v>-906.99999999906868</v>
          </cell>
          <cell r="R579">
            <v>-36992.559999994934</v>
          </cell>
          <cell r="S579">
            <v>-6374.7999999998137</v>
          </cell>
          <cell r="T579">
            <v>-3049.2999999998137</v>
          </cell>
          <cell r="U579">
            <v>-1978.9400000004098</v>
          </cell>
          <cell r="V579">
            <v>-110.89999999990687</v>
          </cell>
          <cell r="W579">
            <v>-47.060000000521541</v>
          </cell>
          <cell r="X579">
            <v>-1563.1200000001118</v>
          </cell>
          <cell r="Y579">
            <v>-7452.5</v>
          </cell>
          <cell r="Z579">
            <v>-6540.7999999998137</v>
          </cell>
          <cell r="AA579">
            <v>-3096</v>
          </cell>
          <cell r="AB579">
            <v>-3307.7399999983609</v>
          </cell>
          <cell r="AC579">
            <v>-1963.5</v>
          </cell>
          <cell r="AD579">
            <v>-1507.8999999994412</v>
          </cell>
          <cell r="AE579">
            <v>-32640.859999999404</v>
          </cell>
          <cell r="AF579">
            <v>-5957.7000000011176</v>
          </cell>
          <cell r="AG579">
            <v>-6662.5999999996275</v>
          </cell>
          <cell r="AH579">
            <v>-1374.1000000005588</v>
          </cell>
          <cell r="AI579">
            <v>-365.85999999986961</v>
          </cell>
          <cell r="AJ579">
            <v>-279.83999999985099</v>
          </cell>
          <cell r="AK579">
            <v>-647.56000000052154</v>
          </cell>
          <cell r="AL579">
            <v>-4090.5999999996275</v>
          </cell>
          <cell r="AM579">
            <v>-4684.4000000003725</v>
          </cell>
          <cell r="AN579">
            <v>-932.59999999962747</v>
          </cell>
          <cell r="AO579">
            <v>-3859.0999999986961</v>
          </cell>
          <cell r="AP579">
            <v>-708.10000000055879</v>
          </cell>
          <cell r="AQ579">
            <v>-3078.4000000003725</v>
          </cell>
          <cell r="AR579">
            <v>-13451.750000007451</v>
          </cell>
          <cell r="AS579">
            <v>-3029.2999999998137</v>
          </cell>
          <cell r="AT579">
            <v>-1151.8000000007451</v>
          </cell>
          <cell r="AU579">
            <v>-644.65999999921769</v>
          </cell>
          <cell r="AV579">
            <v>-226.97000000020489</v>
          </cell>
          <cell r="AW579">
            <v>-39.410000000149012</v>
          </cell>
          <cell r="AX579">
            <v>-166.90999999968335</v>
          </cell>
          <cell r="AY579">
            <v>-1814</v>
          </cell>
          <cell r="AZ579">
            <v>-1360.8999999994412</v>
          </cell>
          <cell r="BA579">
            <v>-498.40000000037253</v>
          </cell>
          <cell r="BB579">
            <v>-969.10000000055879</v>
          </cell>
          <cell r="BC579">
            <v>-957.40000000037253</v>
          </cell>
          <cell r="BD579">
            <v>-2592.9000000003725</v>
          </cell>
          <cell r="BE579">
            <v>-14637.40000000596</v>
          </cell>
          <cell r="BF579">
            <v>-2949.5</v>
          </cell>
          <cell r="BG579">
            <v>-1896.4000000013039</v>
          </cell>
          <cell r="BH579">
            <v>-394.04000000096858</v>
          </cell>
          <cell r="BI579">
            <v>-271.60000000009313</v>
          </cell>
          <cell r="BJ579">
            <v>-67.799999999813735</v>
          </cell>
          <cell r="BK579">
            <v>-114.70000000018626</v>
          </cell>
          <cell r="BL579">
            <v>-2416.3999999994412</v>
          </cell>
          <cell r="BM579">
            <v>-1696.0000000009313</v>
          </cell>
          <cell r="BN579">
            <v>-360.45999999903142</v>
          </cell>
          <cell r="BO579">
            <v>-1115.1000000005588</v>
          </cell>
          <cell r="BP579">
            <v>-1141.3999999994412</v>
          </cell>
          <cell r="BQ579">
            <v>-2214</v>
          </cell>
          <cell r="BR579">
            <v>-17395.590000025928</v>
          </cell>
          <cell r="BS579">
            <v>-1828.3000000007451</v>
          </cell>
          <cell r="BT579">
            <v>-1550.7999999998137</v>
          </cell>
          <cell r="BU579">
            <v>-530.90000000037253</v>
          </cell>
          <cell r="BV579">
            <v>-402.81999999983236</v>
          </cell>
          <cell r="BW579">
            <v>-609.97999999998137</v>
          </cell>
          <cell r="BX579">
            <v>-110.45000000111759</v>
          </cell>
          <cell r="BY579">
            <v>-2466.9000000003725</v>
          </cell>
          <cell r="BZ579">
            <v>-2043.8999999994412</v>
          </cell>
          <cell r="CA579">
            <v>-932.24000000022352</v>
          </cell>
          <cell r="CB579">
            <v>-3040.9000000003725</v>
          </cell>
          <cell r="CC579">
            <v>-1123.7999999998137</v>
          </cell>
          <cell r="CD579">
            <v>-2754.6000000005588</v>
          </cell>
          <cell r="CE579">
            <v>-29450.289999991655</v>
          </cell>
          <cell r="CF579">
            <v>-3576.3000000007451</v>
          </cell>
          <cell r="CG579">
            <v>-1757.8000000007451</v>
          </cell>
          <cell r="CH579">
            <v>-709.45000000018626</v>
          </cell>
          <cell r="CI579">
            <v>-277.8000000002794</v>
          </cell>
          <cell r="CJ579">
            <v>-3050.8400000007823</v>
          </cell>
          <cell r="CK579">
            <v>-2170.8000000007451</v>
          </cell>
          <cell r="CL579">
            <v>-4414.6999999992549</v>
          </cell>
          <cell r="CM579">
            <v>-5079.5999999996275</v>
          </cell>
          <cell r="CN579">
            <v>-2419.5</v>
          </cell>
          <cell r="CO579">
            <v>-1425.0999999996275</v>
          </cell>
          <cell r="CP579">
            <v>-1563.8000000007451</v>
          </cell>
          <cell r="CQ579">
            <v>-3004.5999999996275</v>
          </cell>
          <cell r="CR579">
            <v>-30753.40000000596</v>
          </cell>
          <cell r="CS579">
            <v>-4028.9000000022352</v>
          </cell>
          <cell r="CT579">
            <v>-1585.1000000005588</v>
          </cell>
          <cell r="CU579">
            <v>-888.09999999962747</v>
          </cell>
          <cell r="CV579">
            <v>-879.10000000055879</v>
          </cell>
          <cell r="CW579">
            <v>-1114.3000000007451</v>
          </cell>
          <cell r="CX579">
            <v>-2221.3999999994412</v>
          </cell>
          <cell r="CY579">
            <v>-4962.8999999985099</v>
          </cell>
          <cell r="CZ579">
            <v>-5350.0999999996275</v>
          </cell>
          <cell r="DA579">
            <v>-2292.3000000007451</v>
          </cell>
          <cell r="DB579">
            <v>-2680.8000000007451</v>
          </cell>
          <cell r="DC579">
            <v>-1493.7999999998137</v>
          </cell>
          <cell r="DD579">
            <v>-3256.5999999996275</v>
          </cell>
          <cell r="DE579">
            <v>-29780.140000000596</v>
          </cell>
          <cell r="DF579">
            <v>-4070.4000000003725</v>
          </cell>
          <cell r="DG579">
            <v>-1581.0999999996275</v>
          </cell>
          <cell r="DH579">
            <v>-871.74000000022352</v>
          </cell>
          <cell r="DI579">
            <v>-1141.8000000007451</v>
          </cell>
          <cell r="DJ579">
            <v>-1038.4000000003725</v>
          </cell>
          <cell r="DK579">
            <v>-1506.4000000003725</v>
          </cell>
          <cell r="DL579">
            <v>-4727.5</v>
          </cell>
          <cell r="DM579">
            <v>-6133.5999999996275</v>
          </cell>
          <cell r="DN579">
            <v>-1976.3000000007451</v>
          </cell>
          <cell r="DO579">
            <v>-2509.3999999994412</v>
          </cell>
          <cell r="DP579">
            <v>-1744.6999999992549</v>
          </cell>
          <cell r="DQ579">
            <v>-2478.8000000007451</v>
          </cell>
          <cell r="DR579">
            <v>-6823.7300000041723</v>
          </cell>
          <cell r="DS579">
            <v>-285.70000000018626</v>
          </cell>
          <cell r="DT579">
            <v>-361.34000000031665</v>
          </cell>
          <cell r="DU579">
            <v>-284.39999999944121</v>
          </cell>
          <cell r="DV579">
            <v>-307.14999999944121</v>
          </cell>
          <cell r="DW579">
            <v>-348.37000000011176</v>
          </cell>
          <cell r="DX579">
            <v>-248.96000000042841</v>
          </cell>
          <cell r="DY579">
            <v>-1660.6999999992549</v>
          </cell>
          <cell r="DZ579">
            <v>-1479.9000000003725</v>
          </cell>
          <cell r="EA579">
            <v>-216.91000000014901</v>
          </cell>
          <cell r="EB579">
            <v>-801.59999999962747</v>
          </cell>
          <cell r="EC579">
            <v>-218.89999999990687</v>
          </cell>
          <cell r="ED579">
            <v>-609.79999999981374</v>
          </cell>
        </row>
        <row r="580">
          <cell r="F580">
            <v>0</v>
          </cell>
          <cell r="G580">
            <v>-8.2000000001862645</v>
          </cell>
          <cell r="H580">
            <v>0</v>
          </cell>
          <cell r="I580">
            <v>0</v>
          </cell>
          <cell r="J580">
            <v>-244.26000000000931</v>
          </cell>
          <cell r="K580">
            <v>-2156.2000000001863</v>
          </cell>
          <cell r="L580">
            <v>-36.800000000279397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-14925.099999997765</v>
          </cell>
          <cell r="S580">
            <v>0</v>
          </cell>
          <cell r="T580">
            <v>0</v>
          </cell>
          <cell r="U580">
            <v>-1372.8999999999069</v>
          </cell>
          <cell r="V580">
            <v>-4255.8999999999069</v>
          </cell>
          <cell r="W580">
            <v>-1218.4000000001397</v>
          </cell>
          <cell r="X580">
            <v>-2373.5</v>
          </cell>
          <cell r="Y580">
            <v>-256.3000000002794</v>
          </cell>
          <cell r="Z580">
            <v>-963.60000000009313</v>
          </cell>
          <cell r="AA580">
            <v>-3141.4999999995343</v>
          </cell>
          <cell r="AB580">
            <v>-1253.7999999998137</v>
          </cell>
          <cell r="AC580">
            <v>0</v>
          </cell>
          <cell r="AD580">
            <v>-89.200000000186265</v>
          </cell>
          <cell r="AE580">
            <v>-1330.8199999984354</v>
          </cell>
          <cell r="AF580">
            <v>-88.650000000023283</v>
          </cell>
          <cell r="AG580">
            <v>-58.21999999997206</v>
          </cell>
          <cell r="AH580">
            <v>-6.940000000060536</v>
          </cell>
          <cell r="AI580">
            <v>0</v>
          </cell>
          <cell r="AJ580">
            <v>0</v>
          </cell>
          <cell r="AK580">
            <v>-4.7299999999813735</v>
          </cell>
          <cell r="AL580">
            <v>-124.87000000011176</v>
          </cell>
          <cell r="AM580">
            <v>-186.23999999999069</v>
          </cell>
          <cell r="AN580">
            <v>-8.0499999999301508</v>
          </cell>
          <cell r="AO580">
            <v>-13.140000000130385</v>
          </cell>
          <cell r="AP580">
            <v>-21.28000000002794</v>
          </cell>
          <cell r="AQ580">
            <v>-818.69999999995343</v>
          </cell>
          <cell r="AR580">
            <v>-1298.9000000003725</v>
          </cell>
          <cell r="AS580">
            <v>-120.40000000002328</v>
          </cell>
          <cell r="AT580">
            <v>-14.059999999939464</v>
          </cell>
          <cell r="AU580">
            <v>-108.44000000006054</v>
          </cell>
          <cell r="AV580">
            <v>0</v>
          </cell>
          <cell r="AW580">
            <v>0</v>
          </cell>
          <cell r="AX580">
            <v>0</v>
          </cell>
          <cell r="AY580">
            <v>-114.47999999986496</v>
          </cell>
          <cell r="AZ580">
            <v>-47.380000000004657</v>
          </cell>
          <cell r="BA580">
            <v>-2.809999999939464</v>
          </cell>
          <cell r="BB580">
            <v>-12.189999999944121</v>
          </cell>
          <cell r="BC580">
            <v>-4.0400000000372529</v>
          </cell>
          <cell r="BD580">
            <v>-875.10000000009313</v>
          </cell>
          <cell r="BE580">
            <v>-429.48999999836087</v>
          </cell>
          <cell r="BF580">
            <v>-51.279999999911524</v>
          </cell>
          <cell r="BG580">
            <v>-20.980000000097789</v>
          </cell>
          <cell r="BH580">
            <v>-31.459999999962747</v>
          </cell>
          <cell r="BI580">
            <v>0</v>
          </cell>
          <cell r="BJ580">
            <v>0</v>
          </cell>
          <cell r="BK580">
            <v>-4.6499999999068677</v>
          </cell>
          <cell r="BL580">
            <v>-108.05999999993946</v>
          </cell>
          <cell r="BM580">
            <v>-45.869999999995343</v>
          </cell>
          <cell r="BN580">
            <v>-48.430000000051223</v>
          </cell>
          <cell r="BO580">
            <v>-90.940000000060536</v>
          </cell>
          <cell r="BP580">
            <v>-8.5400000000372529</v>
          </cell>
          <cell r="BQ580">
            <v>-19.279999999911524</v>
          </cell>
          <cell r="BR580">
            <v>-801.43999999947846</v>
          </cell>
          <cell r="BS580">
            <v>-49.580000000074506</v>
          </cell>
          <cell r="BT580">
            <v>-3.5699999999487773</v>
          </cell>
          <cell r="BU580">
            <v>-88.21999999997206</v>
          </cell>
          <cell r="BV580">
            <v>0</v>
          </cell>
          <cell r="BW580">
            <v>0</v>
          </cell>
          <cell r="BX580">
            <v>-23.239999999990687</v>
          </cell>
          <cell r="BY580">
            <v>-51.179999999934807</v>
          </cell>
          <cell r="BZ580">
            <v>-48.310000000055879</v>
          </cell>
          <cell r="CA580">
            <v>-52.849999999976717</v>
          </cell>
          <cell r="CB580">
            <v>-135.56999999994878</v>
          </cell>
          <cell r="CC580">
            <v>-132.13000000000466</v>
          </cell>
          <cell r="CD580">
            <v>-216.79000000003725</v>
          </cell>
          <cell r="CE580">
            <v>13642.050000002608</v>
          </cell>
          <cell r="CF580">
            <v>-39.520000000018626</v>
          </cell>
          <cell r="CG580">
            <v>-1.9000000000232831</v>
          </cell>
          <cell r="CH580">
            <v>-55.910000000032596</v>
          </cell>
          <cell r="CI580">
            <v>-10.5</v>
          </cell>
          <cell r="CJ580">
            <v>-2.0400000000372529</v>
          </cell>
          <cell r="CK580">
            <v>-13.880000000004657</v>
          </cell>
          <cell r="CL580">
            <v>-266.0999999998603</v>
          </cell>
          <cell r="CM580">
            <v>-202.30999999993946</v>
          </cell>
          <cell r="CN580">
            <v>-20.479999999981374</v>
          </cell>
          <cell r="CO580">
            <v>9134.0999999998603</v>
          </cell>
          <cell r="CP580">
            <v>5279.9899999999907</v>
          </cell>
          <cell r="CQ580">
            <v>-159.39999999990687</v>
          </cell>
          <cell r="CR580">
            <v>-1527.2100000027567</v>
          </cell>
          <cell r="CS580">
            <v>-270.34000000008382</v>
          </cell>
          <cell r="CT580">
            <v>-78.78000000002794</v>
          </cell>
          <cell r="CU580">
            <v>-115.1500000001397</v>
          </cell>
          <cell r="CV580">
            <v>-52.099999999976717</v>
          </cell>
          <cell r="CW580">
            <v>-60.140000000130385</v>
          </cell>
          <cell r="CX580">
            <v>-4.7199999999720603</v>
          </cell>
          <cell r="CY580">
            <v>-159.05000000004657</v>
          </cell>
          <cell r="CZ580">
            <v>-171.41999999992549</v>
          </cell>
          <cell r="DA580">
            <v>-67.489999999990687</v>
          </cell>
          <cell r="DB580">
            <v>-139.13000000012107</v>
          </cell>
          <cell r="DC580">
            <v>-23.739999999874271</v>
          </cell>
          <cell r="DD580">
            <v>-385.1500000001397</v>
          </cell>
          <cell r="DE580">
            <v>-857.72999999858439</v>
          </cell>
          <cell r="DF580">
            <v>-151.58000000007451</v>
          </cell>
          <cell r="DG580">
            <v>-98.120000000111759</v>
          </cell>
          <cell r="DH580">
            <v>-136.63999999989755</v>
          </cell>
          <cell r="DI580">
            <v>-25.950000000069849</v>
          </cell>
          <cell r="DJ580">
            <v>-30.379999999888241</v>
          </cell>
          <cell r="DK580">
            <v>-9.0399999999208376</v>
          </cell>
          <cell r="DL580">
            <v>-103.09999999997672</v>
          </cell>
          <cell r="DM580">
            <v>-71.630000000004657</v>
          </cell>
          <cell r="DN580">
            <v>-12.450000000069849</v>
          </cell>
          <cell r="DO580">
            <v>-132.65999999991618</v>
          </cell>
          <cell r="DP580">
            <v>-53.879999999888241</v>
          </cell>
          <cell r="DQ580">
            <v>-32.300000000046566</v>
          </cell>
          <cell r="DR580">
            <v>-2117.9899999983609</v>
          </cell>
          <cell r="DS580">
            <v>-311.96999999997206</v>
          </cell>
          <cell r="DT580">
            <v>-73.71999999997206</v>
          </cell>
          <cell r="DU580">
            <v>-143.5</v>
          </cell>
          <cell r="DV580">
            <v>-12.970000000088476</v>
          </cell>
          <cell r="DW580">
            <v>-75.25</v>
          </cell>
          <cell r="DX580">
            <v>-50.950000000069849</v>
          </cell>
          <cell r="DY580">
            <v>-308.67999999993481</v>
          </cell>
          <cell r="DZ580">
            <v>-299.99999999976717</v>
          </cell>
          <cell r="EA580">
            <v>-103.50000000023283</v>
          </cell>
          <cell r="EB580">
            <v>-113.75</v>
          </cell>
          <cell r="EC580">
            <v>-72.539999999920838</v>
          </cell>
          <cell r="ED580">
            <v>-551.16000000014901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-144.5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-144.5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-8204.1999999992549</v>
          </cell>
          <cell r="AF581">
            <v>0</v>
          </cell>
          <cell r="AG581">
            <v>-184.39999999990687</v>
          </cell>
          <cell r="AH581">
            <v>-1005.9000000001397</v>
          </cell>
          <cell r="AI581">
            <v>-54.699999999953434</v>
          </cell>
          <cell r="AJ581">
            <v>-1095.4000000001397</v>
          </cell>
          <cell r="AK581">
            <v>-787.60000000009313</v>
          </cell>
          <cell r="AL581">
            <v>-1384.9000000001397</v>
          </cell>
          <cell r="AM581">
            <v>-1750.3000000000466</v>
          </cell>
          <cell r="AN581">
            <v>-1355.1000000000931</v>
          </cell>
          <cell r="AO581">
            <v>-585.9000000001397</v>
          </cell>
          <cell r="AP581">
            <v>0</v>
          </cell>
          <cell r="AQ581">
            <v>0</v>
          </cell>
          <cell r="AR581">
            <v>-7236.9000000059605</v>
          </cell>
          <cell r="AS581">
            <v>0</v>
          </cell>
          <cell r="AT581">
            <v>-546.19999999995343</v>
          </cell>
          <cell r="AU581">
            <v>-901.39999999990687</v>
          </cell>
          <cell r="AV581">
            <v>-160.5</v>
          </cell>
          <cell r="AW581">
            <v>-295.39999999990687</v>
          </cell>
          <cell r="AX581">
            <v>-371.69999999995343</v>
          </cell>
          <cell r="AY581">
            <v>-812.69999999995343</v>
          </cell>
          <cell r="AZ581">
            <v>-1674</v>
          </cell>
          <cell r="BA581">
            <v>-729</v>
          </cell>
          <cell r="BB581">
            <v>-1427.2999999998137</v>
          </cell>
          <cell r="BC581">
            <v>-318.70000000018626</v>
          </cell>
          <cell r="BD581">
            <v>0</v>
          </cell>
          <cell r="BE581">
            <v>-7954.3999999947846</v>
          </cell>
          <cell r="BF581">
            <v>-62.399999999906868</v>
          </cell>
          <cell r="BG581">
            <v>-250.5</v>
          </cell>
          <cell r="BH581">
            <v>-1251.3000000000466</v>
          </cell>
          <cell r="BI581">
            <v>-81.600000000093132</v>
          </cell>
          <cell r="BJ581">
            <v>-340</v>
          </cell>
          <cell r="BK581">
            <v>-656.5</v>
          </cell>
          <cell r="BL581">
            <v>-895.79999999981374</v>
          </cell>
          <cell r="BM581">
            <v>-949.60000000009313</v>
          </cell>
          <cell r="BN581">
            <v>-935.29999999981374</v>
          </cell>
          <cell r="BO581">
            <v>-1599.0999999998603</v>
          </cell>
          <cell r="BP581">
            <v>-837.79999999981374</v>
          </cell>
          <cell r="BQ581">
            <v>-94.5</v>
          </cell>
          <cell r="BR581">
            <v>-9748.2000000067055</v>
          </cell>
          <cell r="BS581">
            <v>-116.60000000009313</v>
          </cell>
          <cell r="BT581">
            <v>-511.5</v>
          </cell>
          <cell r="BU581">
            <v>-486.19999999995343</v>
          </cell>
          <cell r="BV581">
            <v>-142.0999999998603</v>
          </cell>
          <cell r="BW581">
            <v>-1271</v>
          </cell>
          <cell r="BX581">
            <v>-1719.4000000001397</v>
          </cell>
          <cell r="BY581">
            <v>-1297.5999999998603</v>
          </cell>
          <cell r="BZ581">
            <v>-1293</v>
          </cell>
          <cell r="CA581">
            <v>-1259.6999999999534</v>
          </cell>
          <cell r="CB581">
            <v>-812.10000000009313</v>
          </cell>
          <cell r="CC581">
            <v>-743.20000000018626</v>
          </cell>
          <cell r="CD581">
            <v>-95.800000000046566</v>
          </cell>
          <cell r="CE581">
            <v>-8271.1999999992549</v>
          </cell>
          <cell r="CF581">
            <v>0</v>
          </cell>
          <cell r="CG581">
            <v>-370.89999999990687</v>
          </cell>
          <cell r="CH581">
            <v>-885.0999999998603</v>
          </cell>
          <cell r="CI581">
            <v>-216</v>
          </cell>
          <cell r="CJ581">
            <v>-884.5999999998603</v>
          </cell>
          <cell r="CK581">
            <v>-1548.1999999999534</v>
          </cell>
          <cell r="CL581">
            <v>-1349.1000000000931</v>
          </cell>
          <cell r="CM581">
            <v>-1145</v>
          </cell>
          <cell r="CN581">
            <v>-646.4000000001397</v>
          </cell>
          <cell r="CO581">
            <v>-832.5</v>
          </cell>
          <cell r="CP581">
            <v>-393.39999999990687</v>
          </cell>
          <cell r="CQ581">
            <v>0</v>
          </cell>
          <cell r="CR581">
            <v>-10155.10000000149</v>
          </cell>
          <cell r="CS581">
            <v>-86.100000000093132</v>
          </cell>
          <cell r="CT581">
            <v>-961.0999999998603</v>
          </cell>
          <cell r="CU581">
            <v>-775.60000000009313</v>
          </cell>
          <cell r="CV581">
            <v>-655.60000000009313</v>
          </cell>
          <cell r="CW581">
            <v>-1548.6000000000931</v>
          </cell>
          <cell r="CX581">
            <v>-1334.1999999999534</v>
          </cell>
          <cell r="CY581">
            <v>-1025.3000000000466</v>
          </cell>
          <cell r="CZ581">
            <v>-808.10000000009313</v>
          </cell>
          <cell r="DA581">
            <v>-1519.6999999999534</v>
          </cell>
          <cell r="DB581">
            <v>-984.69999999995343</v>
          </cell>
          <cell r="DC581">
            <v>-456.10000000009313</v>
          </cell>
          <cell r="DD581">
            <v>0</v>
          </cell>
          <cell r="DE581">
            <v>-10902.400000002235</v>
          </cell>
          <cell r="DF581">
            <v>-56.099999999860302</v>
          </cell>
          <cell r="DG581">
            <v>-704.30000000004657</v>
          </cell>
          <cell r="DH581">
            <v>-421.5</v>
          </cell>
          <cell r="DI581">
            <v>-741.5</v>
          </cell>
          <cell r="DJ581">
            <v>-1691.6000000000931</v>
          </cell>
          <cell r="DK581">
            <v>-1763.5</v>
          </cell>
          <cell r="DL581">
            <v>-1576.6999999999534</v>
          </cell>
          <cell r="DM581">
            <v>-1295</v>
          </cell>
          <cell r="DN581">
            <v>-902.69999999995343</v>
          </cell>
          <cell r="DO581">
            <v>-1137.3999999999069</v>
          </cell>
          <cell r="DP581">
            <v>-567.10000000009313</v>
          </cell>
          <cell r="DQ581">
            <v>-45</v>
          </cell>
          <cell r="DR581">
            <v>-10161</v>
          </cell>
          <cell r="DS581">
            <v>0</v>
          </cell>
          <cell r="DT581">
            <v>-205.20000000018626</v>
          </cell>
          <cell r="DU581">
            <v>-885</v>
          </cell>
          <cell r="DV581">
            <v>-1432.1999999999534</v>
          </cell>
          <cell r="DW581">
            <v>-1449.5999999998603</v>
          </cell>
          <cell r="DX581">
            <v>-1505.3999999999069</v>
          </cell>
          <cell r="DY581">
            <v>-1296.2999999998137</v>
          </cell>
          <cell r="DZ581">
            <v>-1109.8999999999069</v>
          </cell>
          <cell r="EA581">
            <v>-1218.7000000001863</v>
          </cell>
          <cell r="EB581">
            <v>-870.60000000009313</v>
          </cell>
          <cell r="EC581">
            <v>-188.10000000009313</v>
          </cell>
          <cell r="ED581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-36.369999999995343</v>
          </cell>
          <cell r="Q583">
            <v>0</v>
          </cell>
          <cell r="R583">
            <v>-3460.1000000014901</v>
          </cell>
          <cell r="S583">
            <v>-471.79999999981374</v>
          </cell>
          <cell r="T583">
            <v>542.5</v>
          </cell>
          <cell r="U583">
            <v>-934</v>
          </cell>
          <cell r="V583">
            <v>-533</v>
          </cell>
          <cell r="W583">
            <v>0</v>
          </cell>
          <cell r="X583">
            <v>0</v>
          </cell>
          <cell r="Y583">
            <v>0</v>
          </cell>
          <cell r="Z583">
            <v>-161.70000000018626</v>
          </cell>
          <cell r="AA583">
            <v>-819.5</v>
          </cell>
          <cell r="AB583">
            <v>-184.30000000004657</v>
          </cell>
          <cell r="AC583">
            <v>0</v>
          </cell>
          <cell r="AD583">
            <v>-898.30000000004657</v>
          </cell>
          <cell r="AE583">
            <v>-5820.859999999404</v>
          </cell>
          <cell r="AF583">
            <v>-1.3000000000465661</v>
          </cell>
          <cell r="AG583">
            <v>-1.2999999998137355</v>
          </cell>
          <cell r="AH583">
            <v>-175.80000000004657</v>
          </cell>
          <cell r="AI583">
            <v>-609.79999999981374</v>
          </cell>
          <cell r="AJ583">
            <v>-318.55999999999767</v>
          </cell>
          <cell r="AK583">
            <v>-354.29999999998836</v>
          </cell>
          <cell r="AL583">
            <v>-1104.7000000001863</v>
          </cell>
          <cell r="AM583">
            <v>-1101.8000000000466</v>
          </cell>
          <cell r="AN583">
            <v>-557.20000000018626</v>
          </cell>
          <cell r="AO583">
            <v>-1333.7000000001863</v>
          </cell>
          <cell r="AP583">
            <v>-262.39999999990687</v>
          </cell>
          <cell r="AQ583">
            <v>0</v>
          </cell>
          <cell r="AR583">
            <v>-3945.9500000011176</v>
          </cell>
          <cell r="AS583">
            <v>0</v>
          </cell>
          <cell r="AT583">
            <v>0</v>
          </cell>
          <cell r="AU583">
            <v>0</v>
          </cell>
          <cell r="AV583">
            <v>-268.5</v>
          </cell>
          <cell r="AW583">
            <v>-102.84999999997672</v>
          </cell>
          <cell r="AX583">
            <v>-335</v>
          </cell>
          <cell r="AY583">
            <v>-1014.2999999998137</v>
          </cell>
          <cell r="AZ583">
            <v>-1069.5</v>
          </cell>
          <cell r="BA583">
            <v>-354.89999999990687</v>
          </cell>
          <cell r="BB583">
            <v>-800.89999999990687</v>
          </cell>
          <cell r="BC583">
            <v>0</v>
          </cell>
          <cell r="BD583">
            <v>0</v>
          </cell>
          <cell r="BE583">
            <v>-3327.5099999979138</v>
          </cell>
          <cell r="BF583">
            <v>0</v>
          </cell>
          <cell r="BG583">
            <v>-4.3100000000558794</v>
          </cell>
          <cell r="BH583">
            <v>-59.700000000186265</v>
          </cell>
          <cell r="BI583">
            <v>-129.59999999962747</v>
          </cell>
          <cell r="BJ583">
            <v>-149.19999999995343</v>
          </cell>
          <cell r="BK583">
            <v>-297.90000000002328</v>
          </cell>
          <cell r="BL583">
            <v>-1014.7000000001863</v>
          </cell>
          <cell r="BM583">
            <v>-1180.5999999998603</v>
          </cell>
          <cell r="BN583">
            <v>-242.29999999981374</v>
          </cell>
          <cell r="BO583">
            <v>-249.19999999995343</v>
          </cell>
          <cell r="BP583">
            <v>0</v>
          </cell>
          <cell r="BQ583">
            <v>0</v>
          </cell>
          <cell r="BR583">
            <v>-27568.660000000149</v>
          </cell>
          <cell r="BS583">
            <v>0</v>
          </cell>
          <cell r="BT583">
            <v>-14.899999999906868</v>
          </cell>
          <cell r="BU583">
            <v>-39</v>
          </cell>
          <cell r="BV583">
            <v>-94</v>
          </cell>
          <cell r="BW583">
            <v>0</v>
          </cell>
          <cell r="BX583">
            <v>-42.960000000079162</v>
          </cell>
          <cell r="BY583">
            <v>-624.5</v>
          </cell>
          <cell r="BZ583">
            <v>-245.60000000009313</v>
          </cell>
          <cell r="CA583">
            <v>-124.4000000001397</v>
          </cell>
          <cell r="CB583">
            <v>-26383.29999999993</v>
          </cell>
          <cell r="CC583">
            <v>0</v>
          </cell>
          <cell r="CD583">
            <v>0</v>
          </cell>
          <cell r="CE583">
            <v>-109693.44999999925</v>
          </cell>
          <cell r="CF583">
            <v>0</v>
          </cell>
          <cell r="CG583">
            <v>0</v>
          </cell>
          <cell r="CH583">
            <v>0</v>
          </cell>
          <cell r="CI583">
            <v>-61</v>
          </cell>
          <cell r="CJ583">
            <v>0</v>
          </cell>
          <cell r="CK583">
            <v>0</v>
          </cell>
          <cell r="CL583">
            <v>-4.6000000000931323</v>
          </cell>
          <cell r="CM583">
            <v>-26.599999999860302</v>
          </cell>
          <cell r="CN583">
            <v>-32.100000000093132</v>
          </cell>
          <cell r="CO583">
            <v>-94119.649999999907</v>
          </cell>
          <cell r="CP583">
            <v>-15449.5</v>
          </cell>
          <cell r="CQ583">
            <v>0</v>
          </cell>
          <cell r="CR583">
            <v>-126.90000000037253</v>
          </cell>
          <cell r="CS583">
            <v>0</v>
          </cell>
          <cell r="CT583">
            <v>0</v>
          </cell>
          <cell r="CU583">
            <v>-0.19999999995343387</v>
          </cell>
          <cell r="CV583">
            <v>0</v>
          </cell>
          <cell r="CW583">
            <v>0</v>
          </cell>
          <cell r="CX583">
            <v>0</v>
          </cell>
          <cell r="CY583">
            <v>-32</v>
          </cell>
          <cell r="CZ583">
            <v>-36.800000000046566</v>
          </cell>
          <cell r="DA583">
            <v>-35</v>
          </cell>
          <cell r="DB583">
            <v>-22.900000000139698</v>
          </cell>
          <cell r="DC583">
            <v>0</v>
          </cell>
          <cell r="DD583">
            <v>0</v>
          </cell>
          <cell r="DE583">
            <v>-144.21000000275671</v>
          </cell>
          <cell r="DF583">
            <v>-25.199999999953434</v>
          </cell>
          <cell r="DG583">
            <v>0</v>
          </cell>
          <cell r="DH583">
            <v>0</v>
          </cell>
          <cell r="DI583">
            <v>-25.599999999860302</v>
          </cell>
          <cell r="DJ583">
            <v>0</v>
          </cell>
          <cell r="DK583">
            <v>0</v>
          </cell>
          <cell r="DL583">
            <v>-48</v>
          </cell>
          <cell r="DM583">
            <v>0</v>
          </cell>
          <cell r="DN583">
            <v>-5.6000000000931323</v>
          </cell>
          <cell r="DO583">
            <v>-39.810000000055879</v>
          </cell>
          <cell r="DP583">
            <v>0</v>
          </cell>
          <cell r="DQ583">
            <v>0</v>
          </cell>
          <cell r="DR583">
            <v>-2143.4000000022352</v>
          </cell>
          <cell r="DS583">
            <v>-235.29999999981374</v>
          </cell>
          <cell r="DT583">
            <v>-75.699999999953434</v>
          </cell>
          <cell r="DU583">
            <v>-149.5</v>
          </cell>
          <cell r="DV583">
            <v>-252</v>
          </cell>
          <cell r="DW583">
            <v>0</v>
          </cell>
          <cell r="DX583">
            <v>-116</v>
          </cell>
          <cell r="DY583">
            <v>-534.60000000009313</v>
          </cell>
          <cell r="DZ583">
            <v>135.60000000009313</v>
          </cell>
          <cell r="EA583">
            <v>-221.30000000004657</v>
          </cell>
          <cell r="EB583">
            <v>-116.30000000004657</v>
          </cell>
          <cell r="EC583">
            <v>-40.300000000046566</v>
          </cell>
          <cell r="ED583">
            <v>-538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-5.5</v>
          </cell>
          <cell r="G585">
            <v>-39.360000000000582</v>
          </cell>
          <cell r="H585">
            <v>0</v>
          </cell>
          <cell r="I585">
            <v>0</v>
          </cell>
          <cell r="J585">
            <v>0</v>
          </cell>
          <cell r="K585">
            <v>-415.89000000013039</v>
          </cell>
          <cell r="L585">
            <v>-114.00999999977648</v>
          </cell>
          <cell r="M585">
            <v>0</v>
          </cell>
          <cell r="N585">
            <v>-227.79000000003725</v>
          </cell>
          <cell r="O585">
            <v>0</v>
          </cell>
          <cell r="P585">
            <v>-9.7000000001571607E-2</v>
          </cell>
          <cell r="Q585">
            <v>0</v>
          </cell>
          <cell r="R585">
            <v>-3414.2669999971986</v>
          </cell>
          <cell r="S585">
            <v>0</v>
          </cell>
          <cell r="T585">
            <v>-32.100000000093132</v>
          </cell>
          <cell r="U585">
            <v>350.30000000004657</v>
          </cell>
          <cell r="V585">
            <v>-1110.5999999999767</v>
          </cell>
          <cell r="W585">
            <v>-527.93999999994412</v>
          </cell>
          <cell r="X585">
            <v>-1301.1599999999162</v>
          </cell>
          <cell r="Y585">
            <v>-195.53000000026077</v>
          </cell>
          <cell r="Z585">
            <v>-58.899999999906868</v>
          </cell>
          <cell r="AA585">
            <v>-227.77999999979511</v>
          </cell>
          <cell r="AB585">
            <v>-204.26000000000931</v>
          </cell>
          <cell r="AC585">
            <v>-106.29700000025332</v>
          </cell>
          <cell r="AD585">
            <v>0</v>
          </cell>
          <cell r="AE585">
            <v>-8383.9160000011325</v>
          </cell>
          <cell r="AF585">
            <v>-197.30000000004657</v>
          </cell>
          <cell r="AG585">
            <v>-337.20000000018626</v>
          </cell>
          <cell r="AH585">
            <v>379.29999999981374</v>
          </cell>
          <cell r="AI585">
            <v>-621.51000000024214</v>
          </cell>
          <cell r="AJ585">
            <v>-1076.5600000000559</v>
          </cell>
          <cell r="AK585">
            <v>-1858.3560000001453</v>
          </cell>
          <cell r="AL585">
            <v>-723.70000000018626</v>
          </cell>
          <cell r="AM585">
            <v>-984.44999999995343</v>
          </cell>
          <cell r="AN585">
            <v>-790.69999999995343</v>
          </cell>
          <cell r="AO585">
            <v>-742.43999999994412</v>
          </cell>
          <cell r="AP585">
            <v>-1431</v>
          </cell>
          <cell r="AQ585">
            <v>0</v>
          </cell>
          <cell r="AR585">
            <v>-4666.2800000049174</v>
          </cell>
          <cell r="AS585">
            <v>0</v>
          </cell>
          <cell r="AT585">
            <v>-27.5</v>
          </cell>
          <cell r="AU585">
            <v>-92</v>
          </cell>
          <cell r="AV585">
            <v>-273.73999999999069</v>
          </cell>
          <cell r="AW585">
            <v>-315.40999999991618</v>
          </cell>
          <cell r="AX585">
            <v>-926.53000000002794</v>
          </cell>
          <cell r="AY585">
            <v>-1133.2999999998137</v>
          </cell>
          <cell r="AZ585">
            <v>-949.20000000018626</v>
          </cell>
          <cell r="BA585">
            <v>-653.5</v>
          </cell>
          <cell r="BB585">
            <v>-226.19999999995343</v>
          </cell>
          <cell r="BC585">
            <v>-68.899999999906868</v>
          </cell>
          <cell r="BD585">
            <v>0</v>
          </cell>
          <cell r="BE585">
            <v>-4838.136000007391</v>
          </cell>
          <cell r="BF585">
            <v>-43.339999999967404</v>
          </cell>
          <cell r="BG585">
            <v>-96.5</v>
          </cell>
          <cell r="BH585">
            <v>-165.9000000001397</v>
          </cell>
          <cell r="BI585">
            <v>-140.4000000001397</v>
          </cell>
          <cell r="BJ585">
            <v>-248</v>
          </cell>
          <cell r="BK585">
            <v>-1051.1000000000931</v>
          </cell>
          <cell r="BL585">
            <v>-1146.429999999702</v>
          </cell>
          <cell r="BM585">
            <v>-881.48999999999069</v>
          </cell>
          <cell r="BN585">
            <v>-701.14999999990687</v>
          </cell>
          <cell r="BO585">
            <v>-231</v>
          </cell>
          <cell r="BP585">
            <v>-107.39999999990687</v>
          </cell>
          <cell r="BQ585">
            <v>-25.425999999977648</v>
          </cell>
          <cell r="BR585">
            <v>-3106.4220000058413</v>
          </cell>
          <cell r="BS585">
            <v>-59.599999999860302</v>
          </cell>
          <cell r="BT585">
            <v>-185.89999999990687</v>
          </cell>
          <cell r="BU585">
            <v>-172.42000000015832</v>
          </cell>
          <cell r="BV585">
            <v>-157.80000000004657</v>
          </cell>
          <cell r="BW585">
            <v>-306.59999999962747</v>
          </cell>
          <cell r="BX585">
            <v>-590.5</v>
          </cell>
          <cell r="BY585">
            <v>-1234</v>
          </cell>
          <cell r="BZ585">
            <v>-816.89999999990687</v>
          </cell>
          <cell r="CA585">
            <v>514.89999999990687</v>
          </cell>
          <cell r="CB585">
            <v>-58.089999999996508</v>
          </cell>
          <cell r="CC585">
            <v>-13.5</v>
          </cell>
          <cell r="CD585">
            <v>-26.011999999987893</v>
          </cell>
          <cell r="CE585">
            <v>-330.10199999809265</v>
          </cell>
          <cell r="CF585">
            <v>-49.200000000186265</v>
          </cell>
          <cell r="CG585">
            <v>-29.099999999860302</v>
          </cell>
          <cell r="CH585">
            <v>-18.550000000046566</v>
          </cell>
          <cell r="CI585">
            <v>-79.399999999906868</v>
          </cell>
          <cell r="CJ585">
            <v>0</v>
          </cell>
          <cell r="CK585">
            <v>0</v>
          </cell>
          <cell r="CL585">
            <v>-7.6999999999534339</v>
          </cell>
          <cell r="CM585">
            <v>-119.76599999982864</v>
          </cell>
          <cell r="CN585">
            <v>-48.299999999813735</v>
          </cell>
          <cell r="CO585">
            <v>36.913999999989755</v>
          </cell>
          <cell r="CP585">
            <v>-15</v>
          </cell>
          <cell r="CQ585">
            <v>0</v>
          </cell>
          <cell r="CR585">
            <v>-299.55400000046939</v>
          </cell>
          <cell r="CS585">
            <v>0</v>
          </cell>
          <cell r="CT585">
            <v>-64.854000000050291</v>
          </cell>
          <cell r="CU585">
            <v>-36.260000000009313</v>
          </cell>
          <cell r="CV585">
            <v>0</v>
          </cell>
          <cell r="CW585">
            <v>0</v>
          </cell>
          <cell r="CX585">
            <v>0</v>
          </cell>
          <cell r="CY585">
            <v>-82.399999999906868</v>
          </cell>
          <cell r="CZ585">
            <v>-62.5</v>
          </cell>
          <cell r="DA585">
            <v>-10.5</v>
          </cell>
          <cell r="DB585">
            <v>-35.039999999979045</v>
          </cell>
          <cell r="DC585">
            <v>-8</v>
          </cell>
          <cell r="DD585">
            <v>0</v>
          </cell>
          <cell r="DE585">
            <v>-402.06999999843538</v>
          </cell>
          <cell r="DF585">
            <v>0</v>
          </cell>
          <cell r="DG585">
            <v>-28</v>
          </cell>
          <cell r="DH585">
            <v>-16.799999999930151</v>
          </cell>
          <cell r="DI585">
            <v>0</v>
          </cell>
          <cell r="DJ585">
            <v>0</v>
          </cell>
          <cell r="DK585">
            <v>-0.44999999995343387</v>
          </cell>
          <cell r="DL585">
            <v>-102</v>
          </cell>
          <cell r="DM585">
            <v>-85.399999999906868</v>
          </cell>
          <cell r="DN585">
            <v>-22.700000000186265</v>
          </cell>
          <cell r="DO585">
            <v>-54.120000000111759</v>
          </cell>
          <cell r="DP585">
            <v>-51.800000000046566</v>
          </cell>
          <cell r="DQ585">
            <v>-40.799999999813735</v>
          </cell>
          <cell r="DR585">
            <v>-1638.3099999986589</v>
          </cell>
          <cell r="DS585">
            <v>-146.0500000002794</v>
          </cell>
          <cell r="DT585">
            <v>-172.60000000009313</v>
          </cell>
          <cell r="DU585">
            <v>-37.399999999906868</v>
          </cell>
          <cell r="DV585">
            <v>0</v>
          </cell>
          <cell r="DW585">
            <v>0</v>
          </cell>
          <cell r="DX585">
            <v>-426.80000000004657</v>
          </cell>
          <cell r="DY585">
            <v>-356</v>
          </cell>
          <cell r="DZ585">
            <v>43.600000000093132</v>
          </cell>
          <cell r="EA585">
            <v>-293.19999999995343</v>
          </cell>
          <cell r="EB585">
            <v>-146.76000000000931</v>
          </cell>
          <cell r="EC585">
            <v>-103.0999999998603</v>
          </cell>
          <cell r="ED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1000.3360000001267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1000.335999999952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-2801.0790000008419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-200.78999999992084</v>
          </cell>
          <cell r="X587">
            <v>-258.59899999998743</v>
          </cell>
          <cell r="Y587">
            <v>-113.42000000004191</v>
          </cell>
          <cell r="Z587">
            <v>-426.83000000019092</v>
          </cell>
          <cell r="AA587">
            <v>-911.59999999997672</v>
          </cell>
          <cell r="AB587">
            <v>-889.8399999999674</v>
          </cell>
          <cell r="AC587">
            <v>0</v>
          </cell>
          <cell r="AD587">
            <v>0</v>
          </cell>
          <cell r="AE587">
            <v>-2361.3339999993332</v>
          </cell>
          <cell r="AF587">
            <v>0</v>
          </cell>
          <cell r="AG587">
            <v>0</v>
          </cell>
          <cell r="AH587">
            <v>0</v>
          </cell>
          <cell r="AI587">
            <v>-175.99900000001071</v>
          </cell>
          <cell r="AJ587">
            <v>-451.9550000000163</v>
          </cell>
          <cell r="AK587">
            <v>-433.97499999997672</v>
          </cell>
          <cell r="AL587">
            <v>-662.59999999997672</v>
          </cell>
          <cell r="AM587">
            <v>-594.69999999995343</v>
          </cell>
          <cell r="AN587">
            <v>-40.214999999967404</v>
          </cell>
          <cell r="AO587">
            <v>-1.8900000000139698</v>
          </cell>
          <cell r="AP587">
            <v>0</v>
          </cell>
          <cell r="AQ587">
            <v>0</v>
          </cell>
          <cell r="AR587">
            <v>-545.53599999984726</v>
          </cell>
          <cell r="AS587">
            <v>0</v>
          </cell>
          <cell r="AT587">
            <v>0</v>
          </cell>
          <cell r="AU587">
            <v>0</v>
          </cell>
          <cell r="AV587">
            <v>-1.4299999999930151</v>
          </cell>
          <cell r="AW587">
            <v>95.150000000023283</v>
          </cell>
          <cell r="AX587">
            <v>0</v>
          </cell>
          <cell r="AY587">
            <v>-345.56500000000233</v>
          </cell>
          <cell r="AZ587">
            <v>-284.61000000004424</v>
          </cell>
          <cell r="BA587">
            <v>-9.0760000000009313</v>
          </cell>
          <cell r="BB587">
            <v>-5.0000000046566129E-3</v>
          </cell>
          <cell r="BC587">
            <v>0</v>
          </cell>
          <cell r="BD587">
            <v>0</v>
          </cell>
          <cell r="BE587">
            <v>-255.53399999951944</v>
          </cell>
          <cell r="BF587">
            <v>0</v>
          </cell>
          <cell r="BG587">
            <v>0</v>
          </cell>
          <cell r="BH587">
            <v>0</v>
          </cell>
          <cell r="BI587">
            <v>-95.265999999945052</v>
          </cell>
          <cell r="BJ587">
            <v>-77.650000000023283</v>
          </cell>
          <cell r="BK587">
            <v>-19.209999999962747</v>
          </cell>
          <cell r="BL587">
            <v>-56.625</v>
          </cell>
          <cell r="BM587">
            <v>-6.2600000000675209</v>
          </cell>
          <cell r="BN587">
            <v>-0.518999999971129</v>
          </cell>
          <cell r="BO587">
            <v>-4.0000000153668225E-3</v>
          </cell>
          <cell r="BP587">
            <v>0</v>
          </cell>
          <cell r="BQ587">
            <v>0</v>
          </cell>
          <cell r="BR587">
            <v>-113.76500000013039</v>
          </cell>
          <cell r="BS587">
            <v>0</v>
          </cell>
          <cell r="BT587">
            <v>0</v>
          </cell>
          <cell r="BU587">
            <v>-3.999999986262992E-3</v>
          </cell>
          <cell r="BV587">
            <v>-112.88000000000466</v>
          </cell>
          <cell r="BW587">
            <v>0</v>
          </cell>
          <cell r="BX587">
            <v>0</v>
          </cell>
          <cell r="BY587">
            <v>0</v>
          </cell>
          <cell r="BZ587">
            <v>-0.60499999998137355</v>
          </cell>
          <cell r="CA587">
            <v>-0.27600000001257285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322.875</v>
          </cell>
          <cell r="CS587">
            <v>-161.43799999999464</v>
          </cell>
          <cell r="CT587">
            <v>0</v>
          </cell>
          <cell r="CU587">
            <v>484.31299999999464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-0.14999999990686774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-0.1499999999650754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-251.40000000037253</v>
          </cell>
          <cell r="S588">
            <v>0</v>
          </cell>
          <cell r="T588">
            <v>0</v>
          </cell>
          <cell r="U588">
            <v>-107.5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-25.300000000046566</v>
          </cell>
          <cell r="AB588">
            <v>0</v>
          </cell>
          <cell r="AC588">
            <v>0</v>
          </cell>
          <cell r="AD588">
            <v>-118.59999999997672</v>
          </cell>
          <cell r="AE588">
            <v>-712.32500000111759</v>
          </cell>
          <cell r="AF588">
            <v>-32</v>
          </cell>
          <cell r="AG588">
            <v>-100.19999999995343</v>
          </cell>
          <cell r="AH588">
            <v>-32.099999999976717</v>
          </cell>
          <cell r="AI588">
            <v>-56.299999999930151</v>
          </cell>
          <cell r="AJ588">
            <v>-22.444999999999709</v>
          </cell>
          <cell r="AK588">
            <v>-77.180000000051223</v>
          </cell>
          <cell r="AL588">
            <v>-100.25</v>
          </cell>
          <cell r="AM588">
            <v>-76.099999999976717</v>
          </cell>
          <cell r="AN588">
            <v>-75.200000000069849</v>
          </cell>
          <cell r="AO588">
            <v>-133.79999999993015</v>
          </cell>
          <cell r="AP588">
            <v>0</v>
          </cell>
          <cell r="AQ588">
            <v>-6.75</v>
          </cell>
          <cell r="AR588">
            <v>-603.22000000067055</v>
          </cell>
          <cell r="AS588">
            <v>0</v>
          </cell>
          <cell r="AT588">
            <v>-6.4300000000512227</v>
          </cell>
          <cell r="AU588">
            <v>-18.560000000055879</v>
          </cell>
          <cell r="AV588">
            <v>-45.199999999953434</v>
          </cell>
          <cell r="AW588">
            <v>-8.9500000000116415</v>
          </cell>
          <cell r="AX588">
            <v>-24.430000000051223</v>
          </cell>
          <cell r="AY588">
            <v>-177.34999999997672</v>
          </cell>
          <cell r="AZ588">
            <v>-162.34999999997672</v>
          </cell>
          <cell r="BA588">
            <v>-48.25</v>
          </cell>
          <cell r="BB588">
            <v>-111.69999999995343</v>
          </cell>
          <cell r="BC588">
            <v>0</v>
          </cell>
          <cell r="BD588">
            <v>0</v>
          </cell>
          <cell r="BE588">
            <v>-395.29999999981374</v>
          </cell>
          <cell r="BF588">
            <v>0</v>
          </cell>
          <cell r="BG588">
            <v>-50.549999999930151</v>
          </cell>
          <cell r="BH588">
            <v>0</v>
          </cell>
          <cell r="BI588">
            <v>-39.5</v>
          </cell>
          <cell r="BJ588">
            <v>0</v>
          </cell>
          <cell r="BK588">
            <v>-25.650000000023283</v>
          </cell>
          <cell r="BL588">
            <v>-124.5</v>
          </cell>
          <cell r="BM588">
            <v>-46.950000000069849</v>
          </cell>
          <cell r="BN588">
            <v>-45.100000000093132</v>
          </cell>
          <cell r="BO588">
            <v>-56.599999999976717</v>
          </cell>
          <cell r="BP588">
            <v>-6.4499999999534339</v>
          </cell>
          <cell r="BQ588">
            <v>0</v>
          </cell>
          <cell r="BR588">
            <v>-249.67999999970198</v>
          </cell>
          <cell r="BS588">
            <v>-6.9300000000512227</v>
          </cell>
          <cell r="BT588">
            <v>-17.100000000093132</v>
          </cell>
          <cell r="BU588">
            <v>-20.150000000023283</v>
          </cell>
          <cell r="BV588">
            <v>-40.650000000023283</v>
          </cell>
          <cell r="BW588">
            <v>0</v>
          </cell>
          <cell r="BX588">
            <v>-3.6000000000349246</v>
          </cell>
          <cell r="BY588">
            <v>-90.700000000069849</v>
          </cell>
          <cell r="BZ588">
            <v>-68.199999999953434</v>
          </cell>
          <cell r="CA588">
            <v>-2.3500000000931323</v>
          </cell>
          <cell r="CB588">
            <v>0</v>
          </cell>
          <cell r="CC588">
            <v>0</v>
          </cell>
          <cell r="CD588">
            <v>0</v>
          </cell>
          <cell r="CE588">
            <v>1569.2000000001863</v>
          </cell>
          <cell r="CF588">
            <v>0</v>
          </cell>
          <cell r="CG588">
            <v>-0.56999999994877726</v>
          </cell>
          <cell r="CH588">
            <v>-5.0000000046566129E-2</v>
          </cell>
          <cell r="CI588">
            <v>-51.850000000093132</v>
          </cell>
          <cell r="CJ588">
            <v>0</v>
          </cell>
          <cell r="CK588">
            <v>0</v>
          </cell>
          <cell r="CL588">
            <v>0</v>
          </cell>
          <cell r="CM588">
            <v>-11.730000000039581</v>
          </cell>
          <cell r="CN588">
            <v>0</v>
          </cell>
          <cell r="CO588">
            <v>1290.75</v>
          </cell>
          <cell r="CP588">
            <v>342.65000000002328</v>
          </cell>
          <cell r="CQ588">
            <v>0</v>
          </cell>
          <cell r="CR588">
            <v>-50.490000000223517</v>
          </cell>
          <cell r="CS588">
            <v>0</v>
          </cell>
          <cell r="CT588">
            <v>0</v>
          </cell>
          <cell r="CU588">
            <v>-8.1000000000349246</v>
          </cell>
          <cell r="CV588">
            <v>-19.269999999960419</v>
          </cell>
          <cell r="CW588">
            <v>0</v>
          </cell>
          <cell r="CX588">
            <v>0</v>
          </cell>
          <cell r="CY588">
            <v>-12.075000000011642</v>
          </cell>
          <cell r="CZ588">
            <v>-2.3449999999720603</v>
          </cell>
          <cell r="DA588">
            <v>0</v>
          </cell>
          <cell r="DB588">
            <v>-8.6999999999534339</v>
          </cell>
          <cell r="DC588">
            <v>0</v>
          </cell>
          <cell r="DD588">
            <v>0</v>
          </cell>
          <cell r="DE588">
            <v>-35.53000000026077</v>
          </cell>
          <cell r="DF588">
            <v>0</v>
          </cell>
          <cell r="DG588">
            <v>0</v>
          </cell>
          <cell r="DH588">
            <v>0</v>
          </cell>
          <cell r="DI588">
            <v>-16.619999999995343</v>
          </cell>
          <cell r="DJ588">
            <v>0</v>
          </cell>
          <cell r="DK588">
            <v>-1.5</v>
          </cell>
          <cell r="DL588">
            <v>-11.310000000055879</v>
          </cell>
          <cell r="DM588">
            <v>-6.1000000000349246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-229.42999999970198</v>
          </cell>
          <cell r="DS588">
            <v>0</v>
          </cell>
          <cell r="DT588">
            <v>-5.9800000000395812</v>
          </cell>
          <cell r="DU588">
            <v>-0.67499999998835847</v>
          </cell>
          <cell r="DV588">
            <v>-88.924999999988358</v>
          </cell>
          <cell r="DW588">
            <v>0</v>
          </cell>
          <cell r="DX588">
            <v>0</v>
          </cell>
          <cell r="DY588">
            <v>-42.550000000046566</v>
          </cell>
          <cell r="DZ588">
            <v>0</v>
          </cell>
          <cell r="EA588">
            <v>-38.400000000023283</v>
          </cell>
          <cell r="EB588">
            <v>0</v>
          </cell>
          <cell r="EC588">
            <v>-1.25</v>
          </cell>
          <cell r="ED588">
            <v>-51.650000000023283</v>
          </cell>
        </row>
        <row r="589">
          <cell r="F589">
            <v>-242.27999999999884</v>
          </cell>
          <cell r="G589">
            <v>0</v>
          </cell>
          <cell r="H589">
            <v>0</v>
          </cell>
          <cell r="I589">
            <v>0</v>
          </cell>
          <cell r="J589">
            <v>-156.6999999997206</v>
          </cell>
          <cell r="K589">
            <v>-235</v>
          </cell>
          <cell r="L589">
            <v>-119.29999999981374</v>
          </cell>
          <cell r="M589">
            <v>0</v>
          </cell>
          <cell r="N589">
            <v>-14.400000000372529</v>
          </cell>
          <cell r="O589">
            <v>0</v>
          </cell>
          <cell r="P589">
            <v>0</v>
          </cell>
          <cell r="Q589">
            <v>-164.20000000018626</v>
          </cell>
          <cell r="R589">
            <v>-1223.9000000022352</v>
          </cell>
          <cell r="S589">
            <v>-340</v>
          </cell>
          <cell r="T589">
            <v>-106.29999999981374</v>
          </cell>
          <cell r="U589">
            <v>251</v>
          </cell>
          <cell r="V589">
            <v>0</v>
          </cell>
          <cell r="W589">
            <v>-1.1000000000931323</v>
          </cell>
          <cell r="X589">
            <v>0</v>
          </cell>
          <cell r="Y589">
            <v>-164</v>
          </cell>
          <cell r="Z589">
            <v>0</v>
          </cell>
          <cell r="AA589">
            <v>-211.79999999981374</v>
          </cell>
          <cell r="AB589">
            <v>0</v>
          </cell>
          <cell r="AC589">
            <v>0</v>
          </cell>
          <cell r="AD589">
            <v>-651.70000000018626</v>
          </cell>
          <cell r="AE589">
            <v>-15227.79999999702</v>
          </cell>
          <cell r="AF589">
            <v>-955.89999999990687</v>
          </cell>
          <cell r="AG589">
            <v>-668</v>
          </cell>
          <cell r="AH589">
            <v>-3164.8999999999069</v>
          </cell>
          <cell r="AI589">
            <v>-972.70000000018626</v>
          </cell>
          <cell r="AJ589">
            <v>-1962</v>
          </cell>
          <cell r="AK589">
            <v>-2014.6999999997206</v>
          </cell>
          <cell r="AL589">
            <v>-989.59999999962747</v>
          </cell>
          <cell r="AM589">
            <v>-884.79999999981374</v>
          </cell>
          <cell r="AN589">
            <v>-1744.5999999996275</v>
          </cell>
          <cell r="AO589">
            <v>-793.69999999995343</v>
          </cell>
          <cell r="AP589">
            <v>-783.70000000018626</v>
          </cell>
          <cell r="AQ589">
            <v>-293.20000000018626</v>
          </cell>
          <cell r="AR589">
            <v>-6430.140000000596</v>
          </cell>
          <cell r="AS589">
            <v>-24.600000000093132</v>
          </cell>
          <cell r="AT589">
            <v>-113.5</v>
          </cell>
          <cell r="AU589">
            <v>-44.799999999813735</v>
          </cell>
          <cell r="AV589">
            <v>-283.60000000009313</v>
          </cell>
          <cell r="AW589">
            <v>-688</v>
          </cell>
          <cell r="AX589">
            <v>-1374.8000000002794</v>
          </cell>
          <cell r="AY589">
            <v>-1357.4000000003725</v>
          </cell>
          <cell r="AZ589">
            <v>-1271.5999999996275</v>
          </cell>
          <cell r="BA589">
            <v>-876</v>
          </cell>
          <cell r="BB589">
            <v>-365.44999999995343</v>
          </cell>
          <cell r="BC589">
            <v>-30.179999999993015</v>
          </cell>
          <cell r="BD589">
            <v>-0.20999999999185093</v>
          </cell>
          <cell r="BE589">
            <v>-7877.8000000007451</v>
          </cell>
          <cell r="BF589">
            <v>-255.39999999990687</v>
          </cell>
          <cell r="BG589">
            <v>-164</v>
          </cell>
          <cell r="BH589">
            <v>-334.69999999995343</v>
          </cell>
          <cell r="BI589">
            <v>-417.20000000018626</v>
          </cell>
          <cell r="BJ589">
            <v>-485</v>
          </cell>
          <cell r="BK589">
            <v>-1217.2999999998137</v>
          </cell>
          <cell r="BL589">
            <v>-1715</v>
          </cell>
          <cell r="BM589">
            <v>-1712.7999999998137</v>
          </cell>
          <cell r="BN589">
            <v>-930</v>
          </cell>
          <cell r="BO589">
            <v>-391.69999999995343</v>
          </cell>
          <cell r="BP589">
            <v>-202.60000000009313</v>
          </cell>
          <cell r="BQ589">
            <v>-52.100000000093132</v>
          </cell>
          <cell r="BR589">
            <v>-7642.1900000013411</v>
          </cell>
          <cell r="BS589">
            <v>-25.300000000046566</v>
          </cell>
          <cell r="BT589">
            <v>-224.8000000002794</v>
          </cell>
          <cell r="BU589">
            <v>-234.30000000004657</v>
          </cell>
          <cell r="BV589">
            <v>-528.79999999981374</v>
          </cell>
          <cell r="BW589">
            <v>-856.10000000009313</v>
          </cell>
          <cell r="BX589">
            <v>-613</v>
          </cell>
          <cell r="BY589">
            <v>-1502.5999999996275</v>
          </cell>
          <cell r="BZ589">
            <v>-1145.5</v>
          </cell>
          <cell r="CA589">
            <v>-2403.3999999999069</v>
          </cell>
          <cell r="CB589">
            <v>-31.189999999944121</v>
          </cell>
          <cell r="CC589">
            <v>-14.600000000093132</v>
          </cell>
          <cell r="CD589">
            <v>-62.600000000093132</v>
          </cell>
          <cell r="CE589">
            <v>5772.0500000007451</v>
          </cell>
          <cell r="CF589">
            <v>-72.700000000186265</v>
          </cell>
          <cell r="CG589">
            <v>-40.300000000046566</v>
          </cell>
          <cell r="CH589">
            <v>-51.900000000139698</v>
          </cell>
          <cell r="CI589">
            <v>-360.70000000018626</v>
          </cell>
          <cell r="CJ589">
            <v>0</v>
          </cell>
          <cell r="CK589">
            <v>-42.550000000046566</v>
          </cell>
          <cell r="CL589">
            <v>-187.70000000018626</v>
          </cell>
          <cell r="CM589">
            <v>-254.8000000002794</v>
          </cell>
          <cell r="CN589">
            <v>-116.9000000001397</v>
          </cell>
          <cell r="CO589">
            <v>7029.9000000000233</v>
          </cell>
          <cell r="CP589">
            <v>-52.599999999860302</v>
          </cell>
          <cell r="CQ589">
            <v>-77.700000000186265</v>
          </cell>
          <cell r="CR589">
            <v>-918.04999999701977</v>
          </cell>
          <cell r="CS589">
            <v>-52.600000000093132</v>
          </cell>
          <cell r="CT589">
            <v>-63.299999999813735</v>
          </cell>
          <cell r="CU589">
            <v>-22.199999999953434</v>
          </cell>
          <cell r="CV589">
            <v>-27.100000000093132</v>
          </cell>
          <cell r="CW589">
            <v>-5.0000000046566129E-2</v>
          </cell>
          <cell r="CX589">
            <v>-25.400000000023283</v>
          </cell>
          <cell r="CY589">
            <v>-276.1999999997206</v>
          </cell>
          <cell r="CZ589">
            <v>-236.79999999981374</v>
          </cell>
          <cell r="DA589">
            <v>-28</v>
          </cell>
          <cell r="DB589">
            <v>-30.5</v>
          </cell>
          <cell r="DC589">
            <v>-70.600000000093132</v>
          </cell>
          <cell r="DD589">
            <v>-85.299999999813735</v>
          </cell>
          <cell r="DE589">
            <v>-1125.2199999988079</v>
          </cell>
          <cell r="DF589">
            <v>-110.39999999990687</v>
          </cell>
          <cell r="DG589">
            <v>-15.899999999906868</v>
          </cell>
          <cell r="DH589">
            <v>-53.099999999860302</v>
          </cell>
          <cell r="DI589">
            <v>-141</v>
          </cell>
          <cell r="DJ589">
            <v>-41.799999999813735</v>
          </cell>
          <cell r="DK589">
            <v>-3.3999999999068677</v>
          </cell>
          <cell r="DL589">
            <v>-198.59999999962747</v>
          </cell>
          <cell r="DM589">
            <v>-346</v>
          </cell>
          <cell r="DN589">
            <v>-66.5</v>
          </cell>
          <cell r="DO589">
            <v>-38.120000000111759</v>
          </cell>
          <cell r="DP589">
            <v>-41.400000000372529</v>
          </cell>
          <cell r="DQ589">
            <v>-69</v>
          </cell>
          <cell r="DR589">
            <v>-4122.6400000043213</v>
          </cell>
          <cell r="DS589">
            <v>-387.39999999990687</v>
          </cell>
          <cell r="DT589">
            <v>-88.600000000093132</v>
          </cell>
          <cell r="DU589">
            <v>-99.800000000046566</v>
          </cell>
          <cell r="DV589">
            <v>-216.89999999990687</v>
          </cell>
          <cell r="DW589">
            <v>-285.0999999998603</v>
          </cell>
          <cell r="DX589">
            <v>-371.10000000009313</v>
          </cell>
          <cell r="DY589">
            <v>-1026.7999999998137</v>
          </cell>
          <cell r="DZ589">
            <v>-701</v>
          </cell>
          <cell r="EA589">
            <v>-282.39999999990687</v>
          </cell>
          <cell r="EB589">
            <v>-159.53999999992084</v>
          </cell>
          <cell r="EC589">
            <v>-253.5999999998603</v>
          </cell>
          <cell r="ED589">
            <v>-250.40000000037253</v>
          </cell>
        </row>
        <row r="590">
          <cell r="F590">
            <v>0</v>
          </cell>
          <cell r="G590">
            <v>-5.0000000046566129E-2</v>
          </cell>
          <cell r="H590">
            <v>-7.0999999998603016</v>
          </cell>
          <cell r="I590">
            <v>0</v>
          </cell>
          <cell r="J590">
            <v>-163.80000000004657</v>
          </cell>
          <cell r="K590">
            <v>-675.40000000037253</v>
          </cell>
          <cell r="L590">
            <v>-282.03599999984726</v>
          </cell>
          <cell r="M590">
            <v>-67.555000000167638</v>
          </cell>
          <cell r="N590">
            <v>-242.21499999985099</v>
          </cell>
          <cell r="O590">
            <v>0</v>
          </cell>
          <cell r="P590">
            <v>0</v>
          </cell>
          <cell r="Q590">
            <v>-157.60000000009313</v>
          </cell>
          <cell r="R590">
            <v>-12169.290000002831</v>
          </cell>
          <cell r="S590">
            <v>-55.5</v>
          </cell>
          <cell r="T590">
            <v>-3487.7000000001863</v>
          </cell>
          <cell r="U590">
            <v>-3751</v>
          </cell>
          <cell r="V590">
            <v>-972.65000000037253</v>
          </cell>
          <cell r="W590">
            <v>-429.57000000029802</v>
          </cell>
          <cell r="X590">
            <v>-511.83000000007451</v>
          </cell>
          <cell r="Y590">
            <v>-943.60000000009313</v>
          </cell>
          <cell r="Z590">
            <v>-771.15999999968335</v>
          </cell>
          <cell r="AA590">
            <v>-894.66000000061467</v>
          </cell>
          <cell r="AB590">
            <v>-14.220000000204891</v>
          </cell>
          <cell r="AC590">
            <v>-307.5</v>
          </cell>
          <cell r="AD590">
            <v>-29.899999999906868</v>
          </cell>
          <cell r="AE590">
            <v>-9991.75</v>
          </cell>
          <cell r="AF590">
            <v>-20</v>
          </cell>
          <cell r="AG590">
            <v>-136.4000000001397</v>
          </cell>
          <cell r="AH590">
            <v>-219.69999999995343</v>
          </cell>
          <cell r="AI590">
            <v>-500.75</v>
          </cell>
          <cell r="AJ590">
            <v>-1311.0499999998137</v>
          </cell>
          <cell r="AK590">
            <v>-2657.1400000001304</v>
          </cell>
          <cell r="AL590">
            <v>-1414.2900000000373</v>
          </cell>
          <cell r="AM590">
            <v>-1266.2000000001863</v>
          </cell>
          <cell r="AN590">
            <v>-764.39999999990687</v>
          </cell>
          <cell r="AO590">
            <v>-252.02000000001863</v>
          </cell>
          <cell r="AP590">
            <v>-1449.7999999998137</v>
          </cell>
          <cell r="AQ590">
            <v>0</v>
          </cell>
          <cell r="AR590">
            <v>-5499.8549999967217</v>
          </cell>
          <cell r="AS590">
            <v>-0.40000000013969839</v>
          </cell>
          <cell r="AT590">
            <v>-1.6999999999534339</v>
          </cell>
          <cell r="AU590">
            <v>-24.200000000186265</v>
          </cell>
          <cell r="AV590">
            <v>-199.10000000009313</v>
          </cell>
          <cell r="AW590">
            <v>-712.91000000014901</v>
          </cell>
          <cell r="AX590">
            <v>-823.60999999986961</v>
          </cell>
          <cell r="AY590">
            <v>-1271.2900000000373</v>
          </cell>
          <cell r="AZ590">
            <v>-1195.7999999998137</v>
          </cell>
          <cell r="BA590">
            <v>-519.04499999992549</v>
          </cell>
          <cell r="BB590">
            <v>-745</v>
          </cell>
          <cell r="BC590">
            <v>-6.3999999999068677</v>
          </cell>
          <cell r="BD590">
            <v>-0.40000000013969839</v>
          </cell>
          <cell r="BE590">
            <v>-5180.570000000298</v>
          </cell>
          <cell r="BF590">
            <v>-1</v>
          </cell>
          <cell r="BG590">
            <v>-116.20000000018626</v>
          </cell>
          <cell r="BH590">
            <v>-37.199999999953434</v>
          </cell>
          <cell r="BI590">
            <v>-362.90999999968335</v>
          </cell>
          <cell r="BJ590">
            <v>-504.79999999981374</v>
          </cell>
          <cell r="BK590">
            <v>-780.6999999997206</v>
          </cell>
          <cell r="BL590">
            <v>-1314.5</v>
          </cell>
          <cell r="BM590">
            <v>-1032.2000000001863</v>
          </cell>
          <cell r="BN590">
            <v>-531.26000000024214</v>
          </cell>
          <cell r="BO590">
            <v>-478.70000000018626</v>
          </cell>
          <cell r="BP590">
            <v>-20</v>
          </cell>
          <cell r="BQ590">
            <v>-1.1000000000931323</v>
          </cell>
          <cell r="BR590">
            <v>-5589.484000004828</v>
          </cell>
          <cell r="BS590">
            <v>-3</v>
          </cell>
          <cell r="BT590">
            <v>-5.8000000000465661</v>
          </cell>
          <cell r="BU590">
            <v>-72.5</v>
          </cell>
          <cell r="BV590">
            <v>-385.23999999975786</v>
          </cell>
          <cell r="BW590">
            <v>-131.39999999990687</v>
          </cell>
          <cell r="BX590">
            <v>-363.39999999990687</v>
          </cell>
          <cell r="BY590">
            <v>-976.29999999981374</v>
          </cell>
          <cell r="BZ590">
            <v>-611.60000000009313</v>
          </cell>
          <cell r="CA590">
            <v>-3008.344000000041</v>
          </cell>
          <cell r="CB590">
            <v>-7.2999999998137355</v>
          </cell>
          <cell r="CC590">
            <v>-9.6000000000931323</v>
          </cell>
          <cell r="CD590">
            <v>-15</v>
          </cell>
          <cell r="CE590">
            <v>5705.2000000029802</v>
          </cell>
          <cell r="CF590">
            <v>-1.5</v>
          </cell>
          <cell r="CG590">
            <v>-2.3000000000465661</v>
          </cell>
          <cell r="CH590">
            <v>-3.6999999999534339</v>
          </cell>
          <cell r="CI590">
            <v>-228.5999999998603</v>
          </cell>
          <cell r="CJ590">
            <v>-9.9999999860301614E-2</v>
          </cell>
          <cell r="CK590">
            <v>-0.30000000004656613</v>
          </cell>
          <cell r="CL590">
            <v>-129.60000000009313</v>
          </cell>
          <cell r="CM590">
            <v>-34</v>
          </cell>
          <cell r="CN590">
            <v>-29.300000000046566</v>
          </cell>
          <cell r="CO590">
            <v>4163</v>
          </cell>
          <cell r="CP590">
            <v>1973.1000000000931</v>
          </cell>
          <cell r="CQ590">
            <v>-1.5</v>
          </cell>
          <cell r="CR590">
            <v>-117.19999999925494</v>
          </cell>
          <cell r="CS590">
            <v>-3.2999999998137355</v>
          </cell>
          <cell r="CT590">
            <v>-4.5999999998603016</v>
          </cell>
          <cell r="CU590">
            <v>-13.100000000093132</v>
          </cell>
          <cell r="CV590">
            <v>-2</v>
          </cell>
          <cell r="CW590">
            <v>-0.60000000009313226</v>
          </cell>
          <cell r="CX590">
            <v>-0.30000000004656613</v>
          </cell>
          <cell r="CY590">
            <v>-45.399999999906868</v>
          </cell>
          <cell r="CZ590">
            <v>-28.699999999953434</v>
          </cell>
          <cell r="DA590">
            <v>-9.5999999998603016</v>
          </cell>
          <cell r="DB590">
            <v>-4.5</v>
          </cell>
          <cell r="DC590">
            <v>-3.1000000000931323</v>
          </cell>
          <cell r="DD590">
            <v>-2</v>
          </cell>
          <cell r="DE590">
            <v>-142.69999999925494</v>
          </cell>
          <cell r="DF590">
            <v>-4.6000000000931323</v>
          </cell>
          <cell r="DG590">
            <v>-2.6999999999534339</v>
          </cell>
          <cell r="DH590">
            <v>-19.100000000093132</v>
          </cell>
          <cell r="DI590">
            <v>-3.3999999999068677</v>
          </cell>
          <cell r="DJ590">
            <v>0</v>
          </cell>
          <cell r="DK590">
            <v>-1.3000000000465661</v>
          </cell>
          <cell r="DL590">
            <v>-12.699999999953434</v>
          </cell>
          <cell r="DM590">
            <v>-35.5</v>
          </cell>
          <cell r="DN590">
            <v>-33.299999999813735</v>
          </cell>
          <cell r="DO590">
            <v>-26.699999999953434</v>
          </cell>
          <cell r="DP590">
            <v>-3.1000000000931323</v>
          </cell>
          <cell r="DQ590">
            <v>-0.30000000004656613</v>
          </cell>
          <cell r="DR590">
            <v>-3775.6000000014901</v>
          </cell>
          <cell r="DS590">
            <v>-4.9000000001396984</v>
          </cell>
          <cell r="DT590">
            <v>-4.5999999998603016</v>
          </cell>
          <cell r="DU590">
            <v>-8.0999999998603016</v>
          </cell>
          <cell r="DV590">
            <v>-132.60000000009313</v>
          </cell>
          <cell r="DW590">
            <v>-158.4000000001397</v>
          </cell>
          <cell r="DX590">
            <v>-123.60000000009313</v>
          </cell>
          <cell r="DY590">
            <v>-475.79999999981374</v>
          </cell>
          <cell r="DZ590">
            <v>-2811.8000000000466</v>
          </cell>
          <cell r="EA590">
            <v>-22.899999999906868</v>
          </cell>
          <cell r="EB590">
            <v>-13.5</v>
          </cell>
          <cell r="EC590">
            <v>-9.7000000001862645</v>
          </cell>
          <cell r="ED590">
            <v>-9.6999999999534339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2">
          <cell r="A602" t="str">
            <v>Burn Rate (MMBtu/MWh)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1E-3</v>
          </cell>
          <cell r="Q603">
            <v>0</v>
          </cell>
          <cell r="R603">
            <v>0</v>
          </cell>
          <cell r="S603">
            <v>0</v>
          </cell>
          <cell r="T603">
            <v>1E-3</v>
          </cell>
          <cell r="U603">
            <v>1E-3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1E-3</v>
          </cell>
          <cell r="AF604">
            <v>0</v>
          </cell>
          <cell r="AG604">
            <v>0</v>
          </cell>
          <cell r="AH604">
            <v>2E-3</v>
          </cell>
          <cell r="AI604">
            <v>1E-3</v>
          </cell>
          <cell r="AJ604">
            <v>4.0000000000000001E-3</v>
          </cell>
          <cell r="AK604">
            <v>4.0000000000000001E-3</v>
          </cell>
          <cell r="AL604">
            <v>1E-3</v>
          </cell>
          <cell r="AM604">
            <v>2E-3</v>
          </cell>
          <cell r="AN604">
            <v>3.0000000000000001E-3</v>
          </cell>
          <cell r="AO604">
            <v>1E-3</v>
          </cell>
          <cell r="AP604">
            <v>0</v>
          </cell>
          <cell r="AQ604">
            <v>0</v>
          </cell>
          <cell r="AR604">
            <v>1E-3</v>
          </cell>
          <cell r="AS604">
            <v>0</v>
          </cell>
          <cell r="AT604">
            <v>1E-3</v>
          </cell>
          <cell r="AU604">
            <v>2E-3</v>
          </cell>
          <cell r="AV604">
            <v>1E-3</v>
          </cell>
          <cell r="AW604">
            <v>2E-3</v>
          </cell>
          <cell r="AX604">
            <v>1E-3</v>
          </cell>
          <cell r="AY604">
            <v>2E-3</v>
          </cell>
          <cell r="AZ604">
            <v>2E-3</v>
          </cell>
          <cell r="BA604">
            <v>3.0000000000000001E-3</v>
          </cell>
          <cell r="BB604">
            <v>2E-3</v>
          </cell>
          <cell r="BC604">
            <v>1E-3</v>
          </cell>
          <cell r="BD604">
            <v>0</v>
          </cell>
          <cell r="BE604">
            <v>2E-3</v>
          </cell>
          <cell r="BF604">
            <v>0</v>
          </cell>
          <cell r="BG604">
            <v>1E-3</v>
          </cell>
          <cell r="BH604">
            <v>2E-3</v>
          </cell>
          <cell r="BI604">
            <v>1E-3</v>
          </cell>
          <cell r="BJ604">
            <v>1E-3</v>
          </cell>
          <cell r="BK604">
            <v>1E-3</v>
          </cell>
          <cell r="BL604">
            <v>2E-3</v>
          </cell>
          <cell r="BM604">
            <v>3.0000000000000001E-3</v>
          </cell>
          <cell r="BN604">
            <v>2E-3</v>
          </cell>
          <cell r="BO604">
            <v>3.0000000000000001E-3</v>
          </cell>
          <cell r="BP604">
            <v>1E-3</v>
          </cell>
          <cell r="BQ604">
            <v>0</v>
          </cell>
          <cell r="BR604">
            <v>1E-3</v>
          </cell>
          <cell r="BS604">
            <v>1E-3</v>
          </cell>
          <cell r="BT604">
            <v>1E-3</v>
          </cell>
          <cell r="BU604">
            <v>2E-3</v>
          </cell>
          <cell r="BV604">
            <v>1E-3</v>
          </cell>
          <cell r="BW604">
            <v>5.0000000000000001E-3</v>
          </cell>
          <cell r="BX604">
            <v>2E-3</v>
          </cell>
          <cell r="BY604">
            <v>1E-3</v>
          </cell>
          <cell r="BZ604">
            <v>3.0000000000000001E-3</v>
          </cell>
          <cell r="CA604">
            <v>2E-3</v>
          </cell>
          <cell r="CB604">
            <v>-4.0000000000000001E-3</v>
          </cell>
          <cell r="CC604">
            <v>1E-3</v>
          </cell>
          <cell r="CD604">
            <v>0</v>
          </cell>
          <cell r="CE604">
            <v>2E-3</v>
          </cell>
          <cell r="CF604">
            <v>0</v>
          </cell>
          <cell r="CG604">
            <v>2E-3</v>
          </cell>
          <cell r="CH604">
            <v>2E-3</v>
          </cell>
          <cell r="CI604">
            <v>0</v>
          </cell>
          <cell r="CJ604">
            <v>1E-3</v>
          </cell>
          <cell r="CK604">
            <v>2E-3</v>
          </cell>
          <cell r="CL604">
            <v>3.0000000000000001E-3</v>
          </cell>
          <cell r="CM604">
            <v>1E-3</v>
          </cell>
          <cell r="CN604">
            <v>2E-3</v>
          </cell>
          <cell r="CO604">
            <v>2E-3</v>
          </cell>
          <cell r="CP604">
            <v>1E-3</v>
          </cell>
          <cell r="CQ604">
            <v>0</v>
          </cell>
          <cell r="CR604">
            <v>2E-3</v>
          </cell>
          <cell r="CS604">
            <v>0</v>
          </cell>
          <cell r="CT604">
            <v>2E-3</v>
          </cell>
          <cell r="CU604">
            <v>3.0000000000000001E-3</v>
          </cell>
          <cell r="CV604">
            <v>2E-3</v>
          </cell>
          <cell r="CW604">
            <v>4.0000000000000001E-3</v>
          </cell>
          <cell r="CX604">
            <v>3.0000000000000001E-3</v>
          </cell>
          <cell r="CY604">
            <v>1E-3</v>
          </cell>
          <cell r="CZ604">
            <v>2E-3</v>
          </cell>
          <cell r="DA604">
            <v>2E-3</v>
          </cell>
          <cell r="DB604">
            <v>2E-3</v>
          </cell>
          <cell r="DC604">
            <v>1E-3</v>
          </cell>
          <cell r="DD604">
            <v>0</v>
          </cell>
          <cell r="DE604">
            <v>2E-3</v>
          </cell>
          <cell r="DF604">
            <v>0</v>
          </cell>
          <cell r="DG604">
            <v>2E-3</v>
          </cell>
          <cell r="DH604">
            <v>2E-3</v>
          </cell>
          <cell r="DI604">
            <v>2E-3</v>
          </cell>
          <cell r="DJ604">
            <v>4.0000000000000001E-3</v>
          </cell>
          <cell r="DK604">
            <v>3.0000000000000001E-3</v>
          </cell>
          <cell r="DL604">
            <v>2E-3</v>
          </cell>
          <cell r="DM604">
            <v>1E-3</v>
          </cell>
          <cell r="DN604">
            <v>3.0000000000000001E-3</v>
          </cell>
          <cell r="DO604">
            <v>1E-3</v>
          </cell>
          <cell r="DP604">
            <v>2E-3</v>
          </cell>
          <cell r="DQ604">
            <v>0</v>
          </cell>
          <cell r="DR604">
            <v>2E-3</v>
          </cell>
          <cell r="DS604">
            <v>0</v>
          </cell>
          <cell r="DT604">
            <v>2E-3</v>
          </cell>
          <cell r="DU604">
            <v>2E-3</v>
          </cell>
          <cell r="DV604">
            <v>3.0000000000000001E-3</v>
          </cell>
          <cell r="DW604">
            <v>3.0000000000000001E-3</v>
          </cell>
          <cell r="DX604">
            <v>3.0000000000000001E-3</v>
          </cell>
          <cell r="DY604">
            <v>3.0000000000000001E-3</v>
          </cell>
          <cell r="DZ604">
            <v>3.0000000000000001E-3</v>
          </cell>
          <cell r="EA604">
            <v>2E-3</v>
          </cell>
          <cell r="EB604">
            <v>2E-3</v>
          </cell>
          <cell r="EC604">
            <v>2E-3</v>
          </cell>
          <cell r="ED604">
            <v>0</v>
          </cell>
          <cell r="EE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1E-3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1E-3</v>
          </cell>
          <cell r="BY605">
            <v>1E-3</v>
          </cell>
          <cell r="BZ605">
            <v>1E-3</v>
          </cell>
          <cell r="CA605">
            <v>0</v>
          </cell>
          <cell r="CB605">
            <v>0</v>
          </cell>
          <cell r="CC605">
            <v>1E-3</v>
          </cell>
          <cell r="CD605">
            <v>0</v>
          </cell>
          <cell r="CE605">
            <v>1E-3</v>
          </cell>
          <cell r="CF605">
            <v>0</v>
          </cell>
          <cell r="CG605">
            <v>1E-3</v>
          </cell>
          <cell r="CH605">
            <v>0</v>
          </cell>
          <cell r="CI605">
            <v>0</v>
          </cell>
          <cell r="CJ605">
            <v>1E-3</v>
          </cell>
          <cell r="CK605">
            <v>1E-3</v>
          </cell>
          <cell r="CL605">
            <v>1E-3</v>
          </cell>
          <cell r="CM605">
            <v>1E-3</v>
          </cell>
          <cell r="CN605">
            <v>0</v>
          </cell>
          <cell r="CO605">
            <v>1E-3</v>
          </cell>
          <cell r="CP605">
            <v>1E-3</v>
          </cell>
          <cell r="CQ605">
            <v>0</v>
          </cell>
          <cell r="CR605">
            <v>1E-3</v>
          </cell>
          <cell r="CS605">
            <v>0</v>
          </cell>
          <cell r="CT605">
            <v>1E-3</v>
          </cell>
          <cell r="CU605">
            <v>0</v>
          </cell>
          <cell r="CV605">
            <v>1E-3</v>
          </cell>
          <cell r="CW605">
            <v>1E-3</v>
          </cell>
          <cell r="CX605">
            <v>1E-3</v>
          </cell>
          <cell r="CY605">
            <v>1E-3</v>
          </cell>
          <cell r="CZ605">
            <v>0</v>
          </cell>
          <cell r="DA605">
            <v>0</v>
          </cell>
          <cell r="DB605">
            <v>1E-3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1E-3</v>
          </cell>
          <cell r="DI605">
            <v>0</v>
          </cell>
          <cell r="DJ605">
            <v>1E-3</v>
          </cell>
          <cell r="DK605">
            <v>1E-3</v>
          </cell>
          <cell r="DL605">
            <v>0</v>
          </cell>
          <cell r="DM605">
            <v>1E-3</v>
          </cell>
          <cell r="DN605">
            <v>1E-3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1E-3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1E-3</v>
          </cell>
          <cell r="DY605">
            <v>1E-3</v>
          </cell>
          <cell r="DZ605">
            <v>1E-3</v>
          </cell>
          <cell r="EA605">
            <v>0</v>
          </cell>
          <cell r="EB605">
            <v>1E-3</v>
          </cell>
          <cell r="EC605">
            <v>0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1E-3</v>
          </cell>
          <cell r="CL606">
            <v>0</v>
          </cell>
          <cell r="CM606">
            <v>0</v>
          </cell>
          <cell r="CN606">
            <v>0</v>
          </cell>
          <cell r="CO606">
            <v>1E-3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1E-3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1E-3</v>
          </cell>
          <cell r="Q607">
            <v>1E-3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-1E-3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1E-3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1E-3</v>
          </cell>
          <cell r="V608">
            <v>1E-3</v>
          </cell>
          <cell r="W608">
            <v>1E-3</v>
          </cell>
          <cell r="X608">
            <v>1E-3</v>
          </cell>
          <cell r="Y608">
            <v>0</v>
          </cell>
          <cell r="Z608">
            <v>0</v>
          </cell>
          <cell r="AA608">
            <v>1E-3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1E-3</v>
          </cell>
          <cell r="CN608">
            <v>0</v>
          </cell>
          <cell r="CO608">
            <v>-1E-3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1E-3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1E-3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1E-3</v>
          </cell>
          <cell r="J609">
            <v>2E-3</v>
          </cell>
          <cell r="K609">
            <v>2E-3</v>
          </cell>
          <cell r="L609">
            <v>1E-3</v>
          </cell>
          <cell r="M609">
            <v>1E-3</v>
          </cell>
          <cell r="N609">
            <v>2E-3</v>
          </cell>
          <cell r="O609">
            <v>1E-3</v>
          </cell>
          <cell r="P609">
            <v>0</v>
          </cell>
          <cell r="Q609">
            <v>0</v>
          </cell>
          <cell r="R609">
            <v>1E-3</v>
          </cell>
          <cell r="S609">
            <v>0</v>
          </cell>
          <cell r="T609">
            <v>0</v>
          </cell>
          <cell r="U609">
            <v>2E-3</v>
          </cell>
          <cell r="V609">
            <v>4.0000000000000001E-3</v>
          </cell>
          <cell r="W609">
            <v>5.0000000000000001E-3</v>
          </cell>
          <cell r="X609">
            <v>3.0000000000000001E-3</v>
          </cell>
          <cell r="Y609">
            <v>1E-3</v>
          </cell>
          <cell r="Z609">
            <v>2E-3</v>
          </cell>
          <cell r="AA609">
            <v>2E-3</v>
          </cell>
          <cell r="AB609">
            <v>2E-3</v>
          </cell>
          <cell r="AC609">
            <v>2E-3</v>
          </cell>
          <cell r="AD609">
            <v>0</v>
          </cell>
          <cell r="AE609">
            <v>1E-3</v>
          </cell>
          <cell r="AF609">
            <v>0</v>
          </cell>
          <cell r="AG609">
            <v>0</v>
          </cell>
          <cell r="AH609">
            <v>2E-3</v>
          </cell>
          <cell r="AI609">
            <v>1E-3</v>
          </cell>
          <cell r="AJ609">
            <v>1E-3</v>
          </cell>
          <cell r="AK609">
            <v>2E-3</v>
          </cell>
          <cell r="AL609">
            <v>1E-3</v>
          </cell>
          <cell r="AM609">
            <v>1E-3</v>
          </cell>
          <cell r="AN609">
            <v>1E-3</v>
          </cell>
          <cell r="AO609">
            <v>0</v>
          </cell>
          <cell r="AP609">
            <v>2E-3</v>
          </cell>
          <cell r="AQ609">
            <v>0</v>
          </cell>
          <cell r="AR609">
            <v>1E-3</v>
          </cell>
          <cell r="AS609">
            <v>1E-3</v>
          </cell>
          <cell r="AT609">
            <v>1E-3</v>
          </cell>
          <cell r="AU609">
            <v>1E-3</v>
          </cell>
          <cell r="AV609">
            <v>0</v>
          </cell>
          <cell r="AW609">
            <v>0</v>
          </cell>
          <cell r="AX609">
            <v>0</v>
          </cell>
          <cell r="AY609">
            <v>1E-3</v>
          </cell>
          <cell r="AZ609">
            <v>2E-3</v>
          </cell>
          <cell r="BA609">
            <v>0</v>
          </cell>
          <cell r="BB609">
            <v>0</v>
          </cell>
          <cell r="BC609">
            <v>1E-3</v>
          </cell>
          <cell r="BD609">
            <v>0</v>
          </cell>
          <cell r="BE609">
            <v>1E-3</v>
          </cell>
          <cell r="BF609">
            <v>1E-3</v>
          </cell>
          <cell r="BG609">
            <v>1E-3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1E-3</v>
          </cell>
          <cell r="BM609">
            <v>1E-3</v>
          </cell>
          <cell r="BN609">
            <v>0</v>
          </cell>
          <cell r="BO609">
            <v>0</v>
          </cell>
          <cell r="BP609">
            <v>1E-3</v>
          </cell>
          <cell r="BQ609">
            <v>1E-3</v>
          </cell>
          <cell r="BR609">
            <v>1E-3</v>
          </cell>
          <cell r="BS609">
            <v>1E-3</v>
          </cell>
          <cell r="BT609">
            <v>1E-3</v>
          </cell>
          <cell r="BU609">
            <v>1E-3</v>
          </cell>
          <cell r="BV609">
            <v>0</v>
          </cell>
          <cell r="BW609">
            <v>1E-3</v>
          </cell>
          <cell r="BX609">
            <v>1E-3</v>
          </cell>
          <cell r="BY609">
            <v>2E-3</v>
          </cell>
          <cell r="BZ609">
            <v>2E-3</v>
          </cell>
          <cell r="CA609">
            <v>0</v>
          </cell>
          <cell r="CB609">
            <v>0</v>
          </cell>
          <cell r="CC609">
            <v>1E-3</v>
          </cell>
          <cell r="CD609">
            <v>0</v>
          </cell>
          <cell r="CE609">
            <v>1E-3</v>
          </cell>
          <cell r="CF609">
            <v>1E-3</v>
          </cell>
          <cell r="CG609">
            <v>1E-3</v>
          </cell>
          <cell r="CH609">
            <v>1E-3</v>
          </cell>
          <cell r="CI609">
            <v>0</v>
          </cell>
          <cell r="CJ609">
            <v>2E-3</v>
          </cell>
          <cell r="CK609">
            <v>2E-3</v>
          </cell>
          <cell r="CL609">
            <v>1E-3</v>
          </cell>
          <cell r="CM609">
            <v>1E-3</v>
          </cell>
          <cell r="CN609">
            <v>1E-3</v>
          </cell>
          <cell r="CO609">
            <v>3.0000000000000001E-3</v>
          </cell>
          <cell r="CP609">
            <v>1E-3</v>
          </cell>
          <cell r="CQ609">
            <v>0</v>
          </cell>
          <cell r="CR609">
            <v>1E-3</v>
          </cell>
          <cell r="CS609">
            <v>1E-3</v>
          </cell>
          <cell r="CT609">
            <v>1E-3</v>
          </cell>
          <cell r="CU609">
            <v>1E-3</v>
          </cell>
          <cell r="CV609">
            <v>0</v>
          </cell>
          <cell r="CW609">
            <v>2E-3</v>
          </cell>
          <cell r="CX609">
            <v>2E-3</v>
          </cell>
          <cell r="CY609">
            <v>2E-3</v>
          </cell>
          <cell r="CZ609">
            <v>1E-3</v>
          </cell>
          <cell r="DA609">
            <v>1E-3</v>
          </cell>
          <cell r="DB609">
            <v>1E-3</v>
          </cell>
          <cell r="DC609">
            <v>1E-3</v>
          </cell>
          <cell r="DD609">
            <v>0</v>
          </cell>
          <cell r="DE609">
            <v>1E-3</v>
          </cell>
          <cell r="DF609">
            <v>0</v>
          </cell>
          <cell r="DG609">
            <v>1E-3</v>
          </cell>
          <cell r="DH609">
            <v>1E-3</v>
          </cell>
          <cell r="DI609">
            <v>0</v>
          </cell>
          <cell r="DJ609">
            <v>1E-3</v>
          </cell>
          <cell r="DK609">
            <v>1E-3</v>
          </cell>
          <cell r="DL609">
            <v>1E-3</v>
          </cell>
          <cell r="DM609">
            <v>1E-3</v>
          </cell>
          <cell r="DN609">
            <v>1E-3</v>
          </cell>
          <cell r="DO609">
            <v>1E-3</v>
          </cell>
          <cell r="DP609">
            <v>1E-3</v>
          </cell>
          <cell r="DQ609">
            <v>1E-3</v>
          </cell>
          <cell r="DR609">
            <v>1E-3</v>
          </cell>
          <cell r="DS609">
            <v>1E-3</v>
          </cell>
          <cell r="DT609">
            <v>1E-3</v>
          </cell>
          <cell r="DU609">
            <v>1E-3</v>
          </cell>
          <cell r="DV609">
            <v>1E-3</v>
          </cell>
          <cell r="DW609">
            <v>2E-3</v>
          </cell>
          <cell r="DX609">
            <v>1E-3</v>
          </cell>
          <cell r="DY609">
            <v>1E-3</v>
          </cell>
          <cell r="DZ609">
            <v>1E-3</v>
          </cell>
          <cell r="EA609">
            <v>1E-3</v>
          </cell>
          <cell r="EB609">
            <v>1E-3</v>
          </cell>
          <cell r="EC609">
            <v>1E-3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1E-3</v>
          </cell>
          <cell r="J610">
            <v>1E-3</v>
          </cell>
          <cell r="K610">
            <v>1E-3</v>
          </cell>
          <cell r="L610">
            <v>0</v>
          </cell>
          <cell r="M610">
            <v>0</v>
          </cell>
          <cell r="N610">
            <v>1E-3</v>
          </cell>
          <cell r="O610">
            <v>0</v>
          </cell>
          <cell r="P610">
            <v>0</v>
          </cell>
          <cell r="Q610">
            <v>0</v>
          </cell>
          <cell r="R610">
            <v>1E-3</v>
          </cell>
          <cell r="S610">
            <v>1E-3</v>
          </cell>
          <cell r="T610">
            <v>1E-3</v>
          </cell>
          <cell r="U610">
            <v>1E-3</v>
          </cell>
          <cell r="V610">
            <v>0</v>
          </cell>
          <cell r="W610">
            <v>0</v>
          </cell>
          <cell r="X610">
            <v>1E-3</v>
          </cell>
          <cell r="Y610">
            <v>1E-3</v>
          </cell>
          <cell r="Z610">
            <v>1E-3</v>
          </cell>
          <cell r="AA610">
            <v>1E-3</v>
          </cell>
          <cell r="AB610">
            <v>1E-3</v>
          </cell>
          <cell r="AC610">
            <v>1E-3</v>
          </cell>
          <cell r="AD610">
            <v>0</v>
          </cell>
          <cell r="AE610">
            <v>0</v>
          </cell>
          <cell r="AF610">
            <v>0</v>
          </cell>
          <cell r="AG610">
            <v>1E-3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1E-3</v>
          </cell>
          <cell r="AM610">
            <v>1E-3</v>
          </cell>
          <cell r="AN610">
            <v>0</v>
          </cell>
          <cell r="AO610">
            <v>1E-3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1E-3</v>
          </cell>
          <cell r="CG610">
            <v>0</v>
          </cell>
          <cell r="CH610">
            <v>0</v>
          </cell>
          <cell r="CI610">
            <v>0</v>
          </cell>
          <cell r="CJ610">
            <v>1E-3</v>
          </cell>
          <cell r="CK610">
            <v>0</v>
          </cell>
          <cell r="CL610">
            <v>1E-3</v>
          </cell>
          <cell r="CM610">
            <v>1E-3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1E-3</v>
          </cell>
          <cell r="CZ610">
            <v>1E-3</v>
          </cell>
          <cell r="DA610">
            <v>0</v>
          </cell>
          <cell r="DB610">
            <v>0</v>
          </cell>
          <cell r="DC610">
            <v>0</v>
          </cell>
          <cell r="DD610">
            <v>1E-3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1E-3</v>
          </cell>
          <cell r="DM610">
            <v>1E-3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1E-3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1E-3</v>
          </cell>
          <cell r="S611">
            <v>0</v>
          </cell>
          <cell r="T611">
            <v>0</v>
          </cell>
          <cell r="U611">
            <v>0</v>
          </cell>
          <cell r="V611">
            <v>4.0000000000000001E-3</v>
          </cell>
          <cell r="W611">
            <v>1E-3</v>
          </cell>
          <cell r="X611">
            <v>1E-3</v>
          </cell>
          <cell r="Y611">
            <v>0</v>
          </cell>
          <cell r="Z611">
            <v>0</v>
          </cell>
          <cell r="AA611">
            <v>1E-3</v>
          </cell>
          <cell r="AB611">
            <v>1E-3</v>
          </cell>
          <cell r="AC611">
            <v>0</v>
          </cell>
          <cell r="AD611">
            <v>0</v>
          </cell>
          <cell r="AE611">
            <v>1E-3</v>
          </cell>
          <cell r="AF611">
            <v>1E-3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1E-3</v>
          </cell>
          <cell r="AM611">
            <v>1E-3</v>
          </cell>
          <cell r="AN611">
            <v>0</v>
          </cell>
          <cell r="AO611">
            <v>0</v>
          </cell>
          <cell r="AP611">
            <v>0</v>
          </cell>
          <cell r="AQ611">
            <v>2E-3</v>
          </cell>
          <cell r="AR611">
            <v>1E-3</v>
          </cell>
          <cell r="AS611">
            <v>1E-3</v>
          </cell>
          <cell r="AT611">
            <v>0</v>
          </cell>
          <cell r="AU611">
            <v>1E-3</v>
          </cell>
          <cell r="AV611">
            <v>0</v>
          </cell>
          <cell r="AW611">
            <v>0</v>
          </cell>
          <cell r="AX611">
            <v>0</v>
          </cell>
          <cell r="AY611">
            <v>1E-3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2E-3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1E-3</v>
          </cell>
          <cell r="BM611">
            <v>0</v>
          </cell>
          <cell r="BN611">
            <v>0</v>
          </cell>
          <cell r="BO611">
            <v>1E-3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1E-3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1E-3</v>
          </cell>
          <cell r="CC611">
            <v>1E-3</v>
          </cell>
          <cell r="CD611">
            <v>1E-3</v>
          </cell>
          <cell r="CE611">
            <v>-7.0000000000000001E-3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1E-3</v>
          </cell>
          <cell r="CM611">
            <v>1E-3</v>
          </cell>
          <cell r="CN611">
            <v>0</v>
          </cell>
          <cell r="CO611">
            <v>-4.1000000000000002E-2</v>
          </cell>
          <cell r="CP611">
            <v>-3.2000000000000001E-2</v>
          </cell>
          <cell r="CQ611">
            <v>0</v>
          </cell>
          <cell r="CR611">
            <v>1E-3</v>
          </cell>
          <cell r="CS611">
            <v>1E-3</v>
          </cell>
          <cell r="CT611">
            <v>0</v>
          </cell>
          <cell r="CU611">
            <v>1E-3</v>
          </cell>
          <cell r="CV611">
            <v>0</v>
          </cell>
          <cell r="CW611">
            <v>0</v>
          </cell>
          <cell r="CX611">
            <v>0</v>
          </cell>
          <cell r="CY611">
            <v>1E-3</v>
          </cell>
          <cell r="CZ611">
            <v>1E-3</v>
          </cell>
          <cell r="DA611">
            <v>0</v>
          </cell>
          <cell r="DB611">
            <v>1E-3</v>
          </cell>
          <cell r="DC611">
            <v>0</v>
          </cell>
          <cell r="DD611">
            <v>1E-3</v>
          </cell>
          <cell r="DE611">
            <v>0</v>
          </cell>
          <cell r="DF611">
            <v>1E-3</v>
          </cell>
          <cell r="DG611">
            <v>1E-3</v>
          </cell>
          <cell r="DH611">
            <v>1E-3</v>
          </cell>
          <cell r="DI611">
            <v>0</v>
          </cell>
          <cell r="DJ611">
            <v>0</v>
          </cell>
          <cell r="DK611">
            <v>0</v>
          </cell>
          <cell r="DL611">
            <v>1E-3</v>
          </cell>
          <cell r="DM611">
            <v>0</v>
          </cell>
          <cell r="DN611">
            <v>0</v>
          </cell>
          <cell r="DO611">
            <v>1E-3</v>
          </cell>
          <cell r="DP611">
            <v>0</v>
          </cell>
          <cell r="DQ611">
            <v>0</v>
          </cell>
          <cell r="DR611">
            <v>1E-3</v>
          </cell>
          <cell r="DS611">
            <v>1E-3</v>
          </cell>
          <cell r="DT611">
            <v>0</v>
          </cell>
          <cell r="DU611">
            <v>1E-3</v>
          </cell>
          <cell r="DV611">
            <v>0</v>
          </cell>
          <cell r="DW611">
            <v>1E-3</v>
          </cell>
          <cell r="DX611">
            <v>0</v>
          </cell>
          <cell r="DY611">
            <v>1E-3</v>
          </cell>
          <cell r="DZ611">
            <v>1E-3</v>
          </cell>
          <cell r="EA611">
            <v>0</v>
          </cell>
          <cell r="EB611">
            <v>0</v>
          </cell>
          <cell r="EC611">
            <v>0</v>
          </cell>
          <cell r="ED611">
            <v>2E-3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1E-3</v>
          </cell>
          <cell r="AI612">
            <v>0</v>
          </cell>
          <cell r="AJ612">
            <v>1E-3</v>
          </cell>
          <cell r="AK612">
            <v>1E-3</v>
          </cell>
          <cell r="AL612">
            <v>1E-3</v>
          </cell>
          <cell r="AM612">
            <v>1E-3</v>
          </cell>
          <cell r="AN612">
            <v>1E-3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1E-3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1E-3</v>
          </cell>
          <cell r="BA612">
            <v>0</v>
          </cell>
          <cell r="BB612">
            <v>1E-3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1E-3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1E-3</v>
          </cell>
          <cell r="BO612">
            <v>1E-3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1E-3</v>
          </cell>
          <cell r="BX612">
            <v>1E-3</v>
          </cell>
          <cell r="BY612">
            <v>1E-3</v>
          </cell>
          <cell r="BZ612">
            <v>1E-3</v>
          </cell>
          <cell r="CA612">
            <v>1E-3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1E-3</v>
          </cell>
          <cell r="CI612">
            <v>0</v>
          </cell>
          <cell r="CJ612">
            <v>0</v>
          </cell>
          <cell r="CK612">
            <v>1E-3</v>
          </cell>
          <cell r="CL612">
            <v>1E-3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1E-3</v>
          </cell>
          <cell r="CU612">
            <v>1E-3</v>
          </cell>
          <cell r="CV612">
            <v>1E-3</v>
          </cell>
          <cell r="CW612">
            <v>1E-3</v>
          </cell>
          <cell r="CX612">
            <v>1E-3</v>
          </cell>
          <cell r="CY612">
            <v>0</v>
          </cell>
          <cell r="CZ612">
            <v>0</v>
          </cell>
          <cell r="DA612">
            <v>1E-3</v>
          </cell>
          <cell r="DB612">
            <v>1E-3</v>
          </cell>
          <cell r="DC612">
            <v>0</v>
          </cell>
          <cell r="DD612">
            <v>0</v>
          </cell>
          <cell r="DE612">
            <v>1E-3</v>
          </cell>
          <cell r="DF612">
            <v>0</v>
          </cell>
          <cell r="DG612">
            <v>0</v>
          </cell>
          <cell r="DH612">
            <v>0</v>
          </cell>
          <cell r="DI612">
            <v>1E-3</v>
          </cell>
          <cell r="DJ612">
            <v>1E-3</v>
          </cell>
          <cell r="DK612">
            <v>1E-3</v>
          </cell>
          <cell r="DL612">
            <v>1E-3</v>
          </cell>
          <cell r="DM612">
            <v>1E-3</v>
          </cell>
          <cell r="DN612">
            <v>1E-3</v>
          </cell>
          <cell r="DO612">
            <v>1E-3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1E-3</v>
          </cell>
          <cell r="DV612">
            <v>1E-3</v>
          </cell>
          <cell r="DW612">
            <v>1E-3</v>
          </cell>
          <cell r="DX612">
            <v>1E-3</v>
          </cell>
          <cell r="DY612">
            <v>1E-3</v>
          </cell>
          <cell r="DZ612">
            <v>1E-3</v>
          </cell>
          <cell r="EA612">
            <v>1E-3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1E-3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1E-3</v>
          </cell>
          <cell r="AE614">
            <v>1E-3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1E-3</v>
          </cell>
          <cell r="AK614">
            <v>1E-3</v>
          </cell>
          <cell r="AL614">
            <v>1E-3</v>
          </cell>
          <cell r="AM614">
            <v>1E-3</v>
          </cell>
          <cell r="AN614">
            <v>0</v>
          </cell>
          <cell r="AO614">
            <v>1E-3</v>
          </cell>
          <cell r="AP614">
            <v>1E-3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1E-3</v>
          </cell>
          <cell r="AY614">
            <v>1E-3</v>
          </cell>
          <cell r="AZ614">
            <v>1E-3</v>
          </cell>
          <cell r="BA614">
            <v>0</v>
          </cell>
          <cell r="BB614">
            <v>1E-3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1E-3</v>
          </cell>
          <cell r="BL614">
            <v>1E-3</v>
          </cell>
          <cell r="BM614">
            <v>1E-3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1E-3</v>
          </cell>
          <cell r="BZ614">
            <v>0</v>
          </cell>
          <cell r="CA614">
            <v>0</v>
          </cell>
          <cell r="CB614">
            <v>-5.0000000000000001E-3</v>
          </cell>
          <cell r="CC614">
            <v>0</v>
          </cell>
          <cell r="CD614">
            <v>0</v>
          </cell>
          <cell r="CE614">
            <v>1E-3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5.0000000000000001E-3</v>
          </cell>
          <cell r="CP614">
            <v>8.9999999999999993E-3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1E-3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-1E-3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1E-3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1E-3</v>
          </cell>
          <cell r="AK616">
            <v>2E-3</v>
          </cell>
          <cell r="AL616">
            <v>1E-3</v>
          </cell>
          <cell r="AM616">
            <v>1E-3</v>
          </cell>
          <cell r="AN616">
            <v>1E-3</v>
          </cell>
          <cell r="AO616">
            <v>1E-3</v>
          </cell>
          <cell r="AP616">
            <v>1E-3</v>
          </cell>
          <cell r="AQ616">
            <v>0</v>
          </cell>
          <cell r="AR616">
            <v>1E-3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1E-3</v>
          </cell>
          <cell r="AY616">
            <v>1E-3</v>
          </cell>
          <cell r="AZ616">
            <v>1E-3</v>
          </cell>
          <cell r="BA616">
            <v>1E-3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1E-3</v>
          </cell>
          <cell r="BL616">
            <v>1E-3</v>
          </cell>
          <cell r="BM616">
            <v>1E-3</v>
          </cell>
          <cell r="BN616">
            <v>1E-3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1E-3</v>
          </cell>
          <cell r="BY616">
            <v>1E-3</v>
          </cell>
          <cell r="BZ616">
            <v>1E-3</v>
          </cell>
          <cell r="CA616">
            <v>-1E-3</v>
          </cell>
          <cell r="CB616">
            <v>1E-3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1E-3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1E-3</v>
          </cell>
          <cell r="EC616">
            <v>0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4.0000000000000001E-3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3.0000000000000001E-3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1E-3</v>
          </cell>
          <cell r="X618">
            <v>3.0000000000000001E-3</v>
          </cell>
          <cell r="Y618">
            <v>0</v>
          </cell>
          <cell r="Z618">
            <v>2E-3</v>
          </cell>
          <cell r="AA618">
            <v>5.0000000000000001E-3</v>
          </cell>
          <cell r="AB618">
            <v>5.0000000000000001E-3</v>
          </cell>
          <cell r="AC618">
            <v>0</v>
          </cell>
          <cell r="AD618">
            <v>0</v>
          </cell>
          <cell r="AE618">
            <v>6.0000000000000001E-3</v>
          </cell>
          <cell r="AF618">
            <v>0</v>
          </cell>
          <cell r="AG618">
            <v>0</v>
          </cell>
          <cell r="AH618">
            <v>0</v>
          </cell>
          <cell r="AI618">
            <v>3.0000000000000001E-3</v>
          </cell>
          <cell r="AJ618">
            <v>0.01</v>
          </cell>
          <cell r="AK618">
            <v>1.0999999999999999E-2</v>
          </cell>
          <cell r="AL618">
            <v>6.0000000000000001E-3</v>
          </cell>
          <cell r="AM618">
            <v>6.0000000000000001E-3</v>
          </cell>
          <cell r="AN618">
            <v>1E-3</v>
          </cell>
          <cell r="AO618">
            <v>0</v>
          </cell>
          <cell r="AP618">
            <v>0</v>
          </cell>
          <cell r="AQ618">
            <v>0</v>
          </cell>
          <cell r="AR618">
            <v>2E-3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-2E-3</v>
          </cell>
          <cell r="AX618">
            <v>0</v>
          </cell>
          <cell r="AY618">
            <v>4.0000000000000001E-3</v>
          </cell>
          <cell r="AZ618">
            <v>3.0000000000000001E-3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1E-3</v>
          </cell>
          <cell r="BF618">
            <v>0</v>
          </cell>
          <cell r="BG618">
            <v>0</v>
          </cell>
          <cell r="BH618">
            <v>0</v>
          </cell>
          <cell r="BI618">
            <v>1E-3</v>
          </cell>
          <cell r="BJ618">
            <v>2E-3</v>
          </cell>
          <cell r="BK618">
            <v>1E-3</v>
          </cell>
          <cell r="BL618">
            <v>1E-3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1E-3</v>
          </cell>
          <cell r="BS618">
            <v>0</v>
          </cell>
          <cell r="BT618">
            <v>0</v>
          </cell>
          <cell r="BU618">
            <v>0</v>
          </cell>
          <cell r="BV618">
            <v>2E-3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1E-3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1E-3</v>
          </cell>
          <cell r="AZ619">
            <v>1E-3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-1E-3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-4.0000000000000001E-3</v>
          </cell>
          <cell r="CP619">
            <v>-2E-3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2E-3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1E-3</v>
          </cell>
          <cell r="AF620">
            <v>1E-3</v>
          </cell>
          <cell r="AG620">
            <v>0</v>
          </cell>
          <cell r="AH620">
            <v>1E-3</v>
          </cell>
          <cell r="AI620">
            <v>1E-3</v>
          </cell>
          <cell r="AJ620">
            <v>1E-3</v>
          </cell>
          <cell r="AK620">
            <v>1E-3</v>
          </cell>
          <cell r="AL620">
            <v>1E-3</v>
          </cell>
          <cell r="AM620">
            <v>1E-3</v>
          </cell>
          <cell r="AN620">
            <v>1E-3</v>
          </cell>
          <cell r="AO620">
            <v>1E-3</v>
          </cell>
          <cell r="AP620">
            <v>0</v>
          </cell>
          <cell r="AQ620">
            <v>0</v>
          </cell>
          <cell r="AR620">
            <v>1E-3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1E-3</v>
          </cell>
          <cell r="AX620">
            <v>1E-3</v>
          </cell>
          <cell r="AY620">
            <v>1E-3</v>
          </cell>
          <cell r="AZ620">
            <v>1E-3</v>
          </cell>
          <cell r="BA620">
            <v>1E-3</v>
          </cell>
          <cell r="BB620">
            <v>0</v>
          </cell>
          <cell r="BC620">
            <v>0</v>
          </cell>
          <cell r="BD620">
            <v>0</v>
          </cell>
          <cell r="BE620">
            <v>1E-3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1E-3</v>
          </cell>
          <cell r="BL620">
            <v>1E-3</v>
          </cell>
          <cell r="BM620">
            <v>1E-3</v>
          </cell>
          <cell r="BN620">
            <v>1E-3</v>
          </cell>
          <cell r="BO620">
            <v>1E-3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1E-3</v>
          </cell>
          <cell r="BX620">
            <v>0</v>
          </cell>
          <cell r="BY620">
            <v>1E-3</v>
          </cell>
          <cell r="BZ620">
            <v>1E-3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1E-3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1E-3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1E-3</v>
          </cell>
          <cell r="AK621">
            <v>0</v>
          </cell>
          <cell r="AL621">
            <v>1E-3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1E-3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1E-3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-3.0000000000000001E-3</v>
          </cell>
          <cell r="CP621">
            <v>-2E-3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3">
          <cell r="A633" t="str">
            <v>Average Fuel Cost ($/MMBtu)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3">
          <cell r="A663" t="str">
            <v>Peak Capacity (Nameplate)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5">
          <cell r="A705" t="str">
            <v>Capacity Factor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-1E-3</v>
          </cell>
          <cell r="AF709">
            <v>0</v>
          </cell>
          <cell r="AG709">
            <v>0</v>
          </cell>
          <cell r="AH709">
            <v>-1E-3</v>
          </cell>
          <cell r="AI709">
            <v>0</v>
          </cell>
          <cell r="AJ709">
            <v>-1E-3</v>
          </cell>
          <cell r="AK709">
            <v>-1E-3</v>
          </cell>
          <cell r="AL709">
            <v>-1E-3</v>
          </cell>
          <cell r="AM709">
            <v>-1E-3</v>
          </cell>
          <cell r="AN709">
            <v>-1E-3</v>
          </cell>
          <cell r="AO709">
            <v>0</v>
          </cell>
          <cell r="AP709">
            <v>0</v>
          </cell>
          <cell r="AQ709">
            <v>0</v>
          </cell>
          <cell r="AR709">
            <v>-1E-3</v>
          </cell>
          <cell r="AS709">
            <v>0</v>
          </cell>
          <cell r="AT709">
            <v>-1E-3</v>
          </cell>
          <cell r="AU709">
            <v>-1E-3</v>
          </cell>
          <cell r="AV709">
            <v>0</v>
          </cell>
          <cell r="AW709">
            <v>0</v>
          </cell>
          <cell r="AX709">
            <v>0</v>
          </cell>
          <cell r="AY709">
            <v>-1E-3</v>
          </cell>
          <cell r="AZ709">
            <v>-1E-3</v>
          </cell>
          <cell r="BA709">
            <v>-1E-3</v>
          </cell>
          <cell r="BB709">
            <v>-1E-3</v>
          </cell>
          <cell r="BC709">
            <v>0</v>
          </cell>
          <cell r="BD709">
            <v>0</v>
          </cell>
          <cell r="BE709">
            <v>-1E-3</v>
          </cell>
          <cell r="BF709">
            <v>0</v>
          </cell>
          <cell r="BG709">
            <v>-1E-3</v>
          </cell>
          <cell r="BH709">
            <v>-1E-3</v>
          </cell>
          <cell r="BI709">
            <v>0</v>
          </cell>
          <cell r="BJ709">
            <v>0</v>
          </cell>
          <cell r="BK709">
            <v>0</v>
          </cell>
          <cell r="BL709">
            <v>-1E-3</v>
          </cell>
          <cell r="BM709">
            <v>-1E-3</v>
          </cell>
          <cell r="BN709">
            <v>-1E-3</v>
          </cell>
          <cell r="BO709">
            <v>-1E-3</v>
          </cell>
          <cell r="BP709">
            <v>0</v>
          </cell>
          <cell r="BQ709">
            <v>0</v>
          </cell>
          <cell r="BR709">
            <v>-1E-3</v>
          </cell>
          <cell r="BS709">
            <v>-1E-3</v>
          </cell>
          <cell r="BT709">
            <v>-1E-3</v>
          </cell>
          <cell r="BU709">
            <v>-1E-3</v>
          </cell>
          <cell r="BV709">
            <v>0</v>
          </cell>
          <cell r="BW709">
            <v>-1E-3</v>
          </cell>
          <cell r="BX709">
            <v>-1E-3</v>
          </cell>
          <cell r="BY709">
            <v>-1E-3</v>
          </cell>
          <cell r="BZ709">
            <v>-2E-3</v>
          </cell>
          <cell r="CA709">
            <v>-1E-3</v>
          </cell>
          <cell r="CB709">
            <v>2E-3</v>
          </cell>
          <cell r="CC709">
            <v>-1E-3</v>
          </cell>
          <cell r="CD709">
            <v>0</v>
          </cell>
          <cell r="CE709">
            <v>-1E-3</v>
          </cell>
          <cell r="CF709">
            <v>0</v>
          </cell>
          <cell r="CG709">
            <v>-1E-3</v>
          </cell>
          <cell r="CH709">
            <v>-1E-3</v>
          </cell>
          <cell r="CI709">
            <v>0</v>
          </cell>
          <cell r="CJ709">
            <v>0</v>
          </cell>
          <cell r="CK709">
            <v>-1E-3</v>
          </cell>
          <cell r="CL709">
            <v>-2E-3</v>
          </cell>
          <cell r="CM709">
            <v>-1E-3</v>
          </cell>
          <cell r="CN709">
            <v>-1E-3</v>
          </cell>
          <cell r="CO709">
            <v>-1E-3</v>
          </cell>
          <cell r="CP709">
            <v>-1E-3</v>
          </cell>
          <cell r="CQ709">
            <v>0</v>
          </cell>
          <cell r="CR709">
            <v>-1E-3</v>
          </cell>
          <cell r="CS709">
            <v>0</v>
          </cell>
          <cell r="CT709">
            <v>-1E-3</v>
          </cell>
          <cell r="CU709">
            <v>-1E-3</v>
          </cell>
          <cell r="CV709">
            <v>0</v>
          </cell>
          <cell r="CW709">
            <v>-1E-3</v>
          </cell>
          <cell r="CX709">
            <v>-1E-3</v>
          </cell>
          <cell r="CY709">
            <v>-1E-3</v>
          </cell>
          <cell r="CZ709">
            <v>-1E-3</v>
          </cell>
          <cell r="DA709">
            <v>-1E-3</v>
          </cell>
          <cell r="DB709">
            <v>-1E-3</v>
          </cell>
          <cell r="DC709">
            <v>0</v>
          </cell>
          <cell r="DD709">
            <v>0</v>
          </cell>
          <cell r="DE709">
            <v>-1E-3</v>
          </cell>
          <cell r="DF709">
            <v>0</v>
          </cell>
          <cell r="DG709">
            <v>-1E-3</v>
          </cell>
          <cell r="DH709">
            <v>-1E-3</v>
          </cell>
          <cell r="DI709">
            <v>0</v>
          </cell>
          <cell r="DJ709">
            <v>-1E-3</v>
          </cell>
          <cell r="DK709">
            <v>-1E-3</v>
          </cell>
          <cell r="DL709">
            <v>-1E-3</v>
          </cell>
          <cell r="DM709">
            <v>0</v>
          </cell>
          <cell r="DN709">
            <v>-2E-3</v>
          </cell>
          <cell r="DO709">
            <v>0</v>
          </cell>
          <cell r="DP709">
            <v>-1E-3</v>
          </cell>
          <cell r="DQ709">
            <v>0</v>
          </cell>
          <cell r="DR709">
            <v>-1E-3</v>
          </cell>
          <cell r="DS709">
            <v>0</v>
          </cell>
          <cell r="DT709">
            <v>-1E-3</v>
          </cell>
          <cell r="DU709">
            <v>-1E-3</v>
          </cell>
          <cell r="DV709">
            <v>-1E-3</v>
          </cell>
          <cell r="DW709">
            <v>-1E-3</v>
          </cell>
          <cell r="DX709">
            <v>-1E-3</v>
          </cell>
          <cell r="DY709">
            <v>-2E-3</v>
          </cell>
          <cell r="DZ709">
            <v>-2E-3</v>
          </cell>
          <cell r="EA709">
            <v>-1E-3</v>
          </cell>
          <cell r="EB709">
            <v>-1E-3</v>
          </cell>
          <cell r="EC709">
            <v>-1E-3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-1E-3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-1E-3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-1E-3</v>
          </cell>
          <cell r="BZ710">
            <v>-1E-3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-1E-3</v>
          </cell>
          <cell r="CL710">
            <v>0</v>
          </cell>
          <cell r="CM710">
            <v>0</v>
          </cell>
          <cell r="CN710">
            <v>0</v>
          </cell>
          <cell r="CO710">
            <v>-1E-3</v>
          </cell>
          <cell r="CP710">
            <v>-1E-3</v>
          </cell>
          <cell r="CQ710">
            <v>0</v>
          </cell>
          <cell r="CR710">
            <v>0</v>
          </cell>
          <cell r="CS710">
            <v>0</v>
          </cell>
          <cell r="CT710">
            <v>-1E-3</v>
          </cell>
          <cell r="CU710">
            <v>0</v>
          </cell>
          <cell r="CV710">
            <v>-1E-3</v>
          </cell>
          <cell r="CW710">
            <v>0</v>
          </cell>
          <cell r="CX710">
            <v>-1E-3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-1E-3</v>
          </cell>
          <cell r="DF710">
            <v>0</v>
          </cell>
          <cell r="DG710">
            <v>-1E-3</v>
          </cell>
          <cell r="DH710">
            <v>-1E-3</v>
          </cell>
          <cell r="DI710">
            <v>0</v>
          </cell>
          <cell r="DJ710">
            <v>-1E-3</v>
          </cell>
          <cell r="DK710">
            <v>-1E-3</v>
          </cell>
          <cell r="DL710">
            <v>-1E-3</v>
          </cell>
          <cell r="DM710">
            <v>-1E-3</v>
          </cell>
          <cell r="DN710">
            <v>-1E-3</v>
          </cell>
          <cell r="DO710">
            <v>-1E-3</v>
          </cell>
          <cell r="DP710">
            <v>-1E-3</v>
          </cell>
          <cell r="DQ710">
            <v>0</v>
          </cell>
          <cell r="DR710">
            <v>0</v>
          </cell>
          <cell r="DS710">
            <v>-1E-3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-1E-3</v>
          </cell>
          <cell r="DZ710">
            <v>-1E-3</v>
          </cell>
          <cell r="EA710">
            <v>0</v>
          </cell>
          <cell r="EB710">
            <v>-1E-3</v>
          </cell>
          <cell r="EC710">
            <v>0</v>
          </cell>
          <cell r="ED710">
            <v>-1E-3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-1E-3</v>
          </cell>
          <cell r="BY711">
            <v>-1E-3</v>
          </cell>
          <cell r="BZ711">
            <v>-1E-3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-1E-3</v>
          </cell>
          <cell r="CK711">
            <v>-1E-3</v>
          </cell>
          <cell r="CL711">
            <v>-1E-3</v>
          </cell>
          <cell r="CM711">
            <v>-1E-3</v>
          </cell>
          <cell r="CN711">
            <v>0</v>
          </cell>
          <cell r="CO711">
            <v>-1E-3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-1E-3</v>
          </cell>
          <cell r="CX711">
            <v>-1E-3</v>
          </cell>
          <cell r="CY711">
            <v>-1E-3</v>
          </cell>
          <cell r="CZ711">
            <v>-1E-3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-1E-3</v>
          </cell>
          <cell r="DK711">
            <v>-1E-3</v>
          </cell>
          <cell r="DL711">
            <v>-1E-3</v>
          </cell>
          <cell r="DM711">
            <v>-1E-3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-1E-3</v>
          </cell>
          <cell r="DX711">
            <v>-1E-3</v>
          </cell>
          <cell r="DY711">
            <v>-1E-3</v>
          </cell>
          <cell r="DZ711">
            <v>-1E-3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-1E-3</v>
          </cell>
          <cell r="R712">
            <v>0</v>
          </cell>
          <cell r="S712">
            <v>0</v>
          </cell>
          <cell r="T712">
            <v>0</v>
          </cell>
          <cell r="U712">
            <v>-1E-3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-1E-3</v>
          </cell>
          <cell r="L713">
            <v>0</v>
          </cell>
          <cell r="M713">
            <v>0</v>
          </cell>
          <cell r="N713">
            <v>-1E-3</v>
          </cell>
          <cell r="O713">
            <v>0</v>
          </cell>
          <cell r="P713">
            <v>0</v>
          </cell>
          <cell r="Q713">
            <v>0</v>
          </cell>
          <cell r="R713">
            <v>-1E-3</v>
          </cell>
          <cell r="S713">
            <v>0</v>
          </cell>
          <cell r="T713">
            <v>0</v>
          </cell>
          <cell r="U713">
            <v>-1E-3</v>
          </cell>
          <cell r="V713">
            <v>0</v>
          </cell>
          <cell r="W713">
            <v>-1E-3</v>
          </cell>
          <cell r="X713">
            <v>-1E-3</v>
          </cell>
          <cell r="Y713">
            <v>-1E-3</v>
          </cell>
          <cell r="Z713">
            <v>-1E-3</v>
          </cell>
          <cell r="AA713">
            <v>-1E-3</v>
          </cell>
          <cell r="AB713">
            <v>-1E-3</v>
          </cell>
          <cell r="AC713">
            <v>-1E-3</v>
          </cell>
          <cell r="AD713">
            <v>0</v>
          </cell>
          <cell r="AE713">
            <v>0</v>
          </cell>
          <cell r="AF713">
            <v>0</v>
          </cell>
          <cell r="AG713">
            <v>-1E-3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-1E-3</v>
          </cell>
          <cell r="AP713">
            <v>0</v>
          </cell>
          <cell r="AQ713">
            <v>0</v>
          </cell>
          <cell r="AR713">
            <v>0</v>
          </cell>
          <cell r="AS713">
            <v>-1E-3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-1E-3</v>
          </cell>
          <cell r="CM713">
            <v>-1E-3</v>
          </cell>
          <cell r="CN713">
            <v>0</v>
          </cell>
          <cell r="CO713">
            <v>1E-3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-1E-3</v>
          </cell>
          <cell r="CZ713">
            <v>-1E-3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-1E-3</v>
          </cell>
          <cell r="DM713">
            <v>-1E-3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-1E-3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-1E-3</v>
          </cell>
          <cell r="M714">
            <v>-1E-3</v>
          </cell>
          <cell r="N714">
            <v>-1E-3</v>
          </cell>
          <cell r="O714">
            <v>-1E-3</v>
          </cell>
          <cell r="P714">
            <v>0</v>
          </cell>
          <cell r="Q714">
            <v>0</v>
          </cell>
          <cell r="R714">
            <v>-1E-3</v>
          </cell>
          <cell r="S714">
            <v>0</v>
          </cell>
          <cell r="T714">
            <v>0</v>
          </cell>
          <cell r="U714">
            <v>-1E-3</v>
          </cell>
          <cell r="V714">
            <v>-1E-3</v>
          </cell>
          <cell r="W714">
            <v>-1E-3</v>
          </cell>
          <cell r="X714">
            <v>-1E-3</v>
          </cell>
          <cell r="Y714">
            <v>-1E-3</v>
          </cell>
          <cell r="Z714">
            <v>-1E-3</v>
          </cell>
          <cell r="AA714">
            <v>-1E-3</v>
          </cell>
          <cell r="AB714">
            <v>-1E-3</v>
          </cell>
          <cell r="AC714">
            <v>-1E-3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-1E-3</v>
          </cell>
          <cell r="AI714">
            <v>0</v>
          </cell>
          <cell r="AJ714">
            <v>0</v>
          </cell>
          <cell r="AK714">
            <v>0</v>
          </cell>
          <cell r="AL714">
            <v>-1E-3</v>
          </cell>
          <cell r="AM714">
            <v>0</v>
          </cell>
          <cell r="AN714">
            <v>0</v>
          </cell>
          <cell r="AO714">
            <v>0</v>
          </cell>
          <cell r="AP714">
            <v>-1E-3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-1E-3</v>
          </cell>
          <cell r="BD714">
            <v>0</v>
          </cell>
          <cell r="BE714">
            <v>0</v>
          </cell>
          <cell r="BF714">
            <v>-1E-3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-1E-3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-1E-3</v>
          </cell>
          <cell r="BZ714">
            <v>-1E-3</v>
          </cell>
          <cell r="CA714">
            <v>0</v>
          </cell>
          <cell r="CB714">
            <v>0</v>
          </cell>
          <cell r="CC714">
            <v>-1E-3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-1E-3</v>
          </cell>
          <cell r="CK714">
            <v>-1E-3</v>
          </cell>
          <cell r="CL714">
            <v>-1E-3</v>
          </cell>
          <cell r="CM714">
            <v>-1E-3</v>
          </cell>
          <cell r="CN714">
            <v>0</v>
          </cell>
          <cell r="CO714">
            <v>-1E-3</v>
          </cell>
          <cell r="CP714">
            <v>-1E-3</v>
          </cell>
          <cell r="CQ714">
            <v>0</v>
          </cell>
          <cell r="CR714">
            <v>-1E-3</v>
          </cell>
          <cell r="CS714">
            <v>0</v>
          </cell>
          <cell r="CT714">
            <v>-1E-3</v>
          </cell>
          <cell r="CU714">
            <v>0</v>
          </cell>
          <cell r="CV714">
            <v>0</v>
          </cell>
          <cell r="CW714">
            <v>-1E-3</v>
          </cell>
          <cell r="CX714">
            <v>-1E-3</v>
          </cell>
          <cell r="CY714">
            <v>-1E-3</v>
          </cell>
          <cell r="CZ714">
            <v>-1E-3</v>
          </cell>
          <cell r="DA714">
            <v>0</v>
          </cell>
          <cell r="DB714">
            <v>-1E-3</v>
          </cell>
          <cell r="DC714">
            <v>-1E-3</v>
          </cell>
          <cell r="DD714">
            <v>0</v>
          </cell>
          <cell r="DE714">
            <v>0</v>
          </cell>
          <cell r="DF714">
            <v>0</v>
          </cell>
          <cell r="DG714">
            <v>-1E-3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-1E-3</v>
          </cell>
          <cell r="DM714">
            <v>-1E-3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-1E-3</v>
          </cell>
          <cell r="DS714">
            <v>-1E-3</v>
          </cell>
          <cell r="DT714">
            <v>-1E-3</v>
          </cell>
          <cell r="DU714">
            <v>0</v>
          </cell>
          <cell r="DV714">
            <v>0</v>
          </cell>
          <cell r="DW714">
            <v>-1E-3</v>
          </cell>
          <cell r="DX714">
            <v>-1E-3</v>
          </cell>
          <cell r="DY714">
            <v>-1E-3</v>
          </cell>
          <cell r="DZ714">
            <v>-1E-3</v>
          </cell>
          <cell r="EA714">
            <v>-1E-3</v>
          </cell>
          <cell r="EB714">
            <v>-1E-3</v>
          </cell>
          <cell r="EC714">
            <v>-1E-3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-1E-3</v>
          </cell>
          <cell r="J715">
            <v>0</v>
          </cell>
          <cell r="K715">
            <v>-1E-3</v>
          </cell>
          <cell r="L715">
            <v>0</v>
          </cell>
          <cell r="M715">
            <v>-1E-3</v>
          </cell>
          <cell r="N715">
            <v>-1E-3</v>
          </cell>
          <cell r="O715">
            <v>-1E-3</v>
          </cell>
          <cell r="P715">
            <v>0</v>
          </cell>
          <cell r="Q715">
            <v>0</v>
          </cell>
          <cell r="R715">
            <v>0</v>
          </cell>
          <cell r="S715">
            <v>-1E-3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-1E-3</v>
          </cell>
          <cell r="Z715">
            <v>-1E-3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-1E-3</v>
          </cell>
          <cell r="AG715">
            <v>-1E-3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-1E-3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-1E-3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-1E-3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-1E-3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-1E-3</v>
          </cell>
          <cell r="V716">
            <v>-2E-3</v>
          </cell>
          <cell r="W716">
            <v>0</v>
          </cell>
          <cell r="X716">
            <v>-1E-3</v>
          </cell>
          <cell r="Y716">
            <v>0</v>
          </cell>
          <cell r="Z716">
            <v>0</v>
          </cell>
          <cell r="AA716">
            <v>-1E-3</v>
          </cell>
          <cell r="AB716">
            <v>-1E-3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4.0000000000000001E-3</v>
          </cell>
          <cell r="CP716">
            <v>2E-3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-1E-3</v>
          </cell>
          <cell r="AK717">
            <v>0</v>
          </cell>
          <cell r="AL717">
            <v>-1E-3</v>
          </cell>
          <cell r="AM717">
            <v>-1E-3</v>
          </cell>
          <cell r="AN717">
            <v>-1E-3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-1E-3</v>
          </cell>
          <cell r="BA717">
            <v>0</v>
          </cell>
          <cell r="BB717">
            <v>-1E-3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-1E-3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-1E-3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-1E-3</v>
          </cell>
          <cell r="BX717">
            <v>-1E-3</v>
          </cell>
          <cell r="BY717">
            <v>-1E-3</v>
          </cell>
          <cell r="BZ717">
            <v>-1E-3</v>
          </cell>
          <cell r="CA717">
            <v>-1E-3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-1E-3</v>
          </cell>
          <cell r="CL717">
            <v>-1E-3</v>
          </cell>
          <cell r="CM717">
            <v>-1E-3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-1E-3</v>
          </cell>
          <cell r="CX717">
            <v>-1E-3</v>
          </cell>
          <cell r="CY717">
            <v>0</v>
          </cell>
          <cell r="CZ717">
            <v>0</v>
          </cell>
          <cell r="DA717">
            <v>-1E-3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-1E-3</v>
          </cell>
          <cell r="DK717">
            <v>-1E-3</v>
          </cell>
          <cell r="DL717">
            <v>-1E-3</v>
          </cell>
          <cell r="DM717">
            <v>-1E-3</v>
          </cell>
          <cell r="DN717">
            <v>0</v>
          </cell>
          <cell r="DO717">
            <v>-1E-3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-1E-3</v>
          </cell>
          <cell r="DW717">
            <v>-1E-3</v>
          </cell>
          <cell r="DX717">
            <v>-1E-3</v>
          </cell>
          <cell r="DY717">
            <v>-1E-3</v>
          </cell>
          <cell r="DZ717">
            <v>-1E-3</v>
          </cell>
          <cell r="EA717">
            <v>-1E-3</v>
          </cell>
          <cell r="EB717">
            <v>0</v>
          </cell>
          <cell r="EC717">
            <v>0</v>
          </cell>
          <cell r="ED717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-1E-3</v>
          </cell>
          <cell r="AM719">
            <v>-1E-3</v>
          </cell>
          <cell r="AN719">
            <v>0</v>
          </cell>
          <cell r="AO719">
            <v>-1E-3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-1E-3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-1E-3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-1E-3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-8.9999999999999993E-3</v>
          </cell>
          <cell r="CC719">
            <v>0</v>
          </cell>
          <cell r="CD719">
            <v>0</v>
          </cell>
          <cell r="CE719">
            <v>-3.0000000000000001E-3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-3.3000000000000002E-2</v>
          </cell>
          <cell r="CP719">
            <v>-5.0000000000000001E-3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-1E-3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-1E-3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-1E-3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-1E-3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-1E-3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-1E-3</v>
          </cell>
          <cell r="AA723">
            <v>-1E-3</v>
          </cell>
          <cell r="AB723">
            <v>-1E-3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-1E-3</v>
          </cell>
          <cell r="AK723">
            <v>-1E-3</v>
          </cell>
          <cell r="AL723">
            <v>-1E-3</v>
          </cell>
          <cell r="AM723">
            <v>-1E-3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3.0000000000000001E-3</v>
          </cell>
          <cell r="CP724">
            <v>1E-3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-1E-3</v>
          </cell>
          <cell r="AF725">
            <v>0</v>
          </cell>
          <cell r="AG725">
            <v>0</v>
          </cell>
          <cell r="AH725">
            <v>-1E-3</v>
          </cell>
          <cell r="AI725">
            <v>0</v>
          </cell>
          <cell r="AJ725">
            <v>-1E-3</v>
          </cell>
          <cell r="AK725">
            <v>-1E-3</v>
          </cell>
          <cell r="AL725">
            <v>0</v>
          </cell>
          <cell r="AM725">
            <v>0</v>
          </cell>
          <cell r="AN725">
            <v>-1E-3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-1E-3</v>
          </cell>
          <cell r="AY725">
            <v>-1E-3</v>
          </cell>
          <cell r="AZ725">
            <v>-1E-3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-1E-3</v>
          </cell>
          <cell r="BL725">
            <v>-1E-3</v>
          </cell>
          <cell r="BM725">
            <v>-1E-3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-1E-3</v>
          </cell>
          <cell r="BZ725">
            <v>0</v>
          </cell>
          <cell r="CA725">
            <v>-1E-3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2E-3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-1E-3</v>
          </cell>
          <cell r="U726">
            <v>-1E-3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-1E-3</v>
          </cell>
          <cell r="AL726">
            <v>-1E-3</v>
          </cell>
          <cell r="AM726">
            <v>0</v>
          </cell>
          <cell r="AN726">
            <v>0</v>
          </cell>
          <cell r="AO726">
            <v>0</v>
          </cell>
          <cell r="AP726">
            <v>-1E-3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-1E-3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2E-3</v>
          </cell>
          <cell r="CP726">
            <v>1E-3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-1E-3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1">
          <cell r="A751" t="str">
            <v>Integration Charge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2">
          <cell r="F832">
            <v>1316.787</v>
          </cell>
          <cell r="G832">
            <v>1473.64</v>
          </cell>
          <cell r="H832">
            <v>2295.116</v>
          </cell>
          <cell r="I832">
            <v>2650.89</v>
          </cell>
          <cell r="J832">
            <v>3068.5970000000002</v>
          </cell>
          <cell r="K832">
            <v>3260.07</v>
          </cell>
          <cell r="L832">
            <v>2950.7660000000001</v>
          </cell>
          <cell r="M832">
            <v>2955.5709999999999</v>
          </cell>
          <cell r="N832">
            <v>2605.3200000000002</v>
          </cell>
          <cell r="O832">
            <v>2112.2469999999998</v>
          </cell>
          <cell r="P832">
            <v>1422.6</v>
          </cell>
          <cell r="Q832">
            <v>1097.5550000000001</v>
          </cell>
          <cell r="R832">
            <v>27073.124</v>
          </cell>
          <cell r="S832">
            <v>1310.2149999999999</v>
          </cell>
          <cell r="T832">
            <v>1466.3040000000001</v>
          </cell>
          <cell r="U832">
            <v>2283.7080000000001</v>
          </cell>
          <cell r="V832">
            <v>2637.63</v>
          </cell>
          <cell r="W832">
            <v>3053.252</v>
          </cell>
          <cell r="X832">
            <v>3243.72</v>
          </cell>
          <cell r="Y832">
            <v>2936.01</v>
          </cell>
          <cell r="Z832">
            <v>2940.8150000000001</v>
          </cell>
          <cell r="AA832">
            <v>2592.3000000000002</v>
          </cell>
          <cell r="AB832">
            <v>2101.614</v>
          </cell>
          <cell r="AC832">
            <v>1415.55</v>
          </cell>
          <cell r="AD832">
            <v>1092.0060000000001</v>
          </cell>
          <cell r="AE832">
            <v>26989.835999999996</v>
          </cell>
          <cell r="AF832">
            <v>1303.6120000000001</v>
          </cell>
          <cell r="AG832">
            <v>1511.0740000000001</v>
          </cell>
          <cell r="AH832">
            <v>2272.2069999999999</v>
          </cell>
          <cell r="AI832">
            <v>2624.52</v>
          </cell>
          <cell r="AJ832">
            <v>3038</v>
          </cell>
          <cell r="AK832">
            <v>3227.55</v>
          </cell>
          <cell r="AL832">
            <v>2921.3159999999998</v>
          </cell>
          <cell r="AM832">
            <v>2926.09</v>
          </cell>
          <cell r="AN832">
            <v>2579.31</v>
          </cell>
          <cell r="AO832">
            <v>2091.136</v>
          </cell>
          <cell r="AP832">
            <v>1408.44</v>
          </cell>
          <cell r="AQ832">
            <v>1086.5809999999999</v>
          </cell>
          <cell r="AR832">
            <v>26803.155999999999</v>
          </cell>
          <cell r="AS832">
            <v>1297.133</v>
          </cell>
          <cell r="AT832">
            <v>1451.7439999999999</v>
          </cell>
          <cell r="AU832">
            <v>2260.8919999999998</v>
          </cell>
          <cell r="AV832">
            <v>2611.38</v>
          </cell>
          <cell r="AW832">
            <v>3022.8409999999999</v>
          </cell>
          <cell r="AX832">
            <v>3211.41</v>
          </cell>
          <cell r="AY832">
            <v>2906.7150000000001</v>
          </cell>
          <cell r="AZ832">
            <v>2911.4580000000001</v>
          </cell>
          <cell r="BA832">
            <v>2566.38</v>
          </cell>
          <cell r="BB832">
            <v>2080.627</v>
          </cell>
          <cell r="BC832">
            <v>1401.42</v>
          </cell>
          <cell r="BD832">
            <v>1081.1559999999999</v>
          </cell>
          <cell r="BE832">
            <v>26668.893</v>
          </cell>
          <cell r="BF832">
            <v>1290.5609999999999</v>
          </cell>
          <cell r="BG832">
            <v>1444.4359999999999</v>
          </cell>
          <cell r="BH832">
            <v>2249.5149999999999</v>
          </cell>
          <cell r="BI832">
            <v>2598.27</v>
          </cell>
          <cell r="BJ832">
            <v>3007.6819999999998</v>
          </cell>
          <cell r="BK832">
            <v>3195.36</v>
          </cell>
          <cell r="BL832">
            <v>2892.2379999999998</v>
          </cell>
          <cell r="BM832">
            <v>2896.9189999999999</v>
          </cell>
          <cell r="BN832">
            <v>2553.5700000000002</v>
          </cell>
          <cell r="BO832">
            <v>2070.2109999999998</v>
          </cell>
          <cell r="BP832">
            <v>1394.4</v>
          </cell>
          <cell r="BQ832">
            <v>1075.731</v>
          </cell>
          <cell r="BR832">
            <v>26535.45</v>
          </cell>
          <cell r="BS832">
            <v>1284.175</v>
          </cell>
          <cell r="BT832">
            <v>1437.212</v>
          </cell>
          <cell r="BU832">
            <v>2238.3240000000001</v>
          </cell>
          <cell r="BV832">
            <v>2585.2800000000002</v>
          </cell>
          <cell r="BW832">
            <v>2992.616</v>
          </cell>
          <cell r="BX832">
            <v>3179.37</v>
          </cell>
          <cell r="BY832">
            <v>2877.6990000000001</v>
          </cell>
          <cell r="BZ832">
            <v>2882.4110000000001</v>
          </cell>
          <cell r="CA832">
            <v>2540.79</v>
          </cell>
          <cell r="CB832">
            <v>2059.857</v>
          </cell>
          <cell r="CC832">
            <v>1387.41</v>
          </cell>
          <cell r="CD832">
            <v>1070.306</v>
          </cell>
          <cell r="CE832">
            <v>26453.876</v>
          </cell>
          <cell r="CF832">
            <v>1277.6959999999999</v>
          </cell>
          <cell r="CG832">
            <v>1481.03</v>
          </cell>
          <cell r="CH832">
            <v>2227.1329999999998</v>
          </cell>
          <cell r="CI832">
            <v>2572.35</v>
          </cell>
          <cell r="CJ832">
            <v>2977.674</v>
          </cell>
          <cell r="CK832">
            <v>3163.47</v>
          </cell>
          <cell r="CL832">
            <v>2863.3150000000001</v>
          </cell>
          <cell r="CM832">
            <v>2868.027</v>
          </cell>
          <cell r="CN832">
            <v>2528.13</v>
          </cell>
          <cell r="CO832">
            <v>2049.627</v>
          </cell>
          <cell r="CP832">
            <v>1380.45</v>
          </cell>
          <cell r="CQ832">
            <v>1064.9739999999999</v>
          </cell>
          <cell r="CR832">
            <v>26271.129000000001</v>
          </cell>
          <cell r="CS832">
            <v>1271.3720000000001</v>
          </cell>
          <cell r="CT832">
            <v>1422.876</v>
          </cell>
          <cell r="CU832">
            <v>2216.0659999999998</v>
          </cell>
          <cell r="CV832">
            <v>2559.48</v>
          </cell>
          <cell r="CW832">
            <v>2962.7939999999999</v>
          </cell>
          <cell r="CX832">
            <v>3147.63</v>
          </cell>
          <cell r="CY832">
            <v>2849.0239999999999</v>
          </cell>
          <cell r="CZ832">
            <v>2853.7049999999999</v>
          </cell>
          <cell r="DA832">
            <v>2515.44</v>
          </cell>
          <cell r="DB832">
            <v>2039.3969999999999</v>
          </cell>
          <cell r="DC832">
            <v>1373.61</v>
          </cell>
          <cell r="DD832">
            <v>1059.7349999999999</v>
          </cell>
          <cell r="DE832">
            <v>26139.537999999997</v>
          </cell>
          <cell r="DF832">
            <v>1265.0170000000001</v>
          </cell>
          <cell r="DG832">
            <v>1415.7639999999999</v>
          </cell>
          <cell r="DH832">
            <v>2204.9369999999999</v>
          </cell>
          <cell r="DI832">
            <v>2546.6999999999998</v>
          </cell>
          <cell r="DJ832">
            <v>2948.0070000000001</v>
          </cell>
          <cell r="DK832">
            <v>3131.88</v>
          </cell>
          <cell r="DL832">
            <v>2834.7640000000001</v>
          </cell>
          <cell r="DM832">
            <v>2839.3519999999999</v>
          </cell>
          <cell r="DN832">
            <v>2502.9299999999998</v>
          </cell>
          <cell r="DO832">
            <v>2029.105</v>
          </cell>
          <cell r="DP832">
            <v>1366.71</v>
          </cell>
          <cell r="DQ832">
            <v>1054.3720000000001</v>
          </cell>
          <cell r="DR832">
            <v>26008.988000000001</v>
          </cell>
          <cell r="DS832">
            <v>1258.662</v>
          </cell>
          <cell r="DT832">
            <v>1408.68</v>
          </cell>
          <cell r="DU832">
            <v>2193.87</v>
          </cell>
          <cell r="DV832">
            <v>2533.98</v>
          </cell>
          <cell r="DW832">
            <v>2933.2510000000002</v>
          </cell>
          <cell r="DX832">
            <v>3116.28</v>
          </cell>
          <cell r="DY832">
            <v>2820.5659999999998</v>
          </cell>
          <cell r="DZ832">
            <v>2825.2159999999999</v>
          </cell>
          <cell r="EA832">
            <v>2490.39</v>
          </cell>
          <cell r="EB832">
            <v>2019.03</v>
          </cell>
          <cell r="EC832">
            <v>1359.93</v>
          </cell>
          <cell r="ED832">
            <v>1049.133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1316.787</v>
          </cell>
          <cell r="G834">
            <v>1473.64</v>
          </cell>
          <cell r="H834">
            <v>2295.116</v>
          </cell>
          <cell r="I834">
            <v>2650.89</v>
          </cell>
          <cell r="J834">
            <v>3068.5970000000002</v>
          </cell>
          <cell r="K834">
            <v>3260.07</v>
          </cell>
          <cell r="L834">
            <v>2950.7660000000001</v>
          </cell>
          <cell r="M834">
            <v>2955.5709999999999</v>
          </cell>
          <cell r="N834">
            <v>2605.3200000000002</v>
          </cell>
          <cell r="O834">
            <v>2112.2469999999998</v>
          </cell>
          <cell r="P834">
            <v>1422.6</v>
          </cell>
          <cell r="Q834">
            <v>1097.5550000000001</v>
          </cell>
          <cell r="R834">
            <v>27073.124</v>
          </cell>
          <cell r="S834">
            <v>1310.2149999999999</v>
          </cell>
          <cell r="T834">
            <v>1466.3040000000001</v>
          </cell>
          <cell r="U834">
            <v>2283.7080000000001</v>
          </cell>
          <cell r="V834">
            <v>2637.63</v>
          </cell>
          <cell r="W834">
            <v>3053.252</v>
          </cell>
          <cell r="X834">
            <v>3243.72</v>
          </cell>
          <cell r="Y834">
            <v>2936.01</v>
          </cell>
          <cell r="Z834">
            <v>2940.8150000000001</v>
          </cell>
          <cell r="AA834">
            <v>2592.3000000000002</v>
          </cell>
          <cell r="AB834">
            <v>2101.614</v>
          </cell>
          <cell r="AC834">
            <v>1415.55</v>
          </cell>
          <cell r="AD834">
            <v>1092.0060000000001</v>
          </cell>
          <cell r="AE834">
            <v>26989.835999999996</v>
          </cell>
          <cell r="AF834">
            <v>1303.6120000000001</v>
          </cell>
          <cell r="AG834">
            <v>1511.0740000000001</v>
          </cell>
          <cell r="AH834">
            <v>2272.2069999999999</v>
          </cell>
          <cell r="AI834">
            <v>2624.52</v>
          </cell>
          <cell r="AJ834">
            <v>3038</v>
          </cell>
          <cell r="AK834">
            <v>3227.55</v>
          </cell>
          <cell r="AL834">
            <v>2921.3159999999998</v>
          </cell>
          <cell r="AM834">
            <v>2926.09</v>
          </cell>
          <cell r="AN834">
            <v>2579.31</v>
          </cell>
          <cell r="AO834">
            <v>2091.136</v>
          </cell>
          <cell r="AP834">
            <v>1408.44</v>
          </cell>
          <cell r="AQ834">
            <v>1086.5809999999999</v>
          </cell>
          <cell r="AR834">
            <v>26803.155999999999</v>
          </cell>
          <cell r="AS834">
            <v>1297.133</v>
          </cell>
          <cell r="AT834">
            <v>1451.7439999999999</v>
          </cell>
          <cell r="AU834">
            <v>2260.8919999999998</v>
          </cell>
          <cell r="AV834">
            <v>2611.38</v>
          </cell>
          <cell r="AW834">
            <v>3022.8409999999999</v>
          </cell>
          <cell r="AX834">
            <v>3211.41</v>
          </cell>
          <cell r="AY834">
            <v>2906.7150000000001</v>
          </cell>
          <cell r="AZ834">
            <v>2911.4580000000001</v>
          </cell>
          <cell r="BA834">
            <v>2566.38</v>
          </cell>
          <cell r="BB834">
            <v>2080.627</v>
          </cell>
          <cell r="BC834">
            <v>1401.42</v>
          </cell>
          <cell r="BD834">
            <v>1081.1559999999999</v>
          </cell>
          <cell r="BE834">
            <v>26668.893</v>
          </cell>
          <cell r="BF834">
            <v>1290.5609999999999</v>
          </cell>
          <cell r="BG834">
            <v>1444.4359999999999</v>
          </cell>
          <cell r="BH834">
            <v>2249.5149999999999</v>
          </cell>
          <cell r="BI834">
            <v>2598.27</v>
          </cell>
          <cell r="BJ834">
            <v>3007.6819999999998</v>
          </cell>
          <cell r="BK834">
            <v>3195.36</v>
          </cell>
          <cell r="BL834">
            <v>2892.2379999999998</v>
          </cell>
          <cell r="BM834">
            <v>2896.9189999999999</v>
          </cell>
          <cell r="BN834">
            <v>2553.5700000000002</v>
          </cell>
          <cell r="BO834">
            <v>2070.2109999999998</v>
          </cell>
          <cell r="BP834">
            <v>1394.4</v>
          </cell>
          <cell r="BQ834">
            <v>1075.731</v>
          </cell>
          <cell r="BR834">
            <v>26535.45</v>
          </cell>
          <cell r="BS834">
            <v>1284.175</v>
          </cell>
          <cell r="BT834">
            <v>1437.212</v>
          </cell>
          <cell r="BU834">
            <v>2238.3240000000001</v>
          </cell>
          <cell r="BV834">
            <v>2585.2800000000002</v>
          </cell>
          <cell r="BW834">
            <v>2992.616</v>
          </cell>
          <cell r="BX834">
            <v>3179.37</v>
          </cell>
          <cell r="BY834">
            <v>2877.6990000000001</v>
          </cell>
          <cell r="BZ834">
            <v>2882.4110000000001</v>
          </cell>
          <cell r="CA834">
            <v>2540.79</v>
          </cell>
          <cell r="CB834">
            <v>2059.857</v>
          </cell>
          <cell r="CC834">
            <v>1387.41</v>
          </cell>
          <cell r="CD834">
            <v>1070.306</v>
          </cell>
          <cell r="CE834">
            <v>26453.876</v>
          </cell>
          <cell r="CF834">
            <v>1277.6959999999999</v>
          </cell>
          <cell r="CG834">
            <v>1481.03</v>
          </cell>
          <cell r="CH834">
            <v>2227.1329999999998</v>
          </cell>
          <cell r="CI834">
            <v>2572.35</v>
          </cell>
          <cell r="CJ834">
            <v>2977.674</v>
          </cell>
          <cell r="CK834">
            <v>3163.47</v>
          </cell>
          <cell r="CL834">
            <v>2863.3150000000001</v>
          </cell>
          <cell r="CM834">
            <v>2868.027</v>
          </cell>
          <cell r="CN834">
            <v>2528.13</v>
          </cell>
          <cell r="CO834">
            <v>2049.627</v>
          </cell>
          <cell r="CP834">
            <v>1380.45</v>
          </cell>
          <cell r="CQ834">
            <v>1064.9739999999999</v>
          </cell>
          <cell r="CR834">
            <v>26271.129000000001</v>
          </cell>
          <cell r="CS834">
            <v>1271.3720000000001</v>
          </cell>
          <cell r="CT834">
            <v>1422.876</v>
          </cell>
          <cell r="CU834">
            <v>2216.0659999999998</v>
          </cell>
          <cell r="CV834">
            <v>2559.48</v>
          </cell>
          <cell r="CW834">
            <v>2962.7939999999999</v>
          </cell>
          <cell r="CX834">
            <v>3147.63</v>
          </cell>
          <cell r="CY834">
            <v>2849.0239999999999</v>
          </cell>
          <cell r="CZ834">
            <v>2853.7049999999999</v>
          </cell>
          <cell r="DA834">
            <v>2515.44</v>
          </cell>
          <cell r="DB834">
            <v>2039.3969999999999</v>
          </cell>
          <cell r="DC834">
            <v>1373.61</v>
          </cell>
          <cell r="DD834">
            <v>1059.7349999999999</v>
          </cell>
          <cell r="DE834">
            <v>26139.537999999997</v>
          </cell>
          <cell r="DF834">
            <v>1265.0170000000001</v>
          </cell>
          <cell r="DG834">
            <v>1415.7639999999999</v>
          </cell>
          <cell r="DH834">
            <v>2204.9369999999999</v>
          </cell>
          <cell r="DI834">
            <v>2546.6999999999998</v>
          </cell>
          <cell r="DJ834">
            <v>2948.0070000000001</v>
          </cell>
          <cell r="DK834">
            <v>3131.88</v>
          </cell>
          <cell r="DL834">
            <v>2834.7640000000001</v>
          </cell>
          <cell r="DM834">
            <v>2839.3519999999999</v>
          </cell>
          <cell r="DN834">
            <v>2502.9299999999998</v>
          </cell>
          <cell r="DO834">
            <v>2029.105</v>
          </cell>
          <cell r="DP834">
            <v>1366.71</v>
          </cell>
          <cell r="DQ834">
            <v>1054.3720000000001</v>
          </cell>
          <cell r="DR834">
            <v>26008.988000000001</v>
          </cell>
          <cell r="DS834">
            <v>1258.662</v>
          </cell>
          <cell r="DT834">
            <v>1408.68</v>
          </cell>
          <cell r="DU834">
            <v>2193.87</v>
          </cell>
          <cell r="DV834">
            <v>2533.98</v>
          </cell>
          <cell r="DW834">
            <v>2933.2510000000002</v>
          </cell>
          <cell r="DX834">
            <v>3116.28</v>
          </cell>
          <cell r="DY834">
            <v>2820.5659999999998</v>
          </cell>
          <cell r="DZ834">
            <v>2825.2159999999999</v>
          </cell>
          <cell r="EA834">
            <v>2490.39</v>
          </cell>
          <cell r="EB834">
            <v>2019.03</v>
          </cell>
          <cell r="EC834">
            <v>1359.93</v>
          </cell>
          <cell r="ED834">
            <v>1049.133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829.57581000000005</v>
          </cell>
          <cell r="G836">
            <v>928.39320000000009</v>
          </cell>
          <cell r="H836">
            <v>1445.92308</v>
          </cell>
          <cell r="I836">
            <v>1670.0607</v>
          </cell>
          <cell r="J836">
            <v>1933.2161100000001</v>
          </cell>
          <cell r="K836">
            <v>2053.8441000000003</v>
          </cell>
          <cell r="L836">
            <v>1858.9825800000001</v>
          </cell>
          <cell r="M836">
            <v>1862.00973</v>
          </cell>
          <cell r="N836">
            <v>1641.3516000000002</v>
          </cell>
          <cell r="O836">
            <v>1330.71561</v>
          </cell>
          <cell r="P836">
            <v>896.23799999999994</v>
          </cell>
          <cell r="Q836">
            <v>691.45965000000001</v>
          </cell>
          <cell r="R836">
            <v>17326.799360000005</v>
          </cell>
          <cell r="S836">
            <v>838.5376</v>
          </cell>
          <cell r="T836">
            <v>938.43456000000003</v>
          </cell>
          <cell r="U836">
            <v>1461.57312</v>
          </cell>
          <cell r="V836">
            <v>1688.0832</v>
          </cell>
          <cell r="W836">
            <v>1954.0812800000001</v>
          </cell>
          <cell r="X836">
            <v>2075.9807999999998</v>
          </cell>
          <cell r="Y836">
            <v>1879.0464000000002</v>
          </cell>
          <cell r="Z836">
            <v>1882.1216000000002</v>
          </cell>
          <cell r="AA836">
            <v>1659.0720000000001</v>
          </cell>
          <cell r="AB836">
            <v>1345.03296</v>
          </cell>
          <cell r="AC836">
            <v>905.952</v>
          </cell>
          <cell r="AD836">
            <v>698.88384000000008</v>
          </cell>
          <cell r="AE836">
            <v>17813.291759999996</v>
          </cell>
          <cell r="AF836">
            <v>860.38391999999999</v>
          </cell>
          <cell r="AG836">
            <v>997.30884000000015</v>
          </cell>
          <cell r="AH836">
            <v>1499.65662</v>
          </cell>
          <cell r="AI836">
            <v>1732.1831999999999</v>
          </cell>
          <cell r="AJ836">
            <v>2005.08</v>
          </cell>
          <cell r="AK836">
            <v>2130.183</v>
          </cell>
          <cell r="AL836">
            <v>1928.0685599999999</v>
          </cell>
          <cell r="AM836">
            <v>1931.2194000000004</v>
          </cell>
          <cell r="AN836">
            <v>1702.3446000000001</v>
          </cell>
          <cell r="AO836">
            <v>1380.1497600000002</v>
          </cell>
          <cell r="AP836">
            <v>929.57040000000006</v>
          </cell>
          <cell r="AQ836">
            <v>717.14346</v>
          </cell>
          <cell r="AR836">
            <v>17958.114520000003</v>
          </cell>
          <cell r="AS836">
            <v>869.07911000000013</v>
          </cell>
          <cell r="AT836">
            <v>972.66848000000005</v>
          </cell>
          <cell r="AU836">
            <v>1514.79764</v>
          </cell>
          <cell r="AV836">
            <v>1749.6246000000001</v>
          </cell>
          <cell r="AW836">
            <v>2025.3034699999998</v>
          </cell>
          <cell r="AX836">
            <v>2151.6446999999998</v>
          </cell>
          <cell r="AY836">
            <v>1947.4990500000004</v>
          </cell>
          <cell r="AZ836">
            <v>1950.67686</v>
          </cell>
          <cell r="BA836">
            <v>1719.4746000000002</v>
          </cell>
          <cell r="BB836">
            <v>1394.02009</v>
          </cell>
          <cell r="BC836">
            <v>938.95140000000015</v>
          </cell>
          <cell r="BD836">
            <v>724.37451999999996</v>
          </cell>
          <cell r="BE836">
            <v>18134.847240000003</v>
          </cell>
          <cell r="BF836">
            <v>877.58148000000006</v>
          </cell>
          <cell r="BG836">
            <v>982.21647999999993</v>
          </cell>
          <cell r="BH836">
            <v>1529.6702</v>
          </cell>
          <cell r="BI836">
            <v>1766.8236000000002</v>
          </cell>
          <cell r="BJ836">
            <v>2045.2237599999999</v>
          </cell>
          <cell r="BK836">
            <v>2172.8447999999999</v>
          </cell>
          <cell r="BL836">
            <v>1966.7218400000002</v>
          </cell>
          <cell r="BM836">
            <v>1969.9049200000002</v>
          </cell>
          <cell r="BN836">
            <v>1736.4276000000004</v>
          </cell>
          <cell r="BO836">
            <v>1407.7434800000001</v>
          </cell>
          <cell r="BP836">
            <v>948.19200000000012</v>
          </cell>
          <cell r="BQ836">
            <v>731.4970800000001</v>
          </cell>
          <cell r="BR836">
            <v>18574.815000000002</v>
          </cell>
          <cell r="BS836">
            <v>898.92250000000001</v>
          </cell>
          <cell r="BT836">
            <v>1006.0484</v>
          </cell>
          <cell r="BU836">
            <v>1566.8268000000003</v>
          </cell>
          <cell r="BV836">
            <v>1809.6960000000004</v>
          </cell>
          <cell r="BW836">
            <v>2094.8312000000001</v>
          </cell>
          <cell r="BX836">
            <v>2225.5590000000002</v>
          </cell>
          <cell r="BY836">
            <v>2014.3893000000003</v>
          </cell>
          <cell r="BZ836">
            <v>2017.6877000000004</v>
          </cell>
          <cell r="CA836">
            <v>1778.5530000000001</v>
          </cell>
          <cell r="CB836">
            <v>1441.8999000000001</v>
          </cell>
          <cell r="CC836">
            <v>971.18700000000013</v>
          </cell>
          <cell r="CD836">
            <v>749.21420000000012</v>
          </cell>
          <cell r="CE836">
            <v>19046.790720000005</v>
          </cell>
          <cell r="CF836">
            <v>919.94112000000007</v>
          </cell>
          <cell r="CG836">
            <v>1066.3416</v>
          </cell>
          <cell r="CH836">
            <v>1603.53576</v>
          </cell>
          <cell r="CI836">
            <v>1852.0920000000001</v>
          </cell>
          <cell r="CJ836">
            <v>2143.9252799999999</v>
          </cell>
          <cell r="CK836">
            <v>2277.6984000000002</v>
          </cell>
          <cell r="CL836">
            <v>2061.5868000000005</v>
          </cell>
          <cell r="CM836">
            <v>2064.9794400000001</v>
          </cell>
          <cell r="CN836">
            <v>1820.2536000000002</v>
          </cell>
          <cell r="CO836">
            <v>1475.73144</v>
          </cell>
          <cell r="CP836">
            <v>993.92400000000021</v>
          </cell>
          <cell r="CQ836">
            <v>766.78128000000004</v>
          </cell>
          <cell r="CR836">
            <v>19440.635460000001</v>
          </cell>
          <cell r="CS836">
            <v>940.81528000000003</v>
          </cell>
          <cell r="CT836">
            <v>1052.92824</v>
          </cell>
          <cell r="CU836">
            <v>1639.8888399999998</v>
          </cell>
          <cell r="CV836">
            <v>1894.0152</v>
          </cell>
          <cell r="CW836">
            <v>2192.4675599999996</v>
          </cell>
          <cell r="CX836">
            <v>2329.2462</v>
          </cell>
          <cell r="CY836">
            <v>2108.2777599999999</v>
          </cell>
          <cell r="CZ836">
            <v>2111.7416999999996</v>
          </cell>
          <cell r="DA836">
            <v>1861.4256</v>
          </cell>
          <cell r="DB836">
            <v>1509.1537799999999</v>
          </cell>
          <cell r="DC836">
            <v>1016.4713999999999</v>
          </cell>
          <cell r="DD836">
            <v>784.20389999999986</v>
          </cell>
          <cell r="DE836">
            <v>19604.653499999997</v>
          </cell>
          <cell r="DF836">
            <v>948.7627500000001</v>
          </cell>
          <cell r="DG836">
            <v>1061.8229999999999</v>
          </cell>
          <cell r="DH836">
            <v>1653.7027499999999</v>
          </cell>
          <cell r="DI836">
            <v>1910.0249999999999</v>
          </cell>
          <cell r="DJ836">
            <v>2211.0052500000002</v>
          </cell>
          <cell r="DK836">
            <v>2348.91</v>
          </cell>
          <cell r="DL836">
            <v>2126.0730000000003</v>
          </cell>
          <cell r="DM836">
            <v>2129.5140000000001</v>
          </cell>
          <cell r="DN836">
            <v>1877.1975</v>
          </cell>
          <cell r="DO836">
            <v>1521.8287499999999</v>
          </cell>
          <cell r="DP836">
            <v>1025.0325</v>
          </cell>
          <cell r="DQ836">
            <v>790.779</v>
          </cell>
          <cell r="DR836">
            <v>19766.830880000001</v>
          </cell>
          <cell r="DS836">
            <v>956.58312000000001</v>
          </cell>
          <cell r="DT836">
            <v>1070.5968</v>
          </cell>
          <cell r="DU836">
            <v>1667.3411999999998</v>
          </cell>
          <cell r="DV836">
            <v>1925.8247999999999</v>
          </cell>
          <cell r="DW836">
            <v>2229.2707600000003</v>
          </cell>
          <cell r="DX836">
            <v>2368.3728000000001</v>
          </cell>
          <cell r="DY836">
            <v>2143.6301599999997</v>
          </cell>
          <cell r="DZ836">
            <v>2147.1641599999998</v>
          </cell>
          <cell r="EA836">
            <v>1892.6963999999998</v>
          </cell>
          <cell r="EB836">
            <v>1534.4628</v>
          </cell>
          <cell r="EC836">
            <v>1033.5468000000001</v>
          </cell>
          <cell r="ED836">
            <v>797.34108000000003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2.6761603276383994E-3</v>
          </cell>
          <cell r="G845">
            <v>3.0734900333513338E-3</v>
          </cell>
          <cell r="H845">
            <v>5.7115160898817408E-3</v>
          </cell>
          <cell r="I845">
            <v>0</v>
          </cell>
          <cell r="J845">
            <v>0</v>
          </cell>
          <cell r="K845">
            <v>0</v>
          </cell>
          <cell r="L845">
            <v>-3.3003504460324962E-3</v>
          </cell>
          <cell r="M845">
            <v>-3.1821122862929485E-3</v>
          </cell>
          <cell r="N845">
            <v>0</v>
          </cell>
          <cell r="O845">
            <v>1.3762792742681995E-3</v>
          </cell>
          <cell r="P845">
            <v>2.5300149156741725E-3</v>
          </cell>
          <cell r="Q845">
            <v>8.2013521650416976E-3</v>
          </cell>
          <cell r="R845">
            <v>2.3721380271712889E-4</v>
          </cell>
          <cell r="S845">
            <v>2.1204585154364963E-2</v>
          </cell>
          <cell r="T845">
            <v>-2.1264510819669624E-3</v>
          </cell>
          <cell r="U845">
            <v>-1.4176487302918872E-2</v>
          </cell>
          <cell r="V845">
            <v>0</v>
          </cell>
          <cell r="W845">
            <v>0</v>
          </cell>
          <cell r="X845">
            <v>0</v>
          </cell>
          <cell r="Y845">
            <v>-3.9784445732244933E-3</v>
          </cell>
          <cell r="Z845">
            <v>-7.2177444416041681E-3</v>
          </cell>
          <cell r="AA845">
            <v>0</v>
          </cell>
          <cell r="AB845">
            <v>-1.2947244505234323E-2</v>
          </cell>
          <cell r="AC845">
            <v>2.2368285314158243E-2</v>
          </cell>
          <cell r="AD845">
            <v>-2.7993293097594574E-4</v>
          </cell>
          <cell r="AE845">
            <v>-3.5014959270727175E-3</v>
          </cell>
          <cell r="AF845">
            <v>1.0539069250263822E-3</v>
          </cell>
          <cell r="AG845">
            <v>-2.0813163022843639E-3</v>
          </cell>
          <cell r="AH845">
            <v>-9.0063391582688723E-3</v>
          </cell>
          <cell r="AI845">
            <v>0</v>
          </cell>
          <cell r="AJ845">
            <v>0</v>
          </cell>
          <cell r="AK845">
            <v>0</v>
          </cell>
          <cell r="AL845">
            <v>-4.9514188691581751E-3</v>
          </cell>
          <cell r="AM845">
            <v>-4.1289771276140641E-3</v>
          </cell>
          <cell r="AN845">
            <v>0</v>
          </cell>
          <cell r="AO845">
            <v>-1.807494507463403E-2</v>
          </cell>
          <cell r="AP845">
            <v>-5.2148294456415556E-3</v>
          </cell>
          <cell r="AQ845">
            <v>3.8596792770206889E-4</v>
          </cell>
          <cell r="AR845">
            <v>-1.7656744545462288E-3</v>
          </cell>
          <cell r="AS845">
            <v>-3.23772226536434E-3</v>
          </cell>
          <cell r="AT845">
            <v>-1.342137248411035E-3</v>
          </cell>
          <cell r="AU845">
            <v>-7.1380984162452421E-3</v>
          </cell>
          <cell r="AV845">
            <v>0</v>
          </cell>
          <cell r="AW845">
            <v>0</v>
          </cell>
          <cell r="AX845">
            <v>0</v>
          </cell>
          <cell r="AY845">
            <v>-2.0840875695391503E-3</v>
          </cell>
          <cell r="AZ845">
            <v>-2.0464378808888739E-3</v>
          </cell>
          <cell r="BA845">
            <v>0</v>
          </cell>
          <cell r="BB845">
            <v>-9.3902713616600408E-4</v>
          </cell>
          <cell r="BC845">
            <v>-3.0710946636389735E-3</v>
          </cell>
          <cell r="BD845">
            <v>-1.329488274290469E-3</v>
          </cell>
          <cell r="BE845">
            <v>-1.4201156531514769E-3</v>
          </cell>
          <cell r="BF845">
            <v>-2.9753837238963854E-3</v>
          </cell>
          <cell r="BG845">
            <v>-3.4801648766595861E-3</v>
          </cell>
          <cell r="BH845">
            <v>1.6400385426464936E-3</v>
          </cell>
          <cell r="BI845">
            <v>0</v>
          </cell>
          <cell r="BJ845">
            <v>0</v>
          </cell>
          <cell r="BK845">
            <v>0</v>
          </cell>
          <cell r="BL845">
            <v>-3.5369516595871175E-3</v>
          </cell>
          <cell r="BM845">
            <v>-3.3297449694877912E-3</v>
          </cell>
          <cell r="BN845">
            <v>0</v>
          </cell>
          <cell r="BO845">
            <v>-1.8875022248181494E-3</v>
          </cell>
          <cell r="BP845">
            <v>-1.3697569870210202E-3</v>
          </cell>
          <cell r="BQ845">
            <v>-2.1019219389941668E-3</v>
          </cell>
          <cell r="BR845">
            <v>-1.7391618730489E-3</v>
          </cell>
          <cell r="BS845">
            <v>-2.6394385935262221E-3</v>
          </cell>
          <cell r="BT845">
            <v>-1.8630261929750702E-3</v>
          </cell>
          <cell r="BU845">
            <v>-9.7902847349828903E-4</v>
          </cell>
          <cell r="BV845">
            <v>0</v>
          </cell>
          <cell r="BW845">
            <v>0</v>
          </cell>
          <cell r="BX845">
            <v>0</v>
          </cell>
          <cell r="BY845">
            <v>-8.3776525569660976E-3</v>
          </cell>
          <cell r="BZ845">
            <v>-3.3926028352126991E-3</v>
          </cell>
          <cell r="CA845">
            <v>2.4953014675688223E-4</v>
          </cell>
          <cell r="CB845">
            <v>-1.0823153829875309E-3</v>
          </cell>
          <cell r="CC845">
            <v>-2.5808213779576761E-3</v>
          </cell>
          <cell r="CD845">
            <v>-2.0458721023430826E-4</v>
          </cell>
          <cell r="CE845">
            <v>-9.8859218493672074E-3</v>
          </cell>
          <cell r="CF845">
            <v>-2.8054021643164617E-3</v>
          </cell>
          <cell r="CG845">
            <v>-1.6733703990929882E-3</v>
          </cell>
          <cell r="CH845">
            <v>-8.4295506148528432E-3</v>
          </cell>
          <cell r="CI845">
            <v>-4.1378284813120558E-4</v>
          </cell>
          <cell r="CJ845">
            <v>-2.433188613569115E-3</v>
          </cell>
          <cell r="CK845">
            <v>-9.636980250025573E-3</v>
          </cell>
          <cell r="CL845">
            <v>-1.5653084947185647E-2</v>
          </cell>
          <cell r="CM845">
            <v>-5.1518026567478614E-3</v>
          </cell>
          <cell r="CN845">
            <v>-3.4443566575070861E-3</v>
          </cell>
          <cell r="CO845">
            <v>7.5646913764650492E-2</v>
          </cell>
          <cell r="CP845">
            <v>-0.14257497906593386</v>
          </cell>
          <cell r="CQ845">
            <v>-2.0614777397192086E-3</v>
          </cell>
          <cell r="CR845">
            <v>-2.9993598952913203E-3</v>
          </cell>
          <cell r="CS845">
            <v>-1.0398514010567794E-3</v>
          </cell>
          <cell r="CT845">
            <v>-2.1038155671853076E-3</v>
          </cell>
          <cell r="CU845">
            <v>-2.3800107041829222E-3</v>
          </cell>
          <cell r="CV845">
            <v>-3.3637616410935323E-3</v>
          </cell>
          <cell r="CW845">
            <v>-2.0577615638615043E-3</v>
          </cell>
          <cell r="CX845">
            <v>-4.9294803270392151E-3</v>
          </cell>
          <cell r="CY845">
            <v>-4.5303848602209484E-3</v>
          </cell>
          <cell r="CZ845">
            <v>-4.6896095278263772E-3</v>
          </cell>
          <cell r="DA845">
            <v>-2.055995211346584E-3</v>
          </cell>
          <cell r="DB845">
            <v>-4.0512673421631007E-3</v>
          </cell>
          <cell r="DC845">
            <v>-2.7884652351382044E-3</v>
          </cell>
          <cell r="DD845">
            <v>-2.0019153623387353E-3</v>
          </cell>
          <cell r="DE845">
            <v>-1.5201719557218496E-3</v>
          </cell>
          <cell r="DF845">
            <v>-1.7381615941012285E-3</v>
          </cell>
          <cell r="DG845">
            <v>-7.9181045564880037E-4</v>
          </cell>
          <cell r="DH845">
            <v>-6.0630540157191604E-4</v>
          </cell>
          <cell r="DI845">
            <v>-1.6824411067162259E-4</v>
          </cell>
          <cell r="DJ845">
            <v>-1.614619086431901E-3</v>
          </cell>
          <cell r="DK845">
            <v>-2.0261841562287941E-3</v>
          </cell>
          <cell r="DL845">
            <v>-3.2295209859860563E-3</v>
          </cell>
          <cell r="DM845">
            <v>-2.5636398923261083E-3</v>
          </cell>
          <cell r="DN845">
            <v>-1.2153911610717216E-3</v>
          </cell>
          <cell r="DO845">
            <v>-2.1415024365083468E-3</v>
          </cell>
          <cell r="DP845">
            <v>-1.0392382628445773E-3</v>
          </cell>
          <cell r="DQ845">
            <v>-1.1074459253279656E-3</v>
          </cell>
          <cell r="DR845">
            <v>-2.3233059486660324E-3</v>
          </cell>
          <cell r="DS845">
            <v>-6.0819737938544449E-4</v>
          </cell>
          <cell r="DT845">
            <v>-8.567341280745211E-4</v>
          </cell>
          <cell r="DU845">
            <v>-4.4984441698190381E-3</v>
          </cell>
          <cell r="DV845">
            <v>-1.2126200127440256E-3</v>
          </cell>
          <cell r="DW845">
            <v>-1.2935510922318372E-4</v>
          </cell>
          <cell r="DX845">
            <v>-1.9633733626882588E-3</v>
          </cell>
          <cell r="DY845">
            <v>-1.1637019175477548E-2</v>
          </cell>
          <cell r="DZ845">
            <v>-1.6060832316640017E-3</v>
          </cell>
          <cell r="EA845">
            <v>-1.3758804773651434E-3</v>
          </cell>
          <cell r="EB845">
            <v>-3.6932720257567553E-3</v>
          </cell>
          <cell r="EC845">
            <v>-1.1148116123251839E-3</v>
          </cell>
          <cell r="ED845">
            <v>8.1611930053426818E-4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1.6785701723165403E-3</v>
          </cell>
          <cell r="G849">
            <v>1.751243544099168E-4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-1.5352318310942081E-2</v>
          </cell>
          <cell r="N849">
            <v>-1.3536879726231632E-2</v>
          </cell>
          <cell r="O849">
            <v>0</v>
          </cell>
          <cell r="P849">
            <v>-5.2583544827449202E-3</v>
          </cell>
          <cell r="Q849">
            <v>-2.4408320256341653E-4</v>
          </cell>
          <cell r="R849">
            <v>-1.5993180853148131E-3</v>
          </cell>
          <cell r="S849">
            <v>-8.8412934790227382E-3</v>
          </cell>
          <cell r="T849">
            <v>-8.021360976901093E-3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-2.3291625678538708E-3</v>
          </cell>
          <cell r="AE849">
            <v>-3.4322130350918911E-3</v>
          </cell>
          <cell r="AF849">
            <v>-6.5177798070585879E-3</v>
          </cell>
          <cell r="AG849">
            <v>-9.338525499682504E-3</v>
          </cell>
          <cell r="AH849">
            <v>-2.5646577556415195E-3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-9.2165180902483712E-3</v>
          </cell>
          <cell r="AN849">
            <v>-2.3370203441892556E-3</v>
          </cell>
          <cell r="AO849">
            <v>-6.209350068456132E-3</v>
          </cell>
          <cell r="AP849">
            <v>-1.4874125365871294E-3</v>
          </cell>
          <cell r="AQ849">
            <v>-3.5152923192356411E-3</v>
          </cell>
          <cell r="AR849">
            <v>-5.0286212809496078E-3</v>
          </cell>
          <cell r="AS849">
            <v>-6.090765358699457E-3</v>
          </cell>
          <cell r="AT849">
            <v>-3.0551093804795926E-3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-5.2728709503604421E-3</v>
          </cell>
          <cell r="BA849">
            <v>-1.5587046050278275E-3</v>
          </cell>
          <cell r="BB849">
            <v>0</v>
          </cell>
          <cell r="BC849">
            <v>-2.6136761939667963E-3</v>
          </cell>
          <cell r="BD849">
            <v>-5.0286212809496078E-3</v>
          </cell>
          <cell r="BE849">
            <v>-2.8729408237724297E-3</v>
          </cell>
          <cell r="BF849">
            <v>-6.8423600814675467E-3</v>
          </cell>
          <cell r="BG849">
            <v>-4.8849949264671011E-3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-6.7477395269719409E-3</v>
          </cell>
          <cell r="BM849">
            <v>-6.5985544583497813E-3</v>
          </cell>
          <cell r="BN849">
            <v>-1.1430316108089755E-3</v>
          </cell>
          <cell r="BO849">
            <v>0</v>
          </cell>
          <cell r="BP849">
            <v>-3.2431030945510031E-3</v>
          </cell>
          <cell r="BQ849">
            <v>-5.0155061866519191E-3</v>
          </cell>
          <cell r="BR849">
            <v>-3.2743155607528607E-3</v>
          </cell>
          <cell r="BS849">
            <v>-4.8427045684107384E-3</v>
          </cell>
          <cell r="BT849">
            <v>-4.0665557215078252E-3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-7.2516405263201023E-3</v>
          </cell>
          <cell r="BZ849">
            <v>-6.8742938840102852E-3</v>
          </cell>
          <cell r="CA849">
            <v>-3.1269841424332867E-3</v>
          </cell>
          <cell r="CB849">
            <v>-3.4024739399569626E-3</v>
          </cell>
          <cell r="CC849">
            <v>-3.1569052331690273E-3</v>
          </cell>
          <cell r="CD849">
            <v>-6.5702287132261006E-3</v>
          </cell>
          <cell r="CE849">
            <v>-6.6437611532315088E-3</v>
          </cell>
          <cell r="CF849">
            <v>-8.1015685428376116E-3</v>
          </cell>
          <cell r="CG849">
            <v>-3.3200883740533982E-3</v>
          </cell>
          <cell r="CH849">
            <v>-1.6291593408652716E-3</v>
          </cell>
          <cell r="CI849">
            <v>0</v>
          </cell>
          <cell r="CJ849">
            <v>0</v>
          </cell>
          <cell r="CK849">
            <v>0</v>
          </cell>
          <cell r="CL849">
            <v>-1.2105142345905762E-2</v>
          </cell>
          <cell r="CM849">
            <v>-1.0908184022518697E-2</v>
          </cell>
          <cell r="CN849">
            <v>-6.0127044167401777E-3</v>
          </cell>
          <cell r="CO849">
            <v>-2.7824934063705342E-2</v>
          </cell>
          <cell r="CP849">
            <v>-4.0816560104381949E-3</v>
          </cell>
          <cell r="CQ849">
            <v>-5.7416967217243098E-3</v>
          </cell>
          <cell r="CR849">
            <v>-4.8325335320758001E-3</v>
          </cell>
          <cell r="CS849">
            <v>-8.1890493182079638E-3</v>
          </cell>
          <cell r="CT849">
            <v>-3.3635143486350216E-3</v>
          </cell>
          <cell r="CU849">
            <v>-2.142381541982985E-3</v>
          </cell>
          <cell r="CV849">
            <v>0</v>
          </cell>
          <cell r="CW849">
            <v>0</v>
          </cell>
          <cell r="CX849">
            <v>0</v>
          </cell>
          <cell r="CY849">
            <v>-1.1024073242037247E-2</v>
          </cell>
          <cell r="CZ849">
            <v>-1.2330131541219203E-2</v>
          </cell>
          <cell r="DA849">
            <v>-5.3514430762291454E-3</v>
          </cell>
          <cell r="DB849">
            <v>-5.3850959586121405E-3</v>
          </cell>
          <cell r="DC849">
            <v>-3.6742780525251817E-3</v>
          </cell>
          <cell r="DD849">
            <v>-6.5304353055033459E-3</v>
          </cell>
          <cell r="DE849">
            <v>-3.9904288228846951E-3</v>
          </cell>
          <cell r="DF849">
            <v>-6.527074323646076E-3</v>
          </cell>
          <cell r="DG849">
            <v>-3.1848245132977127E-3</v>
          </cell>
          <cell r="DH849">
            <v>-1.5708140600203535E-3</v>
          </cell>
          <cell r="DI849">
            <v>0</v>
          </cell>
          <cell r="DJ849">
            <v>0</v>
          </cell>
          <cell r="DK849">
            <v>0</v>
          </cell>
          <cell r="DL849">
            <v>-9.073101569352815E-3</v>
          </cell>
          <cell r="DM849">
            <v>-1.1395617060465213E-2</v>
          </cell>
          <cell r="DN849">
            <v>-3.9490998079969586E-3</v>
          </cell>
          <cell r="DO849">
            <v>-4.1696828282873355E-3</v>
          </cell>
          <cell r="DP849">
            <v>-3.5592286103920401E-3</v>
          </cell>
          <cell r="DQ849">
            <v>-4.4557031011898118E-3</v>
          </cell>
          <cell r="DR849">
            <v>-1.5652209342285062E-3</v>
          </cell>
          <cell r="DS849">
            <v>-7.2374434009958577E-4</v>
          </cell>
          <cell r="DT849">
            <v>-1.1582091024067154E-3</v>
          </cell>
          <cell r="DU849">
            <v>-7.0717926951147092E-4</v>
          </cell>
          <cell r="DV849">
            <v>0</v>
          </cell>
          <cell r="DW849">
            <v>0</v>
          </cell>
          <cell r="DX849">
            <v>0</v>
          </cell>
          <cell r="DY849">
            <v>-6.1460776352504354E-3</v>
          </cell>
          <cell r="DZ849">
            <v>-5.4295856778665552E-3</v>
          </cell>
          <cell r="EA849">
            <v>-8.6768626276523264E-4</v>
          </cell>
          <cell r="EB849">
            <v>-1.4146126868013198E-3</v>
          </cell>
          <cell r="EC849">
            <v>-7.7389107516978584E-4</v>
          </cell>
          <cell r="ED849">
            <v>-1.5616651608780785E-3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-8.4613175746198976E-2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-8.4613175746198976E-2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-8.4613175746198976E-2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-8.4613175746198976E-2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829.57580999999482</v>
          </cell>
          <cell r="G860">
            <v>928.39320000000589</v>
          </cell>
          <cell r="H860">
            <v>1445.9230800000078</v>
          </cell>
          <cell r="I860">
            <v>1670.0607000000018</v>
          </cell>
          <cell r="J860">
            <v>1933.2161099999939</v>
          </cell>
          <cell r="K860">
            <v>2053.8441000000021</v>
          </cell>
          <cell r="L860">
            <v>1858.9825799999962</v>
          </cell>
          <cell r="M860">
            <v>1862.0097300000052</v>
          </cell>
          <cell r="N860">
            <v>1641.3515999999945</v>
          </cell>
          <cell r="O860">
            <v>1330.7156099999847</v>
          </cell>
          <cell r="P860">
            <v>896.23800000001211</v>
          </cell>
          <cell r="Q860">
            <v>691.45965000000433</v>
          </cell>
          <cell r="R860">
            <v>17326.799359999597</v>
          </cell>
          <cell r="S860">
            <v>838.53760000001057</v>
          </cell>
          <cell r="T860">
            <v>938.43455999999424</v>
          </cell>
          <cell r="U860">
            <v>1461.5731199999864</v>
          </cell>
          <cell r="V860">
            <v>1688.0831999999937</v>
          </cell>
          <cell r="W860">
            <v>1954.081279999984</v>
          </cell>
          <cell r="X860">
            <v>2075.9808000000194</v>
          </cell>
          <cell r="Y860">
            <v>1879.046399999992</v>
          </cell>
          <cell r="Z860">
            <v>1882.1216000000131</v>
          </cell>
          <cell r="AA860">
            <v>1659.0719999999856</v>
          </cell>
          <cell r="AB860">
            <v>1345.0329600000114</v>
          </cell>
          <cell r="AC860">
            <v>905.95199999999022</v>
          </cell>
          <cell r="AD860">
            <v>698.88384000002407</v>
          </cell>
          <cell r="AE860">
            <v>17813.2917600004</v>
          </cell>
          <cell r="AF860">
            <v>860.38391999999294</v>
          </cell>
          <cell r="AG860">
            <v>997.30884000001242</v>
          </cell>
          <cell r="AH860">
            <v>1499.6566200000234</v>
          </cell>
          <cell r="AI860">
            <v>1732.1831999999704</v>
          </cell>
          <cell r="AJ860">
            <v>2005.0800000000745</v>
          </cell>
          <cell r="AK860">
            <v>2130.1829999999609</v>
          </cell>
          <cell r="AL860">
            <v>1928.0685600000434</v>
          </cell>
          <cell r="AM860">
            <v>1931.21940000006</v>
          </cell>
          <cell r="AN860">
            <v>1702.3445999999531</v>
          </cell>
          <cell r="AO860">
            <v>1380.149759999942</v>
          </cell>
          <cell r="AP860">
            <v>929.57039999996778</v>
          </cell>
          <cell r="AQ860">
            <v>717.14345999993384</v>
          </cell>
          <cell r="AR860">
            <v>17958.029906825162</v>
          </cell>
          <cell r="AS860">
            <v>869.0791100000497</v>
          </cell>
          <cell r="AT860">
            <v>972.668479999993</v>
          </cell>
          <cell r="AU860">
            <v>1514.7976400000043</v>
          </cell>
          <cell r="AV860">
            <v>1749.624599999981</v>
          </cell>
          <cell r="AW860">
            <v>2025.3034700000426</v>
          </cell>
          <cell r="AX860">
            <v>2151.6446999999462</v>
          </cell>
          <cell r="AY860">
            <v>1947.4990500001004</v>
          </cell>
          <cell r="AZ860">
            <v>1950.6768600000069</v>
          </cell>
          <cell r="BA860">
            <v>1719.4745999999577</v>
          </cell>
          <cell r="BB860">
            <v>1394.0200900000054</v>
          </cell>
          <cell r="BC860">
            <v>938.95140000001993</v>
          </cell>
          <cell r="BD860">
            <v>724.28990682424046</v>
          </cell>
          <cell r="BE860">
            <v>18134.847239999101</v>
          </cell>
          <cell r="BF860">
            <v>877.58148000005167</v>
          </cell>
          <cell r="BG860">
            <v>982.21648000000278</v>
          </cell>
          <cell r="BH860">
            <v>1529.6702000000514</v>
          </cell>
          <cell r="BI860">
            <v>1766.8236000000034</v>
          </cell>
          <cell r="BJ860">
            <v>2045.2237599999644</v>
          </cell>
          <cell r="BK860">
            <v>2172.8447999999626</v>
          </cell>
          <cell r="BL860">
            <v>1966.7218400000129</v>
          </cell>
          <cell r="BM860">
            <v>1969.9049200000009</v>
          </cell>
          <cell r="BN860">
            <v>1736.4276000000536</v>
          </cell>
          <cell r="BO860">
            <v>1407.7434800000628</v>
          </cell>
          <cell r="BP860">
            <v>948.19199999998091</v>
          </cell>
          <cell r="BQ860">
            <v>731.49707999988459</v>
          </cell>
          <cell r="BR860">
            <v>18574.814999999478</v>
          </cell>
          <cell r="BS860">
            <v>898.92249999986961</v>
          </cell>
          <cell r="BT860">
            <v>1006.0483999999706</v>
          </cell>
          <cell r="BU860">
            <v>1566.8267999999225</v>
          </cell>
          <cell r="BV860">
            <v>1809.6959999999963</v>
          </cell>
          <cell r="BW860">
            <v>2094.8312000000151</v>
          </cell>
          <cell r="BX860">
            <v>2225.5590000000084</v>
          </cell>
          <cell r="BY860">
            <v>2014.3892999999225</v>
          </cell>
          <cell r="BZ860">
            <v>2017.6876999998931</v>
          </cell>
          <cell r="CA860">
            <v>1778.5529999999562</v>
          </cell>
          <cell r="CB860">
            <v>1441.8998999999603</v>
          </cell>
          <cell r="CC860">
            <v>971.18699999997625</v>
          </cell>
          <cell r="CD860">
            <v>749.21419999992941</v>
          </cell>
          <cell r="CE860">
            <v>19046.790719999932</v>
          </cell>
          <cell r="CF860">
            <v>919.94111999997403</v>
          </cell>
          <cell r="CG860">
            <v>1066.341599999927</v>
          </cell>
          <cell r="CH860">
            <v>1603.5357599999988</v>
          </cell>
          <cell r="CI860">
            <v>1852.0920000000624</v>
          </cell>
          <cell r="CJ860">
            <v>2143.9252799999667</v>
          </cell>
          <cell r="CK860">
            <v>2277.6983999999939</v>
          </cell>
          <cell r="CL860">
            <v>2061.5868000000482</v>
          </cell>
          <cell r="CM860">
            <v>2064.9794399999082</v>
          </cell>
          <cell r="CN860">
            <v>1820.2535999999382</v>
          </cell>
          <cell r="CO860">
            <v>1475.7314400000032</v>
          </cell>
          <cell r="CP860">
            <v>993.92399999999907</v>
          </cell>
          <cell r="CQ860">
            <v>766.7812799999956</v>
          </cell>
          <cell r="CR860">
            <v>19440.635460000485</v>
          </cell>
          <cell r="CS860">
            <v>940.8152799999807</v>
          </cell>
          <cell r="CT860">
            <v>1052.9282399999211</v>
          </cell>
          <cell r="CU860">
            <v>1639.8888400000287</v>
          </cell>
          <cell r="CV860">
            <v>1894.0152000000235</v>
          </cell>
          <cell r="CW860">
            <v>2192.4675600000191</v>
          </cell>
          <cell r="CX860">
            <v>2329.2461999999359</v>
          </cell>
          <cell r="CY860">
            <v>2108.2777600000845</v>
          </cell>
          <cell r="CZ860">
            <v>2111.7417000000132</v>
          </cell>
          <cell r="DA860">
            <v>1861.4256000000751</v>
          </cell>
          <cell r="DB860">
            <v>1509.1537800000515</v>
          </cell>
          <cell r="DC860">
            <v>1016.4713999999803</v>
          </cell>
          <cell r="DD860">
            <v>784.20389999996405</v>
          </cell>
          <cell r="DE860">
            <v>19604.653500000015</v>
          </cell>
          <cell r="DF860">
            <v>948.76274999999441</v>
          </cell>
          <cell r="DG860">
            <v>1061.8229999999749</v>
          </cell>
          <cell r="DH860">
            <v>1653.7027500000549</v>
          </cell>
          <cell r="DI860">
            <v>1910.0250000000233</v>
          </cell>
          <cell r="DJ860">
            <v>2211.0052499999292</v>
          </cell>
          <cell r="DK860">
            <v>2348.9099999999162</v>
          </cell>
          <cell r="DL860">
            <v>2126.0729999999749</v>
          </cell>
          <cell r="DM860">
            <v>2129.5139999999665</v>
          </cell>
          <cell r="DN860">
            <v>1877.1974999998929</v>
          </cell>
          <cell r="DO860">
            <v>1521.828749999986</v>
          </cell>
          <cell r="DP860">
            <v>1025.0324999999721</v>
          </cell>
          <cell r="DQ860">
            <v>790.77899999986403</v>
          </cell>
          <cell r="DR860">
            <v>19766.830879999325</v>
          </cell>
          <cell r="DS860">
            <v>956.583120000083</v>
          </cell>
          <cell r="DT860">
            <v>1070.5967999999411</v>
          </cell>
          <cell r="DU860">
            <v>1667.3412000000244</v>
          </cell>
          <cell r="DV860">
            <v>1925.8248000000603</v>
          </cell>
          <cell r="DW860">
            <v>2229.2707599999849</v>
          </cell>
          <cell r="DX860">
            <v>2368.3728000000119</v>
          </cell>
          <cell r="DY860">
            <v>2143.6301600000588</v>
          </cell>
          <cell r="DZ860">
            <v>2147.1641600000439</v>
          </cell>
          <cell r="EA860">
            <v>1892.6964000000153</v>
          </cell>
          <cell r="EB860">
            <v>1534.4627999999793</v>
          </cell>
          <cell r="EC860">
            <v>1033.546800000011</v>
          </cell>
          <cell r="ED860">
            <v>797.34107999992557</v>
          </cell>
        </row>
        <row r="862">
          <cell r="A862" t="str">
            <v>Additional Fixed Costs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6">
          <cell r="A876" t="str">
            <v>Special Sales For Resale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-0.01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-0.02</v>
          </cell>
          <cell r="Y902">
            <v>0</v>
          </cell>
          <cell r="Z902">
            <v>0</v>
          </cell>
          <cell r="AA902">
            <v>-0.01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0.01</v>
          </cell>
          <cell r="AK902">
            <v>0.01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-0.02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0.01</v>
          </cell>
          <cell r="I903">
            <v>0</v>
          </cell>
          <cell r="J903">
            <v>0</v>
          </cell>
          <cell r="K903">
            <v>0.03</v>
          </cell>
          <cell r="L903">
            <v>0.02</v>
          </cell>
          <cell r="M903">
            <v>0.01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-0.01</v>
          </cell>
          <cell r="Y903">
            <v>-0.03</v>
          </cell>
          <cell r="Z903">
            <v>0.01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-0.01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-0.01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-0.03</v>
          </cell>
          <cell r="CC903">
            <v>0</v>
          </cell>
          <cell r="CD903">
            <v>0</v>
          </cell>
          <cell r="CE903">
            <v>-0.01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-0.01</v>
          </cell>
          <cell r="CK903">
            <v>-0.01</v>
          </cell>
          <cell r="CL903">
            <v>0</v>
          </cell>
          <cell r="CM903">
            <v>0</v>
          </cell>
          <cell r="CN903">
            <v>0</v>
          </cell>
          <cell r="CO903">
            <v>-0.03</v>
          </cell>
          <cell r="CP903">
            <v>0.01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-0.01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-0.01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-0.01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-0.01</v>
          </cell>
          <cell r="G904">
            <v>0</v>
          </cell>
          <cell r="H904">
            <v>0</v>
          </cell>
          <cell r="I904">
            <v>-0.01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-0.01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0.01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0.53</v>
          </cell>
          <cell r="AF907">
            <v>0.03</v>
          </cell>
          <cell r="AG907">
            <v>0</v>
          </cell>
          <cell r="AH907">
            <v>0.53</v>
          </cell>
          <cell r="AI907">
            <v>1.71</v>
          </cell>
          <cell r="AJ907">
            <v>0.73</v>
          </cell>
          <cell r="AK907">
            <v>1.57</v>
          </cell>
          <cell r="AL907">
            <v>0.44</v>
          </cell>
          <cell r="AM907">
            <v>0.77</v>
          </cell>
          <cell r="AN907">
            <v>1.21</v>
          </cell>
          <cell r="AO907">
            <v>0.31</v>
          </cell>
          <cell r="AP907">
            <v>0.01</v>
          </cell>
          <cell r="AQ907">
            <v>0</v>
          </cell>
          <cell r="AR907">
            <v>0.68</v>
          </cell>
          <cell r="AS907">
            <v>0.05</v>
          </cell>
          <cell r="AT907">
            <v>0.24</v>
          </cell>
          <cell r="AU907">
            <v>0.73</v>
          </cell>
          <cell r="AV907">
            <v>1.68</v>
          </cell>
          <cell r="AW907">
            <v>2.6</v>
          </cell>
          <cell r="AX907">
            <v>2.98</v>
          </cell>
          <cell r="AY907">
            <v>1.57</v>
          </cell>
          <cell r="AZ907">
            <v>2.81</v>
          </cell>
          <cell r="BA907">
            <v>2.59</v>
          </cell>
          <cell r="BB907">
            <v>0.56000000000000005</v>
          </cell>
          <cell r="BC907">
            <v>0.12</v>
          </cell>
          <cell r="BD907">
            <v>0</v>
          </cell>
          <cell r="BE907">
            <v>0.79</v>
          </cell>
          <cell r="BF907">
            <v>0.04</v>
          </cell>
          <cell r="BG907">
            <v>0.19</v>
          </cell>
          <cell r="BH907">
            <v>0.9</v>
          </cell>
          <cell r="BI907">
            <v>2.11</v>
          </cell>
          <cell r="BJ907">
            <v>3.23</v>
          </cell>
          <cell r="BK907">
            <v>3.32</v>
          </cell>
          <cell r="BL907">
            <v>1.3</v>
          </cell>
          <cell r="BM907">
            <v>2.7</v>
          </cell>
          <cell r="BN907">
            <v>2.92</v>
          </cell>
          <cell r="BO907">
            <v>0.65</v>
          </cell>
          <cell r="BP907">
            <v>0.25</v>
          </cell>
          <cell r="BQ907">
            <v>0.03</v>
          </cell>
          <cell r="BR907">
            <v>0.69</v>
          </cell>
          <cell r="BS907">
            <v>0.09</v>
          </cell>
          <cell r="BT907">
            <v>0.23</v>
          </cell>
          <cell r="BU907">
            <v>0.95</v>
          </cell>
          <cell r="BV907">
            <v>2.16</v>
          </cell>
          <cell r="BW907">
            <v>2.98</v>
          </cell>
          <cell r="BX907">
            <v>3.47</v>
          </cell>
          <cell r="BY907">
            <v>1.4</v>
          </cell>
          <cell r="BZ907">
            <v>2.95</v>
          </cell>
          <cell r="CA907">
            <v>2.71</v>
          </cell>
          <cell r="CB907">
            <v>-0.65</v>
          </cell>
          <cell r="CC907">
            <v>0.23</v>
          </cell>
          <cell r="CD907">
            <v>0.04</v>
          </cell>
          <cell r="CE907">
            <v>0.69</v>
          </cell>
          <cell r="CF907">
            <v>0.05</v>
          </cell>
          <cell r="CG907">
            <v>0.3</v>
          </cell>
          <cell r="CH907">
            <v>1.06</v>
          </cell>
          <cell r="CI907">
            <v>2.2400000000000002</v>
          </cell>
          <cell r="CJ907">
            <v>1.46</v>
          </cell>
          <cell r="CK907">
            <v>2.4500000000000002</v>
          </cell>
          <cell r="CL907">
            <v>1.38</v>
          </cell>
          <cell r="CM907">
            <v>4.07</v>
          </cell>
          <cell r="CN907">
            <v>2.59</v>
          </cell>
          <cell r="CO907">
            <v>0.49</v>
          </cell>
          <cell r="CP907">
            <v>0.16</v>
          </cell>
          <cell r="CQ907">
            <v>0.02</v>
          </cell>
          <cell r="CR907">
            <v>0.7</v>
          </cell>
          <cell r="CS907">
            <v>0.05</v>
          </cell>
          <cell r="CT907">
            <v>0.22</v>
          </cell>
          <cell r="CU907">
            <v>1.03</v>
          </cell>
          <cell r="CV907">
            <v>1.93</v>
          </cell>
          <cell r="CW907">
            <v>1.95</v>
          </cell>
          <cell r="CX907">
            <v>2.87</v>
          </cell>
          <cell r="CY907">
            <v>1.24</v>
          </cell>
          <cell r="CZ907">
            <v>2.89</v>
          </cell>
          <cell r="DA907">
            <v>2.89</v>
          </cell>
          <cell r="DB907">
            <v>0.59</v>
          </cell>
          <cell r="DC907">
            <v>0.17</v>
          </cell>
          <cell r="DD907">
            <v>0</v>
          </cell>
          <cell r="DE907">
            <v>0.77</v>
          </cell>
          <cell r="DF907">
            <v>0.04</v>
          </cell>
          <cell r="DG907">
            <v>0.32</v>
          </cell>
          <cell r="DH907">
            <v>1.0900000000000001</v>
          </cell>
          <cell r="DI907">
            <v>2.06</v>
          </cell>
          <cell r="DJ907">
            <v>2.11</v>
          </cell>
          <cell r="DK907">
            <v>3.61</v>
          </cell>
          <cell r="DL907">
            <v>1.49</v>
          </cell>
          <cell r="DM907">
            <v>3.26</v>
          </cell>
          <cell r="DN907">
            <v>2.59</v>
          </cell>
          <cell r="DO907">
            <v>0.69</v>
          </cell>
          <cell r="DP907">
            <v>0.22</v>
          </cell>
          <cell r="DQ907">
            <v>0.01</v>
          </cell>
          <cell r="DR907">
            <v>0.75</v>
          </cell>
          <cell r="DS907">
            <v>0.05</v>
          </cell>
          <cell r="DT907">
            <v>0.33</v>
          </cell>
          <cell r="DU907">
            <v>1.05</v>
          </cell>
          <cell r="DV907">
            <v>1.94</v>
          </cell>
          <cell r="DW907">
            <v>1.68</v>
          </cell>
          <cell r="DX907">
            <v>3.52</v>
          </cell>
          <cell r="DY907">
            <v>1.29</v>
          </cell>
          <cell r="DZ907">
            <v>3.87</v>
          </cell>
          <cell r="EA907">
            <v>3.28</v>
          </cell>
          <cell r="EB907">
            <v>0.73</v>
          </cell>
          <cell r="EC907">
            <v>0.2</v>
          </cell>
          <cell r="ED907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0.01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-0.01</v>
          </cell>
          <cell r="AF909">
            <v>0</v>
          </cell>
          <cell r="AG909">
            <v>0</v>
          </cell>
          <cell r="AH909">
            <v>-0.01</v>
          </cell>
          <cell r="AI909">
            <v>-0.01</v>
          </cell>
          <cell r="AJ909">
            <v>-0.01</v>
          </cell>
          <cell r="AK909">
            <v>-0.02</v>
          </cell>
          <cell r="AL909">
            <v>-0.01</v>
          </cell>
          <cell r="AM909">
            <v>-0.01</v>
          </cell>
          <cell r="AN909">
            <v>-0.01</v>
          </cell>
          <cell r="AO909">
            <v>0</v>
          </cell>
          <cell r="AP909">
            <v>0</v>
          </cell>
          <cell r="AQ909">
            <v>0</v>
          </cell>
          <cell r="AR909">
            <v>-0.01</v>
          </cell>
          <cell r="AS909">
            <v>0</v>
          </cell>
          <cell r="AT909">
            <v>-0.01</v>
          </cell>
          <cell r="AU909">
            <v>-0.01</v>
          </cell>
          <cell r="AV909">
            <v>-0.01</v>
          </cell>
          <cell r="AW909">
            <v>-0.01</v>
          </cell>
          <cell r="AX909">
            <v>-0.02</v>
          </cell>
          <cell r="AY909">
            <v>-0.02</v>
          </cell>
          <cell r="AZ909">
            <v>-0.01</v>
          </cell>
          <cell r="BA909">
            <v>-0.01</v>
          </cell>
          <cell r="BB909">
            <v>-0.01</v>
          </cell>
          <cell r="BC909">
            <v>0</v>
          </cell>
          <cell r="BD909">
            <v>0</v>
          </cell>
          <cell r="BE909">
            <v>-0.01</v>
          </cell>
          <cell r="BF909">
            <v>0</v>
          </cell>
          <cell r="BG909">
            <v>-0.01</v>
          </cell>
          <cell r="BH909">
            <v>-0.01</v>
          </cell>
          <cell r="BI909">
            <v>-0.01</v>
          </cell>
          <cell r="BJ909">
            <v>-0.01</v>
          </cell>
          <cell r="BK909">
            <v>-0.03</v>
          </cell>
          <cell r="BL909">
            <v>-0.01</v>
          </cell>
          <cell r="BM909">
            <v>-0.01</v>
          </cell>
          <cell r="BN909">
            <v>-0.01</v>
          </cell>
          <cell r="BO909">
            <v>-0.01</v>
          </cell>
          <cell r="BP909">
            <v>-0.01</v>
          </cell>
          <cell r="BQ909">
            <v>0</v>
          </cell>
          <cell r="BR909">
            <v>-0.02</v>
          </cell>
          <cell r="BS909">
            <v>0</v>
          </cell>
          <cell r="BT909">
            <v>-0.01</v>
          </cell>
          <cell r="BU909">
            <v>-0.01</v>
          </cell>
          <cell r="BV909">
            <v>-0.01</v>
          </cell>
          <cell r="BW909">
            <v>-0.02</v>
          </cell>
          <cell r="BX909">
            <v>-0.03</v>
          </cell>
          <cell r="BY909">
            <v>-0.01</v>
          </cell>
          <cell r="BZ909">
            <v>-0.01</v>
          </cell>
          <cell r="CA909">
            <v>-0.01</v>
          </cell>
          <cell r="CB909">
            <v>0</v>
          </cell>
          <cell r="CC909">
            <v>-0.01</v>
          </cell>
          <cell r="CD909">
            <v>0</v>
          </cell>
          <cell r="CE909">
            <v>-0.02</v>
          </cell>
          <cell r="CF909">
            <v>0</v>
          </cell>
          <cell r="CG909">
            <v>-0.01</v>
          </cell>
          <cell r="CH909">
            <v>-0.01</v>
          </cell>
          <cell r="CI909">
            <v>-0.01</v>
          </cell>
          <cell r="CJ909">
            <v>-0.02</v>
          </cell>
          <cell r="CK909">
            <v>-0.04</v>
          </cell>
          <cell r="CL909">
            <v>-0.02</v>
          </cell>
          <cell r="CM909">
            <v>-0.01</v>
          </cell>
          <cell r="CN909">
            <v>-0.01</v>
          </cell>
          <cell r="CO909">
            <v>-0.03</v>
          </cell>
          <cell r="CP909">
            <v>0</v>
          </cell>
          <cell r="CQ909">
            <v>0</v>
          </cell>
          <cell r="CR909">
            <v>-0.02</v>
          </cell>
          <cell r="CS909">
            <v>0</v>
          </cell>
          <cell r="CT909">
            <v>-0.01</v>
          </cell>
          <cell r="CU909">
            <v>-0.01</v>
          </cell>
          <cell r="CV909">
            <v>-0.02</v>
          </cell>
          <cell r="CW909">
            <v>-0.03</v>
          </cell>
          <cell r="CX909">
            <v>-0.04</v>
          </cell>
          <cell r="CY909">
            <v>-0.01</v>
          </cell>
          <cell r="CZ909">
            <v>-0.01</v>
          </cell>
          <cell r="DA909">
            <v>-0.01</v>
          </cell>
          <cell r="DB909">
            <v>-0.01</v>
          </cell>
          <cell r="DC909">
            <v>0</v>
          </cell>
          <cell r="DD909">
            <v>0</v>
          </cell>
          <cell r="DE909">
            <v>-0.02</v>
          </cell>
          <cell r="DF909">
            <v>0</v>
          </cell>
          <cell r="DG909">
            <v>-0.01</v>
          </cell>
          <cell r="DH909">
            <v>-0.01</v>
          </cell>
          <cell r="DI909">
            <v>-0.02</v>
          </cell>
          <cell r="DJ909">
            <v>-0.03</v>
          </cell>
          <cell r="DK909">
            <v>-0.04</v>
          </cell>
          <cell r="DL909">
            <v>-0.01</v>
          </cell>
          <cell r="DM909">
            <v>-0.01</v>
          </cell>
          <cell r="DN909">
            <v>-0.01</v>
          </cell>
          <cell r="DO909">
            <v>-0.01</v>
          </cell>
          <cell r="DP909">
            <v>-0.01</v>
          </cell>
          <cell r="DQ909">
            <v>0</v>
          </cell>
          <cell r="DR909">
            <v>-0.02</v>
          </cell>
          <cell r="DS909">
            <v>0</v>
          </cell>
          <cell r="DT909">
            <v>-0.01</v>
          </cell>
          <cell r="DU909">
            <v>-0.02</v>
          </cell>
          <cell r="DV909">
            <v>-0.02</v>
          </cell>
          <cell r="DW909">
            <v>-0.03</v>
          </cell>
          <cell r="DX909">
            <v>-0.04</v>
          </cell>
          <cell r="DY909">
            <v>-0.01</v>
          </cell>
          <cell r="DZ909">
            <v>-0.01</v>
          </cell>
          <cell r="EA909">
            <v>-0.02</v>
          </cell>
          <cell r="EB909">
            <v>-0.01</v>
          </cell>
          <cell r="EC909">
            <v>0</v>
          </cell>
          <cell r="ED909">
            <v>0</v>
          </cell>
        </row>
        <row r="911">
          <cell r="A911" t="str">
            <v>Total Special Sales For Resale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0.01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-0.01</v>
          </cell>
          <cell r="AF911">
            <v>0</v>
          </cell>
          <cell r="AG911">
            <v>0</v>
          </cell>
          <cell r="AH911">
            <v>-0.01</v>
          </cell>
          <cell r="AI911">
            <v>-0.01</v>
          </cell>
          <cell r="AJ911">
            <v>-0.01</v>
          </cell>
          <cell r="AK911">
            <v>-0.02</v>
          </cell>
          <cell r="AL911">
            <v>-0.01</v>
          </cell>
          <cell r="AM911">
            <v>-0.01</v>
          </cell>
          <cell r="AN911">
            <v>-0.01</v>
          </cell>
          <cell r="AO911">
            <v>0</v>
          </cell>
          <cell r="AP911">
            <v>0</v>
          </cell>
          <cell r="AQ911">
            <v>0</v>
          </cell>
          <cell r="AR911">
            <v>-0.01</v>
          </cell>
          <cell r="AS911">
            <v>0</v>
          </cell>
          <cell r="AT911">
            <v>-0.01</v>
          </cell>
          <cell r="AU911">
            <v>-0.01</v>
          </cell>
          <cell r="AV911">
            <v>-0.01</v>
          </cell>
          <cell r="AW911">
            <v>-0.01</v>
          </cell>
          <cell r="AX911">
            <v>-0.02</v>
          </cell>
          <cell r="AY911">
            <v>-0.02</v>
          </cell>
          <cell r="AZ911">
            <v>-0.01</v>
          </cell>
          <cell r="BA911">
            <v>-0.01</v>
          </cell>
          <cell r="BB911">
            <v>-0.01</v>
          </cell>
          <cell r="BC911">
            <v>0</v>
          </cell>
          <cell r="BD911">
            <v>0</v>
          </cell>
          <cell r="BE911">
            <v>-0.01</v>
          </cell>
          <cell r="BF911">
            <v>0</v>
          </cell>
          <cell r="BG911">
            <v>-0.01</v>
          </cell>
          <cell r="BH911">
            <v>-0.01</v>
          </cell>
          <cell r="BI911">
            <v>-0.01</v>
          </cell>
          <cell r="BJ911">
            <v>-0.01</v>
          </cell>
          <cell r="BK911">
            <v>-0.03</v>
          </cell>
          <cell r="BL911">
            <v>-0.01</v>
          </cell>
          <cell r="BM911">
            <v>-0.01</v>
          </cell>
          <cell r="BN911">
            <v>-0.01</v>
          </cell>
          <cell r="BO911">
            <v>-0.01</v>
          </cell>
          <cell r="BP911">
            <v>-0.01</v>
          </cell>
          <cell r="BQ911">
            <v>0</v>
          </cell>
          <cell r="BR911">
            <v>-0.02</v>
          </cell>
          <cell r="BS911">
            <v>0</v>
          </cell>
          <cell r="BT911">
            <v>-0.01</v>
          </cell>
          <cell r="BU911">
            <v>-0.01</v>
          </cell>
          <cell r="BV911">
            <v>-0.01</v>
          </cell>
          <cell r="BW911">
            <v>-0.02</v>
          </cell>
          <cell r="BX911">
            <v>-0.03</v>
          </cell>
          <cell r="BY911">
            <v>-0.01</v>
          </cell>
          <cell r="BZ911">
            <v>-0.01</v>
          </cell>
          <cell r="CA911">
            <v>-0.01</v>
          </cell>
          <cell r="CB911">
            <v>0</v>
          </cell>
          <cell r="CC911">
            <v>-0.01</v>
          </cell>
          <cell r="CD911">
            <v>0</v>
          </cell>
          <cell r="CE911">
            <v>-0.02</v>
          </cell>
          <cell r="CF911">
            <v>0</v>
          </cell>
          <cell r="CG911">
            <v>-0.01</v>
          </cell>
          <cell r="CH911">
            <v>-0.01</v>
          </cell>
          <cell r="CI911">
            <v>-0.02</v>
          </cell>
          <cell r="CJ911">
            <v>-0.02</v>
          </cell>
          <cell r="CK911">
            <v>-0.04</v>
          </cell>
          <cell r="CL911">
            <v>-0.02</v>
          </cell>
          <cell r="CM911">
            <v>-0.01</v>
          </cell>
          <cell r="CN911">
            <v>-0.01</v>
          </cell>
          <cell r="CO911">
            <v>-0.03</v>
          </cell>
          <cell r="CP911">
            <v>0</v>
          </cell>
          <cell r="CQ911">
            <v>0</v>
          </cell>
          <cell r="CR911">
            <v>-0.02</v>
          </cell>
          <cell r="CS911">
            <v>0</v>
          </cell>
          <cell r="CT911">
            <v>-0.01</v>
          </cell>
          <cell r="CU911">
            <v>-0.01</v>
          </cell>
          <cell r="CV911">
            <v>-0.02</v>
          </cell>
          <cell r="CW911">
            <v>-0.03</v>
          </cell>
          <cell r="CX911">
            <v>-0.04</v>
          </cell>
          <cell r="CY911">
            <v>-0.01</v>
          </cell>
          <cell r="CZ911">
            <v>-0.01</v>
          </cell>
          <cell r="DA911">
            <v>-0.01</v>
          </cell>
          <cell r="DB911">
            <v>-0.01</v>
          </cell>
          <cell r="DC911">
            <v>0</v>
          </cell>
          <cell r="DD911">
            <v>0</v>
          </cell>
          <cell r="DE911">
            <v>-0.02</v>
          </cell>
          <cell r="DF911">
            <v>0</v>
          </cell>
          <cell r="DG911">
            <v>-0.01</v>
          </cell>
          <cell r="DH911">
            <v>-0.01</v>
          </cell>
          <cell r="DI911">
            <v>-0.02</v>
          </cell>
          <cell r="DJ911">
            <v>-0.03</v>
          </cell>
          <cell r="DK911">
            <v>-0.04</v>
          </cell>
          <cell r="DL911">
            <v>-0.01</v>
          </cell>
          <cell r="DM911">
            <v>-0.01</v>
          </cell>
          <cell r="DN911">
            <v>-0.01</v>
          </cell>
          <cell r="DO911">
            <v>-0.01</v>
          </cell>
          <cell r="DP911">
            <v>-0.01</v>
          </cell>
          <cell r="DQ911">
            <v>0</v>
          </cell>
          <cell r="DR911">
            <v>-0.02</v>
          </cell>
          <cell r="DS911">
            <v>0</v>
          </cell>
          <cell r="DT911">
            <v>-0.01</v>
          </cell>
          <cell r="DU911">
            <v>-0.02</v>
          </cell>
          <cell r="DV911">
            <v>-0.02</v>
          </cell>
          <cell r="DW911">
            <v>-0.03</v>
          </cell>
          <cell r="DX911">
            <v>-0.04</v>
          </cell>
          <cell r="DY911">
            <v>-0.01</v>
          </cell>
          <cell r="DZ911">
            <v>-0.01</v>
          </cell>
          <cell r="EA911">
            <v>-0.02</v>
          </cell>
          <cell r="EB911">
            <v>-0.01</v>
          </cell>
          <cell r="EC911">
            <v>0</v>
          </cell>
          <cell r="ED911">
            <v>0</v>
          </cell>
        </row>
        <row r="913">
          <cell r="A913" t="str">
            <v>Purchased Power &amp; Net Interchange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</sheetData>
      <sheetData sheetId="5">
        <row r="3">
          <cell r="F3">
            <v>43101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/>
      <sheetData sheetId="4">
        <row r="3">
          <cell r="F3">
            <v>46753</v>
          </cell>
          <cell r="G3">
            <v>46784</v>
          </cell>
          <cell r="H3">
            <v>46813</v>
          </cell>
          <cell r="I3">
            <v>46844</v>
          </cell>
          <cell r="J3">
            <v>46874</v>
          </cell>
          <cell r="K3">
            <v>46905</v>
          </cell>
          <cell r="L3">
            <v>46935</v>
          </cell>
          <cell r="M3">
            <v>46966</v>
          </cell>
          <cell r="N3">
            <v>46997</v>
          </cell>
          <cell r="O3">
            <v>47027</v>
          </cell>
          <cell r="P3">
            <v>47058</v>
          </cell>
          <cell r="Q3">
            <v>47088</v>
          </cell>
          <cell r="R3">
            <v>2029</v>
          </cell>
          <cell r="S3">
            <v>47119</v>
          </cell>
          <cell r="T3">
            <v>47150</v>
          </cell>
          <cell r="U3">
            <v>47178</v>
          </cell>
          <cell r="V3">
            <v>47209</v>
          </cell>
          <cell r="W3">
            <v>47239</v>
          </cell>
          <cell r="X3">
            <v>47270</v>
          </cell>
          <cell r="Y3">
            <v>47300</v>
          </cell>
          <cell r="Z3">
            <v>47331</v>
          </cell>
          <cell r="AA3">
            <v>47362</v>
          </cell>
          <cell r="AB3">
            <v>47392</v>
          </cell>
          <cell r="AC3">
            <v>47423</v>
          </cell>
          <cell r="AD3">
            <v>47453</v>
          </cell>
          <cell r="AE3">
            <v>2030</v>
          </cell>
          <cell r="AF3">
            <v>47484</v>
          </cell>
          <cell r="AG3">
            <v>47515</v>
          </cell>
          <cell r="AH3">
            <v>47543</v>
          </cell>
          <cell r="AI3">
            <v>47574</v>
          </cell>
          <cell r="AJ3">
            <v>47604</v>
          </cell>
          <cell r="AK3">
            <v>47635</v>
          </cell>
          <cell r="AL3">
            <v>47665</v>
          </cell>
          <cell r="AM3">
            <v>47696</v>
          </cell>
          <cell r="AN3">
            <v>47727</v>
          </cell>
          <cell r="AO3">
            <v>47757</v>
          </cell>
          <cell r="AP3">
            <v>47788</v>
          </cell>
          <cell r="AQ3">
            <v>47818</v>
          </cell>
          <cell r="AR3">
            <v>2031</v>
          </cell>
          <cell r="AS3">
            <v>47849</v>
          </cell>
          <cell r="AT3">
            <v>47880</v>
          </cell>
          <cell r="AU3">
            <v>47908</v>
          </cell>
          <cell r="AV3">
            <v>47939</v>
          </cell>
          <cell r="AW3">
            <v>47969</v>
          </cell>
          <cell r="AX3">
            <v>48000</v>
          </cell>
          <cell r="AY3">
            <v>48030</v>
          </cell>
          <cell r="AZ3">
            <v>48061</v>
          </cell>
          <cell r="BA3">
            <v>48092</v>
          </cell>
          <cell r="BB3">
            <v>48122</v>
          </cell>
          <cell r="BC3">
            <v>48153</v>
          </cell>
          <cell r="BD3">
            <v>48183</v>
          </cell>
          <cell r="BE3">
            <v>2032</v>
          </cell>
          <cell r="BF3">
            <v>48214</v>
          </cell>
          <cell r="BG3">
            <v>48245</v>
          </cell>
          <cell r="BH3">
            <v>48274</v>
          </cell>
          <cell r="BI3">
            <v>48305</v>
          </cell>
          <cell r="BJ3">
            <v>48335</v>
          </cell>
          <cell r="BK3">
            <v>48366</v>
          </cell>
          <cell r="BL3">
            <v>48396</v>
          </cell>
          <cell r="BM3">
            <v>48427</v>
          </cell>
          <cell r="BN3">
            <v>48458</v>
          </cell>
          <cell r="BO3">
            <v>48488</v>
          </cell>
          <cell r="BP3">
            <v>48519</v>
          </cell>
          <cell r="BQ3">
            <v>48549</v>
          </cell>
          <cell r="BR3">
            <v>2033</v>
          </cell>
          <cell r="BS3">
            <v>48580</v>
          </cell>
          <cell r="BT3">
            <v>48611</v>
          </cell>
          <cell r="BU3">
            <v>48639</v>
          </cell>
          <cell r="BV3">
            <v>48670</v>
          </cell>
          <cell r="BW3">
            <v>48700</v>
          </cell>
          <cell r="BX3">
            <v>48731</v>
          </cell>
          <cell r="BY3">
            <v>48761</v>
          </cell>
          <cell r="BZ3">
            <v>48792</v>
          </cell>
          <cell r="CA3">
            <v>48823</v>
          </cell>
          <cell r="CB3">
            <v>48853</v>
          </cell>
          <cell r="CC3">
            <v>48884</v>
          </cell>
          <cell r="CD3">
            <v>48914</v>
          </cell>
          <cell r="CE3">
            <v>2034</v>
          </cell>
          <cell r="CF3">
            <v>48945</v>
          </cell>
          <cell r="CG3">
            <v>48976</v>
          </cell>
          <cell r="CH3">
            <v>49004</v>
          </cell>
          <cell r="CI3">
            <v>49035</v>
          </cell>
          <cell r="CJ3">
            <v>49065</v>
          </cell>
          <cell r="CK3">
            <v>49096</v>
          </cell>
          <cell r="CL3">
            <v>49126</v>
          </cell>
          <cell r="CM3">
            <v>49157</v>
          </cell>
          <cell r="CN3">
            <v>49188</v>
          </cell>
          <cell r="CO3">
            <v>49218</v>
          </cell>
          <cell r="CP3">
            <v>49249</v>
          </cell>
          <cell r="CQ3">
            <v>49279</v>
          </cell>
          <cell r="CR3">
            <v>2035</v>
          </cell>
          <cell r="CS3">
            <v>49310</v>
          </cell>
          <cell r="CT3">
            <v>49341</v>
          </cell>
          <cell r="CU3">
            <v>49369</v>
          </cell>
          <cell r="CV3">
            <v>49400</v>
          </cell>
          <cell r="CW3">
            <v>49430</v>
          </cell>
          <cell r="CX3">
            <v>49461</v>
          </cell>
          <cell r="CY3">
            <v>49491</v>
          </cell>
          <cell r="CZ3">
            <v>49522</v>
          </cell>
          <cell r="DA3">
            <v>49553</v>
          </cell>
          <cell r="DB3">
            <v>49583</v>
          </cell>
          <cell r="DC3">
            <v>49614</v>
          </cell>
          <cell r="DD3">
            <v>49644</v>
          </cell>
          <cell r="DE3">
            <v>2036</v>
          </cell>
          <cell r="DF3">
            <v>49675</v>
          </cell>
          <cell r="DG3">
            <v>49706</v>
          </cell>
          <cell r="DH3">
            <v>49735</v>
          </cell>
          <cell r="DI3">
            <v>49766</v>
          </cell>
          <cell r="DJ3">
            <v>49796</v>
          </cell>
          <cell r="DK3">
            <v>49827</v>
          </cell>
          <cell r="DL3">
            <v>49857</v>
          </cell>
          <cell r="DM3">
            <v>49888</v>
          </cell>
          <cell r="DN3">
            <v>49919</v>
          </cell>
          <cell r="DO3">
            <v>49949</v>
          </cell>
          <cell r="DP3">
            <v>49980</v>
          </cell>
          <cell r="DQ3">
            <v>50010</v>
          </cell>
          <cell r="DR3">
            <v>2037</v>
          </cell>
          <cell r="DS3">
            <v>50041</v>
          </cell>
          <cell r="DT3">
            <v>50072</v>
          </cell>
          <cell r="DU3">
            <v>50100</v>
          </cell>
          <cell r="DV3">
            <v>50131</v>
          </cell>
          <cell r="DW3">
            <v>50161</v>
          </cell>
          <cell r="DX3">
            <v>50192</v>
          </cell>
          <cell r="DY3">
            <v>50222</v>
          </cell>
          <cell r="DZ3">
            <v>50253</v>
          </cell>
          <cell r="EA3">
            <v>50284</v>
          </cell>
          <cell r="EB3">
            <v>50314</v>
          </cell>
          <cell r="EC3">
            <v>50345</v>
          </cell>
          <cell r="ED3">
            <v>50375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465.19999999995343</v>
          </cell>
          <cell r="G32">
            <v>212</v>
          </cell>
          <cell r="H32">
            <v>0</v>
          </cell>
          <cell r="I32">
            <v>0</v>
          </cell>
          <cell r="J32">
            <v>140.29999999981374</v>
          </cell>
          <cell r="K32">
            <v>184.39999999990687</v>
          </cell>
          <cell r="L32">
            <v>1087.5</v>
          </cell>
          <cell r="M32">
            <v>1556</v>
          </cell>
          <cell r="N32">
            <v>1045.2000000001863</v>
          </cell>
          <cell r="O32">
            <v>286</v>
          </cell>
          <cell r="P32">
            <v>16</v>
          </cell>
          <cell r="Q32">
            <v>55.200000000186265</v>
          </cell>
          <cell r="R32">
            <v>2967.1000000052154</v>
          </cell>
          <cell r="S32">
            <v>-2076.7999999998137</v>
          </cell>
          <cell r="T32">
            <v>312.29999999981374</v>
          </cell>
          <cell r="U32">
            <v>0</v>
          </cell>
          <cell r="V32">
            <v>0</v>
          </cell>
          <cell r="W32">
            <v>125.19999999995343</v>
          </cell>
          <cell r="X32">
            <v>502.4000000001397</v>
          </cell>
          <cell r="Y32">
            <v>1149.2999999998137</v>
          </cell>
          <cell r="Z32">
            <v>778.5</v>
          </cell>
          <cell r="AA32">
            <v>688.79999999981374</v>
          </cell>
          <cell r="AB32">
            <v>27.900000000139698</v>
          </cell>
          <cell r="AC32">
            <v>0</v>
          </cell>
          <cell r="AD32">
            <v>1459.5</v>
          </cell>
          <cell r="AE32">
            <v>9340.5999999977648</v>
          </cell>
          <cell r="AF32">
            <v>194.79999999981374</v>
          </cell>
          <cell r="AG32">
            <v>438</v>
          </cell>
          <cell r="AH32">
            <v>143.79999999981374</v>
          </cell>
          <cell r="AI32">
            <v>63.200000000186265</v>
          </cell>
          <cell r="AJ32">
            <v>141.70000000018626</v>
          </cell>
          <cell r="AK32">
            <v>757.69999999995343</v>
          </cell>
          <cell r="AL32">
            <v>1011.5</v>
          </cell>
          <cell r="AM32">
            <v>3140.2999999998137</v>
          </cell>
          <cell r="AN32">
            <v>318.79999999981374</v>
          </cell>
          <cell r="AO32">
            <v>924.60000000009313</v>
          </cell>
          <cell r="AP32">
            <v>22</v>
          </cell>
          <cell r="AQ32">
            <v>2184.2000000001863</v>
          </cell>
          <cell r="AR32">
            <v>9463.8999999910593</v>
          </cell>
          <cell r="AS32">
            <v>311.40000000037253</v>
          </cell>
          <cell r="AT32">
            <v>775.20000000018626</v>
          </cell>
          <cell r="AU32">
            <v>150</v>
          </cell>
          <cell r="AV32">
            <v>222.79999999981374</v>
          </cell>
          <cell r="AW32">
            <v>9.8999999999068677</v>
          </cell>
          <cell r="AX32">
            <v>370.39999999990687</v>
          </cell>
          <cell r="AY32">
            <v>1872</v>
          </cell>
          <cell r="AZ32">
            <v>3293.2000000001863</v>
          </cell>
          <cell r="BA32">
            <v>1424.2000000001863</v>
          </cell>
          <cell r="BB32">
            <v>151.79999999981374</v>
          </cell>
          <cell r="BC32">
            <v>0</v>
          </cell>
          <cell r="BD32">
            <v>883</v>
          </cell>
          <cell r="BE32">
            <v>15213.20000000298</v>
          </cell>
          <cell r="BF32">
            <v>730</v>
          </cell>
          <cell r="BG32">
            <v>727.59999999962747</v>
          </cell>
          <cell r="BH32">
            <v>537</v>
          </cell>
          <cell r="BI32">
            <v>69</v>
          </cell>
          <cell r="BJ32">
            <v>0</v>
          </cell>
          <cell r="BK32">
            <v>395.20000000018626</v>
          </cell>
          <cell r="BL32">
            <v>3740.5</v>
          </cell>
          <cell r="BM32">
            <v>5931</v>
          </cell>
          <cell r="BN32">
            <v>833.29999999981374</v>
          </cell>
          <cell r="BO32">
            <v>857.29999999981374</v>
          </cell>
          <cell r="BP32">
            <v>317</v>
          </cell>
          <cell r="BQ32">
            <v>1075.2999999998137</v>
          </cell>
          <cell r="BR32">
            <v>18132.500000007451</v>
          </cell>
          <cell r="BS32">
            <v>828.79999999981374</v>
          </cell>
          <cell r="BT32">
            <v>2992.2000000001863</v>
          </cell>
          <cell r="BU32">
            <v>417.5</v>
          </cell>
          <cell r="BV32">
            <v>171</v>
          </cell>
          <cell r="BW32">
            <v>390.80000000004657</v>
          </cell>
          <cell r="BX32">
            <v>915.5</v>
          </cell>
          <cell r="BY32">
            <v>0</v>
          </cell>
          <cell r="BZ32">
            <v>6391.2999999998137</v>
          </cell>
          <cell r="CA32">
            <v>1067.2999999998137</v>
          </cell>
          <cell r="CB32">
            <v>1587.3999999999069</v>
          </cell>
          <cell r="CC32">
            <v>969.5</v>
          </cell>
          <cell r="CD32">
            <v>2401.2000000001863</v>
          </cell>
          <cell r="CE32">
            <v>13951.80000000447</v>
          </cell>
          <cell r="CF32">
            <v>465.30000000004657</v>
          </cell>
          <cell r="CG32">
            <v>3201.7000000001863</v>
          </cell>
          <cell r="CH32">
            <v>1359.5</v>
          </cell>
          <cell r="CI32">
            <v>1231.4000000003725</v>
          </cell>
          <cell r="CJ32">
            <v>745</v>
          </cell>
          <cell r="CK32">
            <v>1016.2000000001863</v>
          </cell>
          <cell r="CL32">
            <v>0</v>
          </cell>
          <cell r="CM32">
            <v>5079.2000000001863</v>
          </cell>
          <cell r="CN32">
            <v>2750</v>
          </cell>
          <cell r="CO32">
            <v>1689.5</v>
          </cell>
          <cell r="CP32">
            <v>1927</v>
          </cell>
          <cell r="CQ32">
            <v>-5513</v>
          </cell>
          <cell r="CR32">
            <v>3197.7999999970198</v>
          </cell>
          <cell r="CS32">
            <v>9.5</v>
          </cell>
          <cell r="CT32">
            <v>299.20000000018626</v>
          </cell>
          <cell r="CU32">
            <v>22.299999999813735</v>
          </cell>
          <cell r="CV32">
            <v>22.299999999813735</v>
          </cell>
          <cell r="CW32">
            <v>20.300000000046566</v>
          </cell>
          <cell r="CX32">
            <v>488.0999999998603</v>
          </cell>
          <cell r="CY32">
            <v>0</v>
          </cell>
          <cell r="CZ32">
            <v>8</v>
          </cell>
          <cell r="DA32">
            <v>1523.2999999998137</v>
          </cell>
          <cell r="DB32">
            <v>768.5</v>
          </cell>
          <cell r="DC32">
            <v>21.5</v>
          </cell>
          <cell r="DD32">
            <v>14.799999999813735</v>
          </cell>
          <cell r="DE32">
            <v>2489.1999999955297</v>
          </cell>
          <cell r="DF32">
            <v>7</v>
          </cell>
          <cell r="DG32">
            <v>29</v>
          </cell>
          <cell r="DH32">
            <v>31.700000000186265</v>
          </cell>
          <cell r="DI32">
            <v>26.700000000186265</v>
          </cell>
          <cell r="DJ32">
            <v>5.0999999998603016</v>
          </cell>
          <cell r="DK32">
            <v>2325.5999999996275</v>
          </cell>
          <cell r="DL32">
            <v>0</v>
          </cell>
          <cell r="DM32">
            <v>10</v>
          </cell>
          <cell r="DN32">
            <v>19.5</v>
          </cell>
          <cell r="DO32">
            <v>14.899999999906868</v>
          </cell>
          <cell r="DP32">
            <v>4.5</v>
          </cell>
          <cell r="DQ32">
            <v>15.200000000186265</v>
          </cell>
          <cell r="DR32">
            <v>109.50000000372529</v>
          </cell>
          <cell r="DS32">
            <v>1.3000000000465661</v>
          </cell>
          <cell r="DT32">
            <v>9</v>
          </cell>
          <cell r="DU32">
            <v>8.7000000001862645</v>
          </cell>
          <cell r="DV32">
            <v>14</v>
          </cell>
          <cell r="DW32">
            <v>2.8000000000465661</v>
          </cell>
          <cell r="DX32">
            <v>26.100000000093132</v>
          </cell>
          <cell r="DY32">
            <v>0</v>
          </cell>
          <cell r="DZ32">
            <v>3</v>
          </cell>
          <cell r="EA32">
            <v>10.5</v>
          </cell>
          <cell r="EB32">
            <v>6.1000000000931323</v>
          </cell>
          <cell r="EC32">
            <v>24</v>
          </cell>
          <cell r="ED32">
            <v>4</v>
          </cell>
        </row>
        <row r="33">
          <cell r="F33">
            <v>218</v>
          </cell>
          <cell r="G33">
            <v>505.5</v>
          </cell>
          <cell r="H33">
            <v>301</v>
          </cell>
          <cell r="I33">
            <v>320.20000000018626</v>
          </cell>
          <cell r="J33">
            <v>18.400000000372529</v>
          </cell>
          <cell r="K33">
            <v>241.40000000037253</v>
          </cell>
          <cell r="L33">
            <v>231.5</v>
          </cell>
          <cell r="M33">
            <v>6</v>
          </cell>
          <cell r="N33">
            <v>414</v>
          </cell>
          <cell r="O33">
            <v>591</v>
          </cell>
          <cell r="P33">
            <v>331</v>
          </cell>
          <cell r="Q33">
            <v>503</v>
          </cell>
          <cell r="R33">
            <v>27267.10000000149</v>
          </cell>
          <cell r="S33">
            <v>785.5</v>
          </cell>
          <cell r="T33">
            <v>449</v>
          </cell>
          <cell r="U33">
            <v>2</v>
          </cell>
          <cell r="V33">
            <v>888.5</v>
          </cell>
          <cell r="W33">
            <v>2155.7999999998137</v>
          </cell>
          <cell r="X33">
            <v>387.79999999981374</v>
          </cell>
          <cell r="Y33">
            <v>736.5</v>
          </cell>
          <cell r="Z33">
            <v>188</v>
          </cell>
          <cell r="AA33">
            <v>18948.5</v>
          </cell>
          <cell r="AB33">
            <v>1094.5</v>
          </cell>
          <cell r="AC33">
            <v>778.5</v>
          </cell>
          <cell r="AD33">
            <v>852.5</v>
          </cell>
          <cell r="AE33">
            <v>27135.59999999404</v>
          </cell>
          <cell r="AF33">
            <v>1618.5</v>
          </cell>
          <cell r="AG33">
            <v>2262</v>
          </cell>
          <cell r="AH33">
            <v>1398</v>
          </cell>
          <cell r="AI33">
            <v>956.5</v>
          </cell>
          <cell r="AJ33">
            <v>884.5</v>
          </cell>
          <cell r="AK33">
            <v>1323.7999999998137</v>
          </cell>
          <cell r="AL33">
            <v>2081.5</v>
          </cell>
          <cell r="AM33">
            <v>798</v>
          </cell>
          <cell r="AN33">
            <v>2265</v>
          </cell>
          <cell r="AO33">
            <v>3248</v>
          </cell>
          <cell r="AP33">
            <v>1707</v>
          </cell>
          <cell r="AQ33">
            <v>8592.7999999998137</v>
          </cell>
          <cell r="AR33">
            <v>20452.79999999702</v>
          </cell>
          <cell r="AS33">
            <v>7807.5</v>
          </cell>
          <cell r="AT33">
            <v>-3200</v>
          </cell>
          <cell r="AU33">
            <v>846.5</v>
          </cell>
          <cell r="AV33">
            <v>1834.7000000001863</v>
          </cell>
          <cell r="AW33">
            <v>818.40000000037253</v>
          </cell>
          <cell r="AX33">
            <v>949.20000000018626</v>
          </cell>
          <cell r="AY33">
            <v>1773</v>
          </cell>
          <cell r="AZ33">
            <v>705</v>
          </cell>
          <cell r="BA33">
            <v>1898.5</v>
          </cell>
          <cell r="BB33">
            <v>4070</v>
          </cell>
          <cell r="BC33">
            <v>1530.5</v>
          </cell>
          <cell r="BD33">
            <v>1419.5</v>
          </cell>
          <cell r="BE33">
            <v>22094.60000000149</v>
          </cell>
          <cell r="BF33">
            <v>4456</v>
          </cell>
          <cell r="BG33">
            <v>2423.2999999998137</v>
          </cell>
          <cell r="BH33">
            <v>1841</v>
          </cell>
          <cell r="BI33">
            <v>938.5</v>
          </cell>
          <cell r="BJ33">
            <v>315.59999999962747</v>
          </cell>
          <cell r="BK33">
            <v>1206.5</v>
          </cell>
          <cell r="BL33">
            <v>2424.5</v>
          </cell>
          <cell r="BM33">
            <v>1257</v>
          </cell>
          <cell r="BN33">
            <v>1172</v>
          </cell>
          <cell r="BO33">
            <v>2567.5</v>
          </cell>
          <cell r="BP33">
            <v>929</v>
          </cell>
          <cell r="BQ33">
            <v>2563.7000000001863</v>
          </cell>
          <cell r="BR33">
            <v>38383.30000000447</v>
          </cell>
          <cell r="BS33">
            <v>-1306.7999999998137</v>
          </cell>
          <cell r="BT33">
            <v>10604.299999999814</v>
          </cell>
          <cell r="BU33">
            <v>2905.5</v>
          </cell>
          <cell r="BV33">
            <v>1614.5999999996275</v>
          </cell>
          <cell r="BW33">
            <v>3168.4000000003725</v>
          </cell>
          <cell r="BX33">
            <v>1196.2000000001863</v>
          </cell>
          <cell r="BY33">
            <v>2290</v>
          </cell>
          <cell r="BZ33">
            <v>8450</v>
          </cell>
          <cell r="CA33">
            <v>4088</v>
          </cell>
          <cell r="CB33">
            <v>7349.2000000001863</v>
          </cell>
          <cell r="CC33">
            <v>-5980.5</v>
          </cell>
          <cell r="CD33">
            <v>4004.3999999999069</v>
          </cell>
          <cell r="CE33">
            <v>67110.799999989569</v>
          </cell>
          <cell r="CF33">
            <v>5486</v>
          </cell>
          <cell r="CG33">
            <v>-3086.7999999998137</v>
          </cell>
          <cell r="CH33">
            <v>17700</v>
          </cell>
          <cell r="CI33">
            <v>2971.7000000001863</v>
          </cell>
          <cell r="CJ33">
            <v>2724.3000000000466</v>
          </cell>
          <cell r="CK33">
            <v>6551.4000000003725</v>
          </cell>
          <cell r="CL33">
            <v>4203.2999999998137</v>
          </cell>
          <cell r="CM33">
            <v>7550</v>
          </cell>
          <cell r="CN33">
            <v>5989</v>
          </cell>
          <cell r="CO33">
            <v>8600.2999999998137</v>
          </cell>
          <cell r="CP33">
            <v>9615</v>
          </cell>
          <cell r="CQ33">
            <v>-1193.4000000003725</v>
          </cell>
          <cell r="CR33">
            <v>664.79999999701977</v>
          </cell>
          <cell r="CS33">
            <v>28.799999999813735</v>
          </cell>
          <cell r="CT33">
            <v>26.199999999953434</v>
          </cell>
          <cell r="CU33">
            <v>49.799999999813735</v>
          </cell>
          <cell r="CV33">
            <v>55.600000000093132</v>
          </cell>
          <cell r="CW33">
            <v>37.5</v>
          </cell>
          <cell r="CX33">
            <v>48.700000000186265</v>
          </cell>
          <cell r="CY33">
            <v>71.699999999953434</v>
          </cell>
          <cell r="CZ33">
            <v>148.70000000018626</v>
          </cell>
          <cell r="DA33">
            <v>81.700000000186265</v>
          </cell>
          <cell r="DB33">
            <v>68.899999999906868</v>
          </cell>
          <cell r="DC33">
            <v>40.799999999813735</v>
          </cell>
          <cell r="DD33">
            <v>6.3999999999068677</v>
          </cell>
          <cell r="DE33">
            <v>615.6000000089407</v>
          </cell>
          <cell r="DF33">
            <v>26.5</v>
          </cell>
          <cell r="DG33">
            <v>22.799999999813735</v>
          </cell>
          <cell r="DH33">
            <v>54</v>
          </cell>
          <cell r="DI33">
            <v>78.200000000186265</v>
          </cell>
          <cell r="DJ33">
            <v>27.5</v>
          </cell>
          <cell r="DK33">
            <v>56.400000000372529</v>
          </cell>
          <cell r="DL33">
            <v>65</v>
          </cell>
          <cell r="DM33">
            <v>97</v>
          </cell>
          <cell r="DN33">
            <v>82.599999999627471</v>
          </cell>
          <cell r="DO33">
            <v>25.400000000372529</v>
          </cell>
          <cell r="DP33">
            <v>67.599999999627471</v>
          </cell>
          <cell r="DQ33">
            <v>12.600000000093132</v>
          </cell>
          <cell r="DR33">
            <v>195.62199999950826</v>
          </cell>
          <cell r="DS33">
            <v>2</v>
          </cell>
          <cell r="DT33">
            <v>1</v>
          </cell>
          <cell r="DU33">
            <v>9.9000000000232831</v>
          </cell>
          <cell r="DV33">
            <v>24.300000000046566</v>
          </cell>
          <cell r="DW33">
            <v>13.579999999987194</v>
          </cell>
          <cell r="DX33">
            <v>25.779999999969732</v>
          </cell>
          <cell r="DY33">
            <v>10.701999999997497</v>
          </cell>
          <cell r="DZ33">
            <v>27.459999999962747</v>
          </cell>
          <cell r="EA33">
            <v>59.099999999976717</v>
          </cell>
          <cell r="EB33">
            <v>15</v>
          </cell>
          <cell r="EC33">
            <v>5.1000000000931323</v>
          </cell>
          <cell r="ED33">
            <v>1.7000000000698492</v>
          </cell>
        </row>
        <row r="34">
          <cell r="F34">
            <v>9.599999999627471</v>
          </cell>
          <cell r="G34">
            <v>19</v>
          </cell>
          <cell r="H34">
            <v>302</v>
          </cell>
          <cell r="I34">
            <v>494.5</v>
          </cell>
          <cell r="J34">
            <v>231.13999999989755</v>
          </cell>
          <cell r="K34">
            <v>186</v>
          </cell>
          <cell r="L34">
            <v>524</v>
          </cell>
          <cell r="M34">
            <v>990</v>
          </cell>
          <cell r="N34">
            <v>228.5</v>
          </cell>
          <cell r="O34">
            <v>138</v>
          </cell>
          <cell r="P34">
            <v>355.5</v>
          </cell>
          <cell r="Q34">
            <v>0</v>
          </cell>
          <cell r="R34">
            <v>-127.79999999701977</v>
          </cell>
          <cell r="S34">
            <v>-5526.7000000001863</v>
          </cell>
          <cell r="T34">
            <v>18.5</v>
          </cell>
          <cell r="U34">
            <v>180.5</v>
          </cell>
          <cell r="V34">
            <v>398.79999999981374</v>
          </cell>
          <cell r="W34">
            <v>529.5</v>
          </cell>
          <cell r="X34">
            <v>345.60000000009313</v>
          </cell>
          <cell r="Y34">
            <v>1702.5</v>
          </cell>
          <cell r="Z34">
            <v>749</v>
          </cell>
          <cell r="AA34">
            <v>1141.5</v>
          </cell>
          <cell r="AB34">
            <v>122</v>
          </cell>
          <cell r="AC34">
            <v>93</v>
          </cell>
          <cell r="AD34">
            <v>118</v>
          </cell>
          <cell r="AE34">
            <v>-88130.620000012219</v>
          </cell>
          <cell r="AF34">
            <v>189.20000000018626</v>
          </cell>
          <cell r="AG34">
            <v>204.70000000018626</v>
          </cell>
          <cell r="AH34">
            <v>177.5</v>
          </cell>
          <cell r="AI34">
            <v>427.5</v>
          </cell>
          <cell r="AJ34">
            <v>592.67999999999302</v>
          </cell>
          <cell r="AK34">
            <v>311.19999999995343</v>
          </cell>
          <cell r="AL34">
            <v>-91728</v>
          </cell>
          <cell r="AM34">
            <v>897</v>
          </cell>
          <cell r="AN34">
            <v>30</v>
          </cell>
          <cell r="AO34">
            <v>301.5</v>
          </cell>
          <cell r="AP34">
            <v>403.79999999981374</v>
          </cell>
          <cell r="AQ34">
            <v>62.299999999813735</v>
          </cell>
          <cell r="AR34">
            <v>-90998.39999999851</v>
          </cell>
          <cell r="AS34">
            <v>0</v>
          </cell>
          <cell r="AT34">
            <v>453.5</v>
          </cell>
          <cell r="AU34">
            <v>558</v>
          </cell>
          <cell r="AV34">
            <v>1036.7000000001863</v>
          </cell>
          <cell r="AW34">
            <v>121.80000000004657</v>
          </cell>
          <cell r="AX34">
            <v>323.39999999990687</v>
          </cell>
          <cell r="AY34">
            <v>-97114</v>
          </cell>
          <cell r="AZ34">
            <v>1654.5999999996275</v>
          </cell>
          <cell r="BA34">
            <v>875.5</v>
          </cell>
          <cell r="BB34">
            <v>648.5</v>
          </cell>
          <cell r="BC34">
            <v>316</v>
          </cell>
          <cell r="BD34">
            <v>127.59999999962747</v>
          </cell>
          <cell r="BE34">
            <v>-85568.90000000596</v>
          </cell>
          <cell r="BF34">
            <v>350.20000000018626</v>
          </cell>
          <cell r="BG34">
            <v>778.29999999981374</v>
          </cell>
          <cell r="BH34">
            <v>1311</v>
          </cell>
          <cell r="BI34">
            <v>1393</v>
          </cell>
          <cell r="BJ34">
            <v>277.39999999990687</v>
          </cell>
          <cell r="BK34">
            <v>292.4000000001397</v>
          </cell>
          <cell r="BL34">
            <v>-93057</v>
          </cell>
          <cell r="BM34">
            <v>1870.2999999998137</v>
          </cell>
          <cell r="BN34">
            <v>701.5</v>
          </cell>
          <cell r="BO34">
            <v>464</v>
          </cell>
          <cell r="BP34">
            <v>50</v>
          </cell>
          <cell r="BQ34">
            <v>0</v>
          </cell>
          <cell r="BR34">
            <v>2811.8799999952316</v>
          </cell>
          <cell r="BS34">
            <v>485.10000000009313</v>
          </cell>
          <cell r="BT34">
            <v>897</v>
          </cell>
          <cell r="BU34">
            <v>1862</v>
          </cell>
          <cell r="BV34">
            <v>2360.5</v>
          </cell>
          <cell r="BW34">
            <v>894.78000000002794</v>
          </cell>
          <cell r="BX34">
            <v>938.79999999981374</v>
          </cell>
          <cell r="BY34">
            <v>24473</v>
          </cell>
          <cell r="BZ34">
            <v>5484.7000000001863</v>
          </cell>
          <cell r="CA34">
            <v>1657</v>
          </cell>
          <cell r="CB34">
            <v>2187.7999999998137</v>
          </cell>
          <cell r="CC34">
            <v>932.5</v>
          </cell>
          <cell r="CD34">
            <v>-39361.299999999814</v>
          </cell>
          <cell r="CE34">
            <v>60648.119999997318</v>
          </cell>
          <cell r="CF34">
            <v>300</v>
          </cell>
          <cell r="CG34">
            <v>1222.4000000003725</v>
          </cell>
          <cell r="CH34">
            <v>5532.7000000001863</v>
          </cell>
          <cell r="CI34">
            <v>5409.7999999998137</v>
          </cell>
          <cell r="CJ34">
            <v>1916.4199999999837</v>
          </cell>
          <cell r="CK34">
            <v>3823.5999999996275</v>
          </cell>
          <cell r="CL34">
            <v>32314</v>
          </cell>
          <cell r="CM34">
            <v>13361.199999999953</v>
          </cell>
          <cell r="CN34">
            <v>1564.5</v>
          </cell>
          <cell r="CO34">
            <v>4433.5</v>
          </cell>
          <cell r="CP34">
            <v>1214.5</v>
          </cell>
          <cell r="CQ34">
            <v>-10444.5</v>
          </cell>
          <cell r="CR34">
            <v>20945.719999998808</v>
          </cell>
          <cell r="CS34">
            <v>15.200000000186265</v>
          </cell>
          <cell r="CT34">
            <v>36.599999999627471</v>
          </cell>
          <cell r="CU34">
            <v>61.799999999813735</v>
          </cell>
          <cell r="CV34">
            <v>51.299999999813735</v>
          </cell>
          <cell r="CW34">
            <v>438.68000000005122</v>
          </cell>
          <cell r="CX34">
            <v>1038.3000000000466</v>
          </cell>
          <cell r="CY34">
            <v>17115</v>
          </cell>
          <cell r="CZ34">
            <v>39.339999999967404</v>
          </cell>
          <cell r="DA34">
            <v>573</v>
          </cell>
          <cell r="DB34">
            <v>1503.2000000001863</v>
          </cell>
          <cell r="DC34">
            <v>22.299999999813735</v>
          </cell>
          <cell r="DD34">
            <v>51</v>
          </cell>
          <cell r="DE34">
            <v>8306.109999999404</v>
          </cell>
          <cell r="DF34">
            <v>12.700000000186265</v>
          </cell>
          <cell r="DG34">
            <v>12</v>
          </cell>
          <cell r="DH34">
            <v>34.5</v>
          </cell>
          <cell r="DI34">
            <v>31.799999999813735</v>
          </cell>
          <cell r="DJ34">
            <v>325.80999999999767</v>
          </cell>
          <cell r="DK34">
            <v>1464.5999999998603</v>
          </cell>
          <cell r="DL34">
            <v>6162</v>
          </cell>
          <cell r="DM34">
            <v>51.800000000046566</v>
          </cell>
          <cell r="DN34">
            <v>56</v>
          </cell>
          <cell r="DO34">
            <v>48</v>
          </cell>
          <cell r="DP34">
            <v>7.3999999999068677</v>
          </cell>
          <cell r="DQ34">
            <v>99.5</v>
          </cell>
          <cell r="DR34">
            <v>327.79200000036508</v>
          </cell>
          <cell r="DS34">
            <v>10.529999999998836</v>
          </cell>
          <cell r="DT34">
            <v>33</v>
          </cell>
          <cell r="DU34">
            <v>43.400000000139698</v>
          </cell>
          <cell r="DV34">
            <v>53.099999999976717</v>
          </cell>
          <cell r="DW34">
            <v>5.9060000000026776</v>
          </cell>
          <cell r="DX34">
            <v>63</v>
          </cell>
          <cell r="DY34">
            <v>2.5159999999887077</v>
          </cell>
          <cell r="DZ34">
            <v>0.80999999999767169</v>
          </cell>
          <cell r="EA34">
            <v>45.399999999906868</v>
          </cell>
          <cell r="EB34">
            <v>35</v>
          </cell>
          <cell r="EC34">
            <v>21.75</v>
          </cell>
          <cell r="ED34">
            <v>13.380000000004657</v>
          </cell>
        </row>
        <row r="35">
          <cell r="F35">
            <v>418</v>
          </cell>
          <cell r="G35">
            <v>274</v>
          </cell>
          <cell r="H35">
            <v>-2212.1999999997206</v>
          </cell>
          <cell r="I35">
            <v>272.29999999981374</v>
          </cell>
          <cell r="J35">
            <v>240.09999999962747</v>
          </cell>
          <cell r="K35">
            <v>14.400000000372529</v>
          </cell>
          <cell r="L35">
            <v>923</v>
          </cell>
          <cell r="M35">
            <v>171.20000000018626</v>
          </cell>
          <cell r="N35">
            <v>521</v>
          </cell>
          <cell r="O35">
            <v>138.69999999925494</v>
          </cell>
          <cell r="P35">
            <v>449</v>
          </cell>
          <cell r="Q35">
            <v>441</v>
          </cell>
          <cell r="R35">
            <v>23390.739999994636</v>
          </cell>
          <cell r="S35">
            <v>-2611.5</v>
          </cell>
          <cell r="T35">
            <v>719.6999999997206</v>
          </cell>
          <cell r="U35">
            <v>548.90000000037253</v>
          </cell>
          <cell r="V35">
            <v>530.29999999981374</v>
          </cell>
          <cell r="W35">
            <v>891.70000000018626</v>
          </cell>
          <cell r="X35">
            <v>305.14000000013039</v>
          </cell>
          <cell r="Y35">
            <v>-2030.6999999997206</v>
          </cell>
          <cell r="Z35">
            <v>180.40000000037253</v>
          </cell>
          <cell r="AA35">
            <v>17242</v>
          </cell>
          <cell r="AB35">
            <v>494.09999999962747</v>
          </cell>
          <cell r="AC35">
            <v>1494.2999999998137</v>
          </cell>
          <cell r="AD35">
            <v>5626.3999999994412</v>
          </cell>
          <cell r="AE35">
            <v>27427.319999992847</v>
          </cell>
          <cell r="AF35">
            <v>2610</v>
          </cell>
          <cell r="AG35">
            <v>5329.5</v>
          </cell>
          <cell r="AH35">
            <v>716</v>
          </cell>
          <cell r="AI35">
            <v>802.59999999962747</v>
          </cell>
          <cell r="AJ35">
            <v>2119.3999999999069</v>
          </cell>
          <cell r="AK35">
            <v>914.52000000001863</v>
          </cell>
          <cell r="AL35">
            <v>1321</v>
          </cell>
          <cell r="AM35">
            <v>187.79999999981374</v>
          </cell>
          <cell r="AN35">
            <v>3092.4000000003725</v>
          </cell>
          <cell r="AO35">
            <v>1736.0999999996275</v>
          </cell>
          <cell r="AP35">
            <v>3344.9000000003725</v>
          </cell>
          <cell r="AQ35">
            <v>5253.0999999996275</v>
          </cell>
          <cell r="AR35">
            <v>37818.589999996126</v>
          </cell>
          <cell r="AS35">
            <v>8493.7999999988824</v>
          </cell>
          <cell r="AT35">
            <v>2414.1000000000931</v>
          </cell>
          <cell r="AU35">
            <v>463.29999999981374</v>
          </cell>
          <cell r="AV35">
            <v>506.70000000018626</v>
          </cell>
          <cell r="AW35">
            <v>1268.820000000298</v>
          </cell>
          <cell r="AX35">
            <v>862.37000000011176</v>
          </cell>
          <cell r="AY35">
            <v>3284.8000000002794</v>
          </cell>
          <cell r="AZ35">
            <v>6</v>
          </cell>
          <cell r="BA35">
            <v>1896</v>
          </cell>
          <cell r="BB35">
            <v>1594.8999999994412</v>
          </cell>
          <cell r="BC35">
            <v>3314</v>
          </cell>
          <cell r="BD35">
            <v>13713.800000000745</v>
          </cell>
          <cell r="BE35">
            <v>34305.900000013411</v>
          </cell>
          <cell r="BF35">
            <v>3024.7000000001863</v>
          </cell>
          <cell r="BG35">
            <v>1876.7999999998137</v>
          </cell>
          <cell r="BH35">
            <v>1071.7000000001863</v>
          </cell>
          <cell r="BI35">
            <v>1210.1999999992549</v>
          </cell>
          <cell r="BJ35">
            <v>1907.5999999996275</v>
          </cell>
          <cell r="BK35">
            <v>363.89999999990687</v>
          </cell>
          <cell r="BL35">
            <v>5758.1000000000931</v>
          </cell>
          <cell r="BM35">
            <v>206.79999999981374</v>
          </cell>
          <cell r="BN35">
            <v>8452.7999999998137</v>
          </cell>
          <cell r="BO35">
            <v>1652.1999999992549</v>
          </cell>
          <cell r="BP35">
            <v>8168.2000000001863</v>
          </cell>
          <cell r="BQ35">
            <v>612.90000000037253</v>
          </cell>
          <cell r="BR35">
            <v>63380.540000006557</v>
          </cell>
          <cell r="BS35">
            <v>8430.2999999998137</v>
          </cell>
          <cell r="BT35">
            <v>5078.7599999997765</v>
          </cell>
          <cell r="BU35">
            <v>1368.2000000001863</v>
          </cell>
          <cell r="BV35">
            <v>1969.7000000001863</v>
          </cell>
          <cell r="BW35">
            <v>5392.4500000001863</v>
          </cell>
          <cell r="BX35">
            <v>2404.5400000000373</v>
          </cell>
          <cell r="BY35">
            <v>-1901.4899999997579</v>
          </cell>
          <cell r="BZ35">
            <v>9079</v>
          </cell>
          <cell r="CA35">
            <v>7872.7999999998137</v>
          </cell>
          <cell r="CB35">
            <v>4513</v>
          </cell>
          <cell r="CC35">
            <v>14923.600000000559</v>
          </cell>
          <cell r="CD35">
            <v>4249.679999999702</v>
          </cell>
          <cell r="CE35">
            <v>-15224.750000007451</v>
          </cell>
          <cell r="CF35">
            <v>3866.5400000000373</v>
          </cell>
          <cell r="CG35">
            <v>5275.1400000001304</v>
          </cell>
          <cell r="CH35">
            <v>5179.1000000000931</v>
          </cell>
          <cell r="CI35">
            <v>2069.7000000001863</v>
          </cell>
          <cell r="CJ35">
            <v>9220.2600000000093</v>
          </cell>
          <cell r="CK35">
            <v>2410.5</v>
          </cell>
          <cell r="CL35">
            <v>-77093.35999999987</v>
          </cell>
          <cell r="CM35">
            <v>14174</v>
          </cell>
          <cell r="CN35">
            <v>9292.7000000001863</v>
          </cell>
          <cell r="CO35">
            <v>7921.1000000005588</v>
          </cell>
          <cell r="CP35">
            <v>778.20000000018626</v>
          </cell>
          <cell r="CQ35">
            <v>1681.3700000001118</v>
          </cell>
          <cell r="CR35">
            <v>-9456.6299999952316</v>
          </cell>
          <cell r="CS35">
            <v>19.12999999942258</v>
          </cell>
          <cell r="CT35">
            <v>21.75</v>
          </cell>
          <cell r="CU35">
            <v>30</v>
          </cell>
          <cell r="CV35">
            <v>-688.31000000005588</v>
          </cell>
          <cell r="CW35">
            <v>40.679999999934807</v>
          </cell>
          <cell r="CX35">
            <v>-134.75</v>
          </cell>
          <cell r="CY35">
            <v>-7847.9000000003725</v>
          </cell>
          <cell r="CZ35">
            <v>-2835.5999999996275</v>
          </cell>
          <cell r="DA35">
            <v>3602.9000000003725</v>
          </cell>
          <cell r="DB35">
            <v>-1721.3999999994412</v>
          </cell>
          <cell r="DC35">
            <v>38.439999999944121</v>
          </cell>
          <cell r="DD35">
            <v>18.430000000167638</v>
          </cell>
          <cell r="DE35">
            <v>-1953</v>
          </cell>
          <cell r="DF35">
            <v>22.260000000242144</v>
          </cell>
          <cell r="DG35">
            <v>12.660000000149012</v>
          </cell>
          <cell r="DH35">
            <v>34.100000000093132</v>
          </cell>
          <cell r="DI35">
            <v>40.849999999860302</v>
          </cell>
          <cell r="DJ35">
            <v>-1129.2000000001863</v>
          </cell>
          <cell r="DK35">
            <v>-1277.3900000001304</v>
          </cell>
          <cell r="DL35">
            <v>55.900000000372529</v>
          </cell>
          <cell r="DM35">
            <v>135.5</v>
          </cell>
          <cell r="DN35">
            <v>86.300000000745058</v>
          </cell>
          <cell r="DO35">
            <v>28.399999999906868</v>
          </cell>
          <cell r="DP35">
            <v>29.859999999403954</v>
          </cell>
          <cell r="DQ35">
            <v>7.7599999997764826</v>
          </cell>
          <cell r="DR35">
            <v>256.30400000326335</v>
          </cell>
          <cell r="DS35">
            <v>4.9499999999534339</v>
          </cell>
          <cell r="DT35">
            <v>7.6500000000232831</v>
          </cell>
          <cell r="DU35">
            <v>4.3499999999767169</v>
          </cell>
          <cell r="DV35">
            <v>17.116000000038184</v>
          </cell>
          <cell r="DW35">
            <v>18.559999999997672</v>
          </cell>
          <cell r="DX35">
            <v>49.45499999995809</v>
          </cell>
          <cell r="DY35">
            <v>3.2229999999981374</v>
          </cell>
          <cell r="DZ35">
            <v>57.140000000130385</v>
          </cell>
          <cell r="EA35">
            <v>73.549999999813735</v>
          </cell>
          <cell r="EB35">
            <v>12.03000000002794</v>
          </cell>
          <cell r="EC35">
            <v>6.6799999997019768</v>
          </cell>
          <cell r="ED35">
            <v>1.5999999998603016</v>
          </cell>
        </row>
        <row r="36">
          <cell r="F36">
            <v>42.809999999997672</v>
          </cell>
          <cell r="G36">
            <v>0</v>
          </cell>
          <cell r="H36">
            <v>0</v>
          </cell>
          <cell r="I36">
            <v>0</v>
          </cell>
          <cell r="J36">
            <v>4.5</v>
          </cell>
          <cell r="K36">
            <v>0</v>
          </cell>
          <cell r="L36">
            <v>22.899999999965075</v>
          </cell>
          <cell r="M36">
            <v>0</v>
          </cell>
          <cell r="N36">
            <v>-2.3199999999487773</v>
          </cell>
          <cell r="O36">
            <v>28.779999999969732</v>
          </cell>
          <cell r="P36">
            <v>0</v>
          </cell>
          <cell r="Q36">
            <v>172.05999999999767</v>
          </cell>
          <cell r="R36">
            <v>-201.28000000026077</v>
          </cell>
          <cell r="S36">
            <v>-464.06999999994878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84.909999999974389</v>
          </cell>
          <cell r="Y36">
            <v>62.179999999993015</v>
          </cell>
          <cell r="Z36">
            <v>0</v>
          </cell>
          <cell r="AA36">
            <v>0</v>
          </cell>
          <cell r="AB36">
            <v>18.240000000048894</v>
          </cell>
          <cell r="AC36">
            <v>21.760000000009313</v>
          </cell>
          <cell r="AD36">
            <v>75.700000000011642</v>
          </cell>
          <cell r="AE36">
            <v>487.52999999932945</v>
          </cell>
          <cell r="AF36">
            <v>0</v>
          </cell>
          <cell r="AG36">
            <v>0</v>
          </cell>
          <cell r="AH36">
            <v>0</v>
          </cell>
          <cell r="AI36">
            <v>57.559999999997672</v>
          </cell>
          <cell r="AJ36">
            <v>0</v>
          </cell>
          <cell r="AK36">
            <v>74.340000000025611</v>
          </cell>
          <cell r="AL36">
            <v>186.89999999996508</v>
          </cell>
          <cell r="AM36">
            <v>13.5</v>
          </cell>
          <cell r="AN36">
            <v>16.349999999976717</v>
          </cell>
          <cell r="AO36">
            <v>0.71999999997206032</v>
          </cell>
          <cell r="AP36">
            <v>138.15999999997439</v>
          </cell>
          <cell r="AQ36">
            <v>0</v>
          </cell>
          <cell r="AR36">
            <v>1078.3299999991432</v>
          </cell>
          <cell r="AS36">
            <v>328.40999999997439</v>
          </cell>
          <cell r="AT36">
            <v>0</v>
          </cell>
          <cell r="AU36">
            <v>0</v>
          </cell>
          <cell r="AV36">
            <v>61.279999999969732</v>
          </cell>
          <cell r="AW36">
            <v>85.5</v>
          </cell>
          <cell r="AX36">
            <v>0</v>
          </cell>
          <cell r="AY36">
            <v>4.8800000000046566</v>
          </cell>
          <cell r="AZ36">
            <v>329.52000000001863</v>
          </cell>
          <cell r="BA36">
            <v>0</v>
          </cell>
          <cell r="BB36">
            <v>0</v>
          </cell>
          <cell r="BC36">
            <v>204.65999999997439</v>
          </cell>
          <cell r="BD36">
            <v>64.080000000016298</v>
          </cell>
          <cell r="BE36">
            <v>1259.0299999993294</v>
          </cell>
          <cell r="BF36">
            <v>217.29999999998836</v>
          </cell>
          <cell r="BG36">
            <v>249.46999999997206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290.97999999998137</v>
          </cell>
          <cell r="BM36">
            <v>0</v>
          </cell>
          <cell r="BN36">
            <v>324</v>
          </cell>
          <cell r="BO36">
            <v>0.67999999999301508</v>
          </cell>
          <cell r="BP36">
            <v>0</v>
          </cell>
          <cell r="BQ36">
            <v>176.59999999997672</v>
          </cell>
          <cell r="BR36">
            <v>2898.0100000011735</v>
          </cell>
          <cell r="BS36">
            <v>602.04000000003725</v>
          </cell>
          <cell r="BT36">
            <v>376.43999999997322</v>
          </cell>
          <cell r="BU36">
            <v>0</v>
          </cell>
          <cell r="BV36">
            <v>3.7000000000116415</v>
          </cell>
          <cell r="BW36">
            <v>126.10000000003492</v>
          </cell>
          <cell r="BX36">
            <v>0</v>
          </cell>
          <cell r="BY36">
            <v>-59.419999999983702</v>
          </cell>
          <cell r="BZ36">
            <v>798.17999999999302</v>
          </cell>
          <cell r="CA36">
            <v>139.76000000000931</v>
          </cell>
          <cell r="CB36">
            <v>463.84999999997672</v>
          </cell>
          <cell r="CC36">
            <v>248.71999999997206</v>
          </cell>
          <cell r="CD36">
            <v>198.64000000001397</v>
          </cell>
          <cell r="CE36">
            <v>3563.8799999998882</v>
          </cell>
          <cell r="CF36">
            <v>0</v>
          </cell>
          <cell r="CG36">
            <v>629.36999999999534</v>
          </cell>
          <cell r="CH36">
            <v>11.580000000016298</v>
          </cell>
          <cell r="CI36">
            <v>332.98000000003958</v>
          </cell>
          <cell r="CJ36">
            <v>5.5</v>
          </cell>
          <cell r="CK36">
            <v>173.90000000002328</v>
          </cell>
          <cell r="CL36">
            <v>-535.69000000000233</v>
          </cell>
          <cell r="CM36">
            <v>1782.8299999999581</v>
          </cell>
          <cell r="CN36">
            <v>55.239999999990687</v>
          </cell>
          <cell r="CO36">
            <v>1108.1700000000128</v>
          </cell>
          <cell r="CP36">
            <v>0</v>
          </cell>
          <cell r="CQ36">
            <v>0</v>
          </cell>
          <cell r="CR36">
            <v>-10.724000000394881</v>
          </cell>
          <cell r="CS36">
            <v>0</v>
          </cell>
          <cell r="CT36">
            <v>2.0499999999883585</v>
          </cell>
          <cell r="CU36">
            <v>3.5199999999895226</v>
          </cell>
          <cell r="CV36">
            <v>0</v>
          </cell>
          <cell r="CW36">
            <v>2.7100000000209548</v>
          </cell>
          <cell r="CX36">
            <v>-50.069999999948777</v>
          </cell>
          <cell r="CY36">
            <v>6.2259999999951106</v>
          </cell>
          <cell r="CZ36">
            <v>5.6400000000139698</v>
          </cell>
          <cell r="DA36">
            <v>9.9500000000116415</v>
          </cell>
          <cell r="DB36">
            <v>5.5599999999976717</v>
          </cell>
          <cell r="DC36">
            <v>2</v>
          </cell>
          <cell r="DD36">
            <v>1.6899999999732245</v>
          </cell>
          <cell r="DE36">
            <v>-622.60999999986961</v>
          </cell>
          <cell r="DF36">
            <v>0</v>
          </cell>
          <cell r="DG36">
            <v>2.7000000000116415</v>
          </cell>
          <cell r="DH36">
            <v>0</v>
          </cell>
          <cell r="DI36">
            <v>5.1999999999825377</v>
          </cell>
          <cell r="DJ36">
            <v>0</v>
          </cell>
          <cell r="DK36">
            <v>-653.4199999999837</v>
          </cell>
          <cell r="DL36">
            <v>11.290000000008149</v>
          </cell>
          <cell r="DM36">
            <v>6.0400000000081491</v>
          </cell>
          <cell r="DN36">
            <v>3.889999999984866</v>
          </cell>
          <cell r="DO36">
            <v>0</v>
          </cell>
          <cell r="DP36">
            <v>0</v>
          </cell>
          <cell r="DQ36">
            <v>1.6900000000023283</v>
          </cell>
          <cell r="DR36">
            <v>7.628000000026077</v>
          </cell>
          <cell r="DS36">
            <v>0</v>
          </cell>
          <cell r="DT36">
            <v>0</v>
          </cell>
          <cell r="DU36">
            <v>0</v>
          </cell>
          <cell r="DV36">
            <v>0.5</v>
          </cell>
          <cell r="DW36">
            <v>0</v>
          </cell>
          <cell r="DX36">
            <v>0.25999999999476131</v>
          </cell>
          <cell r="DY36">
            <v>0</v>
          </cell>
          <cell r="DZ36">
            <v>0</v>
          </cell>
          <cell r="EA36">
            <v>6.8679999999949359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-32.019000000087544</v>
          </cell>
          <cell r="G38">
            <v>-13.350000000034925</v>
          </cell>
          <cell r="H38">
            <v>0</v>
          </cell>
          <cell r="I38">
            <v>0</v>
          </cell>
          <cell r="J38">
            <v>-13.938000000081956</v>
          </cell>
          <cell r="K38">
            <v>-28.664199999766424</v>
          </cell>
          <cell r="L38">
            <v>-100.15339999995194</v>
          </cell>
          <cell r="M38">
            <v>-148.74550000019372</v>
          </cell>
          <cell r="N38">
            <v>-125.79130000015721</v>
          </cell>
          <cell r="O38">
            <v>-20.417999999946915</v>
          </cell>
          <cell r="P38">
            <v>-1.2990000000572763</v>
          </cell>
          <cell r="Q38">
            <v>-3.947999999858439</v>
          </cell>
          <cell r="R38">
            <v>-374.94708999805152</v>
          </cell>
          <cell r="S38">
            <v>137.23820999998134</v>
          </cell>
          <cell r="T38">
            <v>-19.730890000064392</v>
          </cell>
          <cell r="U38">
            <v>0</v>
          </cell>
          <cell r="V38">
            <v>0</v>
          </cell>
          <cell r="W38">
            <v>-17.523559999885038</v>
          </cell>
          <cell r="X38">
            <v>-91.055249999975786</v>
          </cell>
          <cell r="Y38">
            <v>-118.63799999980256</v>
          </cell>
          <cell r="Z38">
            <v>-77.570999999996275</v>
          </cell>
          <cell r="AA38">
            <v>-83.65500000002794</v>
          </cell>
          <cell r="AB38">
            <v>-1.9647999999579042</v>
          </cell>
          <cell r="AC38">
            <v>0</v>
          </cell>
          <cell r="AD38">
            <v>-102.04680000001099</v>
          </cell>
          <cell r="AE38">
            <v>-824.77433000318706</v>
          </cell>
          <cell r="AF38">
            <v>-12.760960000101477</v>
          </cell>
          <cell r="AG38">
            <v>-34.232280000054743</v>
          </cell>
          <cell r="AH38">
            <v>-8.8108400000492111</v>
          </cell>
          <cell r="AI38">
            <v>-4.4776400000555441</v>
          </cell>
          <cell r="AJ38">
            <v>-18.767779999994673</v>
          </cell>
          <cell r="AK38">
            <v>-126.51479000016116</v>
          </cell>
          <cell r="AL38">
            <v>-86.914900000207126</v>
          </cell>
          <cell r="AM38">
            <v>-281.88939999998547</v>
          </cell>
          <cell r="AN38">
            <v>-40.79190000006929</v>
          </cell>
          <cell r="AO38">
            <v>-60.338240000070073</v>
          </cell>
          <cell r="AP38">
            <v>-1.3501999999862164</v>
          </cell>
          <cell r="AQ38">
            <v>-147.92540000006557</v>
          </cell>
          <cell r="AR38">
            <v>-862.05269999988377</v>
          </cell>
          <cell r="AS38">
            <v>-17.874219999997877</v>
          </cell>
          <cell r="AT38">
            <v>-43.920799999963492</v>
          </cell>
          <cell r="AU38">
            <v>-8.9999000000534579</v>
          </cell>
          <cell r="AV38">
            <v>-21.619079999916721</v>
          </cell>
          <cell r="AW38">
            <v>-0.70517999993171543</v>
          </cell>
          <cell r="AX38">
            <v>-69.538720000069588</v>
          </cell>
          <cell r="AY38">
            <v>-167.25091999978758</v>
          </cell>
          <cell r="AZ38">
            <v>-296.91267999983393</v>
          </cell>
          <cell r="BA38">
            <v>-163.11929999990389</v>
          </cell>
          <cell r="BB38">
            <v>-9.534419999923557</v>
          </cell>
          <cell r="BC38">
            <v>0</v>
          </cell>
          <cell r="BD38">
            <v>-62.577479999978095</v>
          </cell>
          <cell r="BE38">
            <v>-1273.7924000006169</v>
          </cell>
          <cell r="BF38">
            <v>-44.21999999997206</v>
          </cell>
          <cell r="BG38">
            <v>-42.282899999991059</v>
          </cell>
          <cell r="BH38">
            <v>-30.260999999998603</v>
          </cell>
          <cell r="BI38">
            <v>-4.6529999999911524</v>
          </cell>
          <cell r="BJ38">
            <v>0</v>
          </cell>
          <cell r="BK38">
            <v>-53.191600000020117</v>
          </cell>
          <cell r="BL38">
            <v>-328.12999999988824</v>
          </cell>
          <cell r="BM38">
            <v>-526.89200000022538</v>
          </cell>
          <cell r="BN38">
            <v>-99.381000000052154</v>
          </cell>
          <cell r="BO38">
            <v>-55.482900000060908</v>
          </cell>
          <cell r="BP38">
            <v>-18.810000000055879</v>
          </cell>
          <cell r="BQ38">
            <v>-70.487999999895692</v>
          </cell>
          <cell r="BR38">
            <v>-1498.815609999001</v>
          </cell>
          <cell r="BS38">
            <v>-49.165480000083335</v>
          </cell>
          <cell r="BT38">
            <v>-185.47749999997905</v>
          </cell>
          <cell r="BU38">
            <v>-22.358699999924283</v>
          </cell>
          <cell r="BV38">
            <v>-17.731479999958538</v>
          </cell>
          <cell r="BW38">
            <v>-42.706300000078045</v>
          </cell>
          <cell r="BX38">
            <v>-139.55671999999322</v>
          </cell>
          <cell r="BY38">
            <v>0</v>
          </cell>
          <cell r="BZ38">
            <v>-599.16669000010006</v>
          </cell>
          <cell r="CA38">
            <v>-123.19880000012927</v>
          </cell>
          <cell r="CB38">
            <v>-100.74765999999363</v>
          </cell>
          <cell r="CC38">
            <v>-58.893119999906048</v>
          </cell>
          <cell r="CD38">
            <v>-159.81315999990329</v>
          </cell>
          <cell r="CE38">
            <v>-1292.6664400007576</v>
          </cell>
          <cell r="CF38">
            <v>-28.735300000058487</v>
          </cell>
          <cell r="CG38">
            <v>-216.96621999994386</v>
          </cell>
          <cell r="CH38">
            <v>-72.296700000064448</v>
          </cell>
          <cell r="CI38">
            <v>-73.794879999826662</v>
          </cell>
          <cell r="CJ38">
            <v>-55.723299999954179</v>
          </cell>
          <cell r="CK38">
            <v>-120.21477999980561</v>
          </cell>
          <cell r="CL38">
            <v>0</v>
          </cell>
          <cell r="CM38">
            <v>-490.34872000012547</v>
          </cell>
          <cell r="CN38">
            <v>-325.7436999999918</v>
          </cell>
          <cell r="CO38">
            <v>-108.2115000000922</v>
          </cell>
          <cell r="CP38">
            <v>-116.80268000008073</v>
          </cell>
          <cell r="CQ38">
            <v>316.17133999988437</v>
          </cell>
          <cell r="CR38">
            <v>-291.48563999868929</v>
          </cell>
          <cell r="CS38">
            <v>-0.58055999991483986</v>
          </cell>
          <cell r="CT38">
            <v>-20.011620000121184</v>
          </cell>
          <cell r="CU38">
            <v>-1.1682000000728294</v>
          </cell>
          <cell r="CV38">
            <v>-1.426619999925606</v>
          </cell>
          <cell r="CW38">
            <v>-1.4018400000641122</v>
          </cell>
          <cell r="CX38">
            <v>-57.402000000001863</v>
          </cell>
          <cell r="CY38">
            <v>0</v>
          </cell>
          <cell r="CZ38">
            <v>-0.80999999982304871</v>
          </cell>
          <cell r="DA38">
            <v>-160.20449999999255</v>
          </cell>
          <cell r="DB38">
            <v>-46.232400000095367</v>
          </cell>
          <cell r="DC38">
            <v>-1.3133399999933317</v>
          </cell>
          <cell r="DD38">
            <v>-0.93455999996513128</v>
          </cell>
          <cell r="DE38">
            <v>-279.37357999943197</v>
          </cell>
          <cell r="DF38">
            <v>-0.41744999994989485</v>
          </cell>
          <cell r="DG38">
            <v>-1.829520000028424</v>
          </cell>
          <cell r="DH38">
            <v>-1.691579999984242</v>
          </cell>
          <cell r="DI38">
            <v>-1.5282300000544637</v>
          </cell>
          <cell r="DJ38">
            <v>-0.4355999999679625</v>
          </cell>
          <cell r="DK38">
            <v>-268.54333000001498</v>
          </cell>
          <cell r="DL38">
            <v>0</v>
          </cell>
          <cell r="DM38">
            <v>-0.97431000019423664</v>
          </cell>
          <cell r="DN38">
            <v>-1.996989999897778</v>
          </cell>
          <cell r="DO38">
            <v>-0.86030999990180135</v>
          </cell>
          <cell r="DP38">
            <v>-0.26136000000406057</v>
          </cell>
          <cell r="DQ38">
            <v>-0.83489999989978969</v>
          </cell>
          <cell r="DR38">
            <v>-8.7928800005465746</v>
          </cell>
          <cell r="DS38">
            <v>-5.9520000009797513E-2</v>
          </cell>
          <cell r="DT38">
            <v>-0.52079999994020909</v>
          </cell>
          <cell r="DU38">
            <v>-0.53196000005118549</v>
          </cell>
          <cell r="DV38">
            <v>-0.75516000005882233</v>
          </cell>
          <cell r="DW38">
            <v>-0.15996000007726252</v>
          </cell>
          <cell r="DX38">
            <v>-3.2497199999634176</v>
          </cell>
          <cell r="DY38">
            <v>0</v>
          </cell>
          <cell r="DZ38">
            <v>-0.35400000005029142</v>
          </cell>
          <cell r="EA38">
            <v>-1.1752800000831485</v>
          </cell>
          <cell r="EB38">
            <v>-0.36456000001635402</v>
          </cell>
          <cell r="EC38">
            <v>-1.3912800000980496</v>
          </cell>
          <cell r="ED38">
            <v>-0.23063999996520579</v>
          </cell>
        </row>
        <row r="39">
          <cell r="F39">
            <v>905.30949999998847</v>
          </cell>
          <cell r="G39">
            <v>7332.9570000000531</v>
          </cell>
          <cell r="H39">
            <v>28976.712800000329</v>
          </cell>
          <cell r="I39">
            <v>25651.101000000024</v>
          </cell>
          <cell r="J39">
            <v>19538.12099999981</v>
          </cell>
          <cell r="K39">
            <v>27448.206200000132</v>
          </cell>
          <cell r="L39">
            <v>5144.7758000000031</v>
          </cell>
          <cell r="M39">
            <v>5131.8870999999926</v>
          </cell>
          <cell r="N39">
            <v>18863.43966999976</v>
          </cell>
          <cell r="O39">
            <v>9095.3999999999069</v>
          </cell>
          <cell r="P39">
            <v>5459.0920000000624</v>
          </cell>
          <cell r="Q39">
            <v>1698.4034999999858</v>
          </cell>
          <cell r="R39">
            <v>150622.23028000072</v>
          </cell>
          <cell r="S39">
            <v>618.74234000000433</v>
          </cell>
          <cell r="T39">
            <v>4467.0540000000037</v>
          </cell>
          <cell r="U39">
            <v>26494.634000000078</v>
          </cell>
          <cell r="V39">
            <v>26603.409599999897</v>
          </cell>
          <cell r="W39">
            <v>15639.581999999937</v>
          </cell>
          <cell r="X39">
            <v>13160.98900000006</v>
          </cell>
          <cell r="Y39">
            <v>1497.7421400000021</v>
          </cell>
          <cell r="Z39">
            <v>3476.1860000000161</v>
          </cell>
          <cell r="AA39">
            <v>43882.969999999972</v>
          </cell>
          <cell r="AB39">
            <v>10242.957600000082</v>
          </cell>
          <cell r="AC39">
            <v>4537.9635999999882</v>
          </cell>
          <cell r="AD39">
            <v>0</v>
          </cell>
          <cell r="AE39">
            <v>96653.547790000215</v>
          </cell>
          <cell r="AF39">
            <v>0</v>
          </cell>
          <cell r="AG39">
            <v>592.09863000000041</v>
          </cell>
          <cell r="AH39">
            <v>20385.236999999732</v>
          </cell>
          <cell r="AI39">
            <v>21792.14000000013</v>
          </cell>
          <cell r="AJ39">
            <v>14356.493400000036</v>
          </cell>
          <cell r="AK39">
            <v>9883.2829999999376</v>
          </cell>
          <cell r="AL39">
            <v>1004.4050000000134</v>
          </cell>
          <cell r="AM39">
            <v>4902.1781300000148</v>
          </cell>
          <cell r="AN39">
            <v>18814.470000000205</v>
          </cell>
          <cell r="AO39">
            <v>4730.2783000000054</v>
          </cell>
          <cell r="AP39">
            <v>192.96433000000002</v>
          </cell>
          <cell r="AQ39">
            <v>0</v>
          </cell>
          <cell r="AR39">
            <v>84916.721090000123</v>
          </cell>
          <cell r="AS39">
            <v>0</v>
          </cell>
          <cell r="AT39">
            <v>506.55999999999767</v>
          </cell>
          <cell r="AU39">
            <v>15748.875000000116</v>
          </cell>
          <cell r="AV39">
            <v>18571.677999999956</v>
          </cell>
          <cell r="AW39">
            <v>10432.679000000004</v>
          </cell>
          <cell r="AX39">
            <v>14793.62200000009</v>
          </cell>
          <cell r="AY39">
            <v>664.91479000000254</v>
          </cell>
          <cell r="AZ39">
            <v>1643.2770000000019</v>
          </cell>
          <cell r="BA39">
            <v>16598.216000000015</v>
          </cell>
          <cell r="BB39">
            <v>5956.89929999999</v>
          </cell>
          <cell r="BC39">
            <v>0</v>
          </cell>
          <cell r="BD39">
            <v>0</v>
          </cell>
          <cell r="BE39">
            <v>68915.634599999525</v>
          </cell>
          <cell r="BF39">
            <v>0</v>
          </cell>
          <cell r="BG39">
            <v>0</v>
          </cell>
          <cell r="BH39">
            <v>11316.33600000001</v>
          </cell>
          <cell r="BI39">
            <v>18814.160539999953</v>
          </cell>
          <cell r="BJ39">
            <v>8396.7935600000201</v>
          </cell>
          <cell r="BK39">
            <v>10944.701999999932</v>
          </cell>
          <cell r="BL39">
            <v>0</v>
          </cell>
          <cell r="BM39">
            <v>2714.5010000000038</v>
          </cell>
          <cell r="BN39">
            <v>11221.600999999908</v>
          </cell>
          <cell r="BO39">
            <v>4940.4329999999609</v>
          </cell>
          <cell r="BP39">
            <v>567.10750000000007</v>
          </cell>
          <cell r="BQ39">
            <v>0</v>
          </cell>
          <cell r="BR39">
            <v>35003.121829999611</v>
          </cell>
          <cell r="BS39">
            <v>0</v>
          </cell>
          <cell r="BT39">
            <v>172.35345999999993</v>
          </cell>
          <cell r="BU39">
            <v>7485.2779999999329</v>
          </cell>
          <cell r="BV39">
            <v>12313.072470000072</v>
          </cell>
          <cell r="BW39">
            <v>2926.4519000000146</v>
          </cell>
          <cell r="BX39">
            <v>6541.9800000000396</v>
          </cell>
          <cell r="BY39">
            <v>935.39999999990687</v>
          </cell>
          <cell r="BZ39">
            <v>0</v>
          </cell>
          <cell r="CA39">
            <v>4628.5859999999811</v>
          </cell>
          <cell r="CB39">
            <v>0</v>
          </cell>
          <cell r="CC39">
            <v>0</v>
          </cell>
          <cell r="CD39">
            <v>0</v>
          </cell>
          <cell r="CE39">
            <v>3200.3479999999981</v>
          </cell>
          <cell r="CF39">
            <v>0</v>
          </cell>
          <cell r="CG39">
            <v>0</v>
          </cell>
          <cell r="CH39">
            <v>2503.6399999999994</v>
          </cell>
          <cell r="CI39">
            <v>696.70799999999144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2026.9004999957979</v>
          </cell>
          <cell r="G41">
            <v>8330.1069999970496</v>
          </cell>
          <cell r="H41">
            <v>27367.512799996883</v>
          </cell>
          <cell r="I41">
            <v>26738.101000001654</v>
          </cell>
          <cell r="J41">
            <v>20158.622999999672</v>
          </cell>
          <cell r="K41">
            <v>28045.742000000551</v>
          </cell>
          <cell r="L41">
            <v>7833.5224000029266</v>
          </cell>
          <cell r="M41">
            <v>7706.3416000008583</v>
          </cell>
          <cell r="N41">
            <v>20944.028369996697</v>
          </cell>
          <cell r="O41">
            <v>10257.462000001222</v>
          </cell>
          <cell r="P41">
            <v>6609.2930000014603</v>
          </cell>
          <cell r="Q41">
            <v>2865.7155000045896</v>
          </cell>
          <cell r="R41">
            <v>203543.14318999648</v>
          </cell>
          <cell r="S41">
            <v>-9137.5894499979913</v>
          </cell>
          <cell r="T41">
            <v>5946.8231100030243</v>
          </cell>
          <cell r="U41">
            <v>27226.033999998122</v>
          </cell>
          <cell r="V41">
            <v>28421.009600000456</v>
          </cell>
          <cell r="W41">
            <v>19324.258440000005</v>
          </cell>
          <cell r="X41">
            <v>14695.783749999478</v>
          </cell>
          <cell r="Y41">
            <v>2998.8841399997473</v>
          </cell>
          <cell r="Z41">
            <v>5294.515000000596</v>
          </cell>
          <cell r="AA41">
            <v>81820.114999998361</v>
          </cell>
          <cell r="AB41">
            <v>11997.732799995691</v>
          </cell>
          <cell r="AC41">
            <v>6925.5235999971628</v>
          </cell>
          <cell r="AD41">
            <v>8030.0532000027597</v>
          </cell>
          <cell r="AE41">
            <v>72089.203460067511</v>
          </cell>
          <cell r="AF41">
            <v>4599.7390400003642</v>
          </cell>
          <cell r="AG41">
            <v>8792.0663499999791</v>
          </cell>
          <cell r="AH41">
            <v>22811.72616000101</v>
          </cell>
          <cell r="AI41">
            <v>24095.022359997034</v>
          </cell>
          <cell r="AJ41">
            <v>18076.005620000884</v>
          </cell>
          <cell r="AK41">
            <v>13138.328209999949</v>
          </cell>
          <cell r="AL41">
            <v>-86209.609899993986</v>
          </cell>
          <cell r="AM41">
            <v>9656.8887300044298</v>
          </cell>
          <cell r="AN41">
            <v>24496.228099998087</v>
          </cell>
          <cell r="AO41">
            <v>10880.860060002655</v>
          </cell>
          <cell r="AP41">
            <v>5807.4741299971938</v>
          </cell>
          <cell r="AQ41">
            <v>15944.47460000217</v>
          </cell>
          <cell r="AR41">
            <v>61869.888390004635</v>
          </cell>
          <cell r="AS41">
            <v>16923.235779996961</v>
          </cell>
          <cell r="AT41">
            <v>905.4391999989748</v>
          </cell>
          <cell r="AU41">
            <v>17757.675099998713</v>
          </cell>
          <cell r="AV41">
            <v>22212.23891999945</v>
          </cell>
          <cell r="AW41">
            <v>12736.393820000812</v>
          </cell>
          <cell r="AX41">
            <v>17229.453279998153</v>
          </cell>
          <cell r="AY41">
            <v>-89681.656130004674</v>
          </cell>
          <cell r="AZ41">
            <v>7334.6843200027943</v>
          </cell>
          <cell r="BA41">
            <v>22529.296700000763</v>
          </cell>
          <cell r="BB41">
            <v>12412.564879998565</v>
          </cell>
          <cell r="BC41">
            <v>5365.160000000149</v>
          </cell>
          <cell r="BD41">
            <v>16145.402520002797</v>
          </cell>
          <cell r="BE41">
            <v>54945.672200024128</v>
          </cell>
          <cell r="BF41">
            <v>8733.9799999985844</v>
          </cell>
          <cell r="BG41">
            <v>6013.1871000006795</v>
          </cell>
          <cell r="BH41">
            <v>16046.775000002235</v>
          </cell>
          <cell r="BI41">
            <v>22420.207539999858</v>
          </cell>
          <cell r="BJ41">
            <v>10897.393559999764</v>
          </cell>
          <cell r="BK41">
            <v>13149.510400002822</v>
          </cell>
          <cell r="BL41">
            <v>-81171.050000000745</v>
          </cell>
          <cell r="BM41">
            <v>11452.708999998868</v>
          </cell>
          <cell r="BN41">
            <v>22605.820000000298</v>
          </cell>
          <cell r="BO41">
            <v>10426.630100004375</v>
          </cell>
          <cell r="BP41">
            <v>10012.497500002384</v>
          </cell>
          <cell r="BQ41">
            <v>4358.0119999982417</v>
          </cell>
          <cell r="BR41">
            <v>159110.53621998429</v>
          </cell>
          <cell r="BS41">
            <v>8990.2745199985802</v>
          </cell>
          <cell r="BT41">
            <v>19935.57596000284</v>
          </cell>
          <cell r="BU41">
            <v>14016.11930000037</v>
          </cell>
          <cell r="BV41">
            <v>18414.840990001336</v>
          </cell>
          <cell r="BW41">
            <v>12856.275600002147</v>
          </cell>
          <cell r="BX41">
            <v>11857.463280001655</v>
          </cell>
          <cell r="BY41">
            <v>25737.490000002086</v>
          </cell>
          <cell r="BZ41">
            <v>29604.0133100003</v>
          </cell>
          <cell r="CA41">
            <v>19330.247199997306</v>
          </cell>
          <cell r="CB41">
            <v>16000.50233999826</v>
          </cell>
          <cell r="CC41">
            <v>11034.926879998296</v>
          </cell>
          <cell r="CD41">
            <v>-28667.193160001189</v>
          </cell>
          <cell r="CE41">
            <v>131957.53156000376</v>
          </cell>
          <cell r="CF41">
            <v>10089.104700000957</v>
          </cell>
          <cell r="CG41">
            <v>7024.8437799997628</v>
          </cell>
          <cell r="CH41">
            <v>32214.22329999879</v>
          </cell>
          <cell r="CI41">
            <v>12638.493120001629</v>
          </cell>
          <cell r="CJ41">
            <v>14555.756700000726</v>
          </cell>
          <cell r="CK41">
            <v>13855.38522000052</v>
          </cell>
          <cell r="CL41">
            <v>-41111.75</v>
          </cell>
          <cell r="CM41">
            <v>41456.881279997528</v>
          </cell>
          <cell r="CN41">
            <v>19325.696299996227</v>
          </cell>
          <cell r="CO41">
            <v>23644.358500000089</v>
          </cell>
          <cell r="CP41">
            <v>13417.897320000455</v>
          </cell>
          <cell r="CQ41">
            <v>-15153.358660001308</v>
          </cell>
          <cell r="CR41">
            <v>15049.480359971523</v>
          </cell>
          <cell r="CS41">
            <v>72.049439998343587</v>
          </cell>
          <cell r="CT41">
            <v>365.78838000074029</v>
          </cell>
          <cell r="CU41">
            <v>166.25180000066757</v>
          </cell>
          <cell r="CV41">
            <v>-560.53662000223994</v>
          </cell>
          <cell r="CW41">
            <v>538.46816000062972</v>
          </cell>
          <cell r="CX41">
            <v>1332.8780000004917</v>
          </cell>
          <cell r="CY41">
            <v>9345.0260000005364</v>
          </cell>
          <cell r="CZ41">
            <v>-2634.7299999967217</v>
          </cell>
          <cell r="DA41">
            <v>5630.645499996841</v>
          </cell>
          <cell r="DB41">
            <v>578.52759999968112</v>
          </cell>
          <cell r="DC41">
            <v>123.72666000202298</v>
          </cell>
          <cell r="DD41">
            <v>91.385439999401569</v>
          </cell>
          <cell r="DE41">
            <v>8555.9264199733734</v>
          </cell>
          <cell r="DF41">
            <v>68.042550001293421</v>
          </cell>
          <cell r="DG41">
            <v>77.330480000004172</v>
          </cell>
          <cell r="DH41">
            <v>152.60841999948025</v>
          </cell>
          <cell r="DI41">
            <v>181.22176999785006</v>
          </cell>
          <cell r="DJ41">
            <v>-771.22559999953955</v>
          </cell>
          <cell r="DK41">
            <v>1647.2466700002551</v>
          </cell>
          <cell r="DL41">
            <v>6294.1899999976158</v>
          </cell>
          <cell r="DM41">
            <v>299.36569000221789</v>
          </cell>
          <cell r="DN41">
            <v>246.29301000759006</v>
          </cell>
          <cell r="DO41">
            <v>115.8396899998188</v>
          </cell>
          <cell r="DP41">
            <v>109.09864000044763</v>
          </cell>
          <cell r="DQ41">
            <v>135.91509999707341</v>
          </cell>
          <cell r="DR41">
            <v>888.05312000215054</v>
          </cell>
          <cell r="DS41">
            <v>18.720479999668896</v>
          </cell>
          <cell r="DT41">
            <v>50.129200000315905</v>
          </cell>
          <cell r="DU41">
            <v>65.818039999343455</v>
          </cell>
          <cell r="DV41">
            <v>108.2608399996534</v>
          </cell>
          <cell r="DW41">
            <v>40.686040000058711</v>
          </cell>
          <cell r="DX41">
            <v>161.34528000093997</v>
          </cell>
          <cell r="DY41">
            <v>16.441000001505017</v>
          </cell>
          <cell r="DZ41">
            <v>88.055999998934567</v>
          </cell>
          <cell r="EA41">
            <v>194.24272000044584</v>
          </cell>
          <cell r="EB41">
            <v>67.765440000221133</v>
          </cell>
          <cell r="EC41">
            <v>56.138719999231398</v>
          </cell>
          <cell r="ED41">
            <v>20.449360000900924</v>
          </cell>
        </row>
        <row r="43">
          <cell r="F43">
            <v>2026.9004999957979</v>
          </cell>
          <cell r="G43">
            <v>8330.1069999970496</v>
          </cell>
          <cell r="H43">
            <v>27367.512799996883</v>
          </cell>
          <cell r="I43">
            <v>26738.101000001654</v>
          </cell>
          <cell r="J43">
            <v>20158.622999999672</v>
          </cell>
          <cell r="K43">
            <v>28045.742000000551</v>
          </cell>
          <cell r="L43">
            <v>7833.5224000029266</v>
          </cell>
          <cell r="M43">
            <v>7706.3416000008583</v>
          </cell>
          <cell r="N43">
            <v>20944.028369996697</v>
          </cell>
          <cell r="O43">
            <v>10257.462000001222</v>
          </cell>
          <cell r="P43">
            <v>6609.2930000014603</v>
          </cell>
          <cell r="Q43">
            <v>2865.7155000045896</v>
          </cell>
          <cell r="R43">
            <v>203543.14318999648</v>
          </cell>
          <cell r="S43">
            <v>-9137.5894499979913</v>
          </cell>
          <cell r="T43">
            <v>5946.8231100030243</v>
          </cell>
          <cell r="U43">
            <v>27226.033999998122</v>
          </cell>
          <cell r="V43">
            <v>28421.009600000456</v>
          </cell>
          <cell r="W43">
            <v>19324.258440000005</v>
          </cell>
          <cell r="X43">
            <v>14695.783749999478</v>
          </cell>
          <cell r="Y43">
            <v>2998.8841399997473</v>
          </cell>
          <cell r="Z43">
            <v>5294.515000000596</v>
          </cell>
          <cell r="AA43">
            <v>81820.114999998361</v>
          </cell>
          <cell r="AB43">
            <v>11997.732799995691</v>
          </cell>
          <cell r="AC43">
            <v>6925.5235999971628</v>
          </cell>
          <cell r="AD43">
            <v>8030.0532000027597</v>
          </cell>
          <cell r="AE43">
            <v>72089.203460067511</v>
          </cell>
          <cell r="AF43">
            <v>4599.7390400003642</v>
          </cell>
          <cell r="AG43">
            <v>8792.0663499999791</v>
          </cell>
          <cell r="AH43">
            <v>22811.72616000101</v>
          </cell>
          <cell r="AI43">
            <v>24095.022359997034</v>
          </cell>
          <cell r="AJ43">
            <v>18076.005620000884</v>
          </cell>
          <cell r="AK43">
            <v>13138.328209999949</v>
          </cell>
          <cell r="AL43">
            <v>-86209.609899993986</v>
          </cell>
          <cell r="AM43">
            <v>9656.8887300044298</v>
          </cell>
          <cell r="AN43">
            <v>24496.228099998087</v>
          </cell>
          <cell r="AO43">
            <v>10880.860060002655</v>
          </cell>
          <cell r="AP43">
            <v>5807.4741299971938</v>
          </cell>
          <cell r="AQ43">
            <v>15944.47460000217</v>
          </cell>
          <cell r="AR43">
            <v>61869.888390004635</v>
          </cell>
          <cell r="AS43">
            <v>16923.235779996961</v>
          </cell>
          <cell r="AT43">
            <v>905.4391999989748</v>
          </cell>
          <cell r="AU43">
            <v>17757.675099998713</v>
          </cell>
          <cell r="AV43">
            <v>22212.23891999945</v>
          </cell>
          <cell r="AW43">
            <v>12736.393820000812</v>
          </cell>
          <cell r="AX43">
            <v>17229.453279998153</v>
          </cell>
          <cell r="AY43">
            <v>-89681.656130004674</v>
          </cell>
          <cell r="AZ43">
            <v>7334.6843200027943</v>
          </cell>
          <cell r="BA43">
            <v>22529.296700000763</v>
          </cell>
          <cell r="BB43">
            <v>12412.564879998565</v>
          </cell>
          <cell r="BC43">
            <v>5365.160000000149</v>
          </cell>
          <cell r="BD43">
            <v>16145.402520002797</v>
          </cell>
          <cell r="BE43">
            <v>54945.672200024128</v>
          </cell>
          <cell r="BF43">
            <v>8733.9799999985844</v>
          </cell>
          <cell r="BG43">
            <v>6013.1871000006795</v>
          </cell>
          <cell r="BH43">
            <v>16046.775000002235</v>
          </cell>
          <cell r="BI43">
            <v>22420.207539999858</v>
          </cell>
          <cell r="BJ43">
            <v>10897.393559999764</v>
          </cell>
          <cell r="BK43">
            <v>13149.510400002822</v>
          </cell>
          <cell r="BL43">
            <v>-81171.050000000745</v>
          </cell>
          <cell r="BM43">
            <v>11452.708999998868</v>
          </cell>
          <cell r="BN43">
            <v>22605.820000000298</v>
          </cell>
          <cell r="BO43">
            <v>10426.630100004375</v>
          </cell>
          <cell r="BP43">
            <v>10012.497500002384</v>
          </cell>
          <cell r="BQ43">
            <v>4358.0119999982417</v>
          </cell>
          <cell r="BR43">
            <v>159110.53621998429</v>
          </cell>
          <cell r="BS43">
            <v>8990.2745199985802</v>
          </cell>
          <cell r="BT43">
            <v>19935.57596000284</v>
          </cell>
          <cell r="BU43">
            <v>14016.11930000037</v>
          </cell>
          <cell r="BV43">
            <v>18414.840990001336</v>
          </cell>
          <cell r="BW43">
            <v>12856.275600002147</v>
          </cell>
          <cell r="BX43">
            <v>11857.463280001655</v>
          </cell>
          <cell r="BY43">
            <v>25737.490000002086</v>
          </cell>
          <cell r="BZ43">
            <v>29604.0133100003</v>
          </cell>
          <cell r="CA43">
            <v>19330.247199997306</v>
          </cell>
          <cell r="CB43">
            <v>16000.50233999826</v>
          </cell>
          <cell r="CC43">
            <v>11034.926879998296</v>
          </cell>
          <cell r="CD43">
            <v>-28667.193160001189</v>
          </cell>
          <cell r="CE43">
            <v>131957.53156000376</v>
          </cell>
          <cell r="CF43">
            <v>10089.104700000957</v>
          </cell>
          <cell r="CG43">
            <v>7024.8437799997628</v>
          </cell>
          <cell r="CH43">
            <v>32214.22329999879</v>
          </cell>
          <cell r="CI43">
            <v>12638.493120001629</v>
          </cell>
          <cell r="CJ43">
            <v>14555.756700000726</v>
          </cell>
          <cell r="CK43">
            <v>13855.38522000052</v>
          </cell>
          <cell r="CL43">
            <v>-41111.75</v>
          </cell>
          <cell r="CM43">
            <v>41456.881279997528</v>
          </cell>
          <cell r="CN43">
            <v>19325.696299996227</v>
          </cell>
          <cell r="CO43">
            <v>23644.358500000089</v>
          </cell>
          <cell r="CP43">
            <v>13417.897320000455</v>
          </cell>
          <cell r="CQ43">
            <v>-15153.358660001308</v>
          </cell>
          <cell r="CR43">
            <v>15049.480359971523</v>
          </cell>
          <cell r="CS43">
            <v>72.049439998343587</v>
          </cell>
          <cell r="CT43">
            <v>365.78838000074029</v>
          </cell>
          <cell r="CU43">
            <v>166.25180000066757</v>
          </cell>
          <cell r="CV43">
            <v>-560.53662000223994</v>
          </cell>
          <cell r="CW43">
            <v>538.46816000062972</v>
          </cell>
          <cell r="CX43">
            <v>1332.8780000004917</v>
          </cell>
          <cell r="CY43">
            <v>9345.0260000005364</v>
          </cell>
          <cell r="CZ43">
            <v>-2634.7299999967217</v>
          </cell>
          <cell r="DA43">
            <v>5630.645499996841</v>
          </cell>
          <cell r="DB43">
            <v>578.52759999968112</v>
          </cell>
          <cell r="DC43">
            <v>123.72666000202298</v>
          </cell>
          <cell r="DD43">
            <v>91.385439999401569</v>
          </cell>
          <cell r="DE43">
            <v>8555.9264199733734</v>
          </cell>
          <cell r="DF43">
            <v>68.042550001293421</v>
          </cell>
          <cell r="DG43">
            <v>77.330480000004172</v>
          </cell>
          <cell r="DH43">
            <v>152.60841999948025</v>
          </cell>
          <cell r="DI43">
            <v>181.22176999785006</v>
          </cell>
          <cell r="DJ43">
            <v>-771.22559999953955</v>
          </cell>
          <cell r="DK43">
            <v>1647.2466700002551</v>
          </cell>
          <cell r="DL43">
            <v>6294.1899999976158</v>
          </cell>
          <cell r="DM43">
            <v>299.36569000221789</v>
          </cell>
          <cell r="DN43">
            <v>246.29301000759006</v>
          </cell>
          <cell r="DO43">
            <v>115.8396899998188</v>
          </cell>
          <cell r="DP43">
            <v>109.09864000044763</v>
          </cell>
          <cell r="DQ43">
            <v>135.91509999707341</v>
          </cell>
          <cell r="DR43">
            <v>888.05312000215054</v>
          </cell>
          <cell r="DS43">
            <v>18.720479999668896</v>
          </cell>
          <cell r="DT43">
            <v>50.129200000315905</v>
          </cell>
          <cell r="DU43">
            <v>65.818039999343455</v>
          </cell>
          <cell r="DV43">
            <v>108.2608399996534</v>
          </cell>
          <cell r="DW43">
            <v>40.686040000058711</v>
          </cell>
          <cell r="DX43">
            <v>161.34528000093997</v>
          </cell>
          <cell r="DY43">
            <v>16.441000001505017</v>
          </cell>
          <cell r="DZ43">
            <v>88.055999998934567</v>
          </cell>
          <cell r="EA43">
            <v>194.24272000044584</v>
          </cell>
          <cell r="EB43">
            <v>67.765440000221133</v>
          </cell>
          <cell r="EC43">
            <v>56.138719999231398</v>
          </cell>
          <cell r="ED43">
            <v>20.449360000900924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354.88000000000466</v>
          </cell>
          <cell r="G176">
            <v>-820.18999999994412</v>
          </cell>
          <cell r="H176">
            <v>-391.12400000000343</v>
          </cell>
          <cell r="I176">
            <v>-870.78200000000652</v>
          </cell>
          <cell r="J176">
            <v>-743.30000000004657</v>
          </cell>
          <cell r="K176">
            <v>-50.690000000060536</v>
          </cell>
          <cell r="L176">
            <v>-1051.6100000001024</v>
          </cell>
          <cell r="M176">
            <v>-1512.1200000000536</v>
          </cell>
          <cell r="N176">
            <v>-323.88000000000466</v>
          </cell>
          <cell r="O176">
            <v>-499.60000000009313</v>
          </cell>
          <cell r="P176">
            <v>-80</v>
          </cell>
          <cell r="Q176">
            <v>-390</v>
          </cell>
          <cell r="R176">
            <v>-5347.7970000002533</v>
          </cell>
          <cell r="S176">
            <v>9604.4919999999693</v>
          </cell>
          <cell r="T176">
            <v>-497.19999999995343</v>
          </cell>
          <cell r="U176">
            <v>-558.50800000000163</v>
          </cell>
          <cell r="V176">
            <v>-727.29000000000815</v>
          </cell>
          <cell r="W176">
            <v>-115.06000000005588</v>
          </cell>
          <cell r="X176">
            <v>-367.41000000014901</v>
          </cell>
          <cell r="Y176">
            <v>-3454.9100000000326</v>
          </cell>
          <cell r="Z176">
            <v>-3839.8719999999739</v>
          </cell>
          <cell r="AA176">
            <v>-1358.4290000000037</v>
          </cell>
          <cell r="AB176">
            <v>-1036.6000000000931</v>
          </cell>
          <cell r="AC176">
            <v>-76.010000000009313</v>
          </cell>
          <cell r="AD176">
            <v>-2921</v>
          </cell>
          <cell r="AE176">
            <v>-26205.368999999017</v>
          </cell>
          <cell r="AF176">
            <v>-1712.5799999999581</v>
          </cell>
          <cell r="AG176">
            <v>-1874.2000000001863</v>
          </cell>
          <cell r="AH176">
            <v>-1385.6300000000047</v>
          </cell>
          <cell r="AI176">
            <v>-878.22999999998137</v>
          </cell>
          <cell r="AJ176">
            <v>-1191.660000000149</v>
          </cell>
          <cell r="AK176">
            <v>-1388.8400000000838</v>
          </cell>
          <cell r="AL176">
            <v>-4848</v>
          </cell>
          <cell r="AM176">
            <v>-5407.9299999999348</v>
          </cell>
          <cell r="AN176">
            <v>-512.55999999999767</v>
          </cell>
          <cell r="AO176">
            <v>-1460.9000000001397</v>
          </cell>
          <cell r="AP176">
            <v>-992.53500000014901</v>
          </cell>
          <cell r="AQ176">
            <v>-4552.3040000004694</v>
          </cell>
          <cell r="AR176">
            <v>-25329.140000000596</v>
          </cell>
          <cell r="AS176">
            <v>-1293.9400000000605</v>
          </cell>
          <cell r="AT176">
            <v>-937.64999999990687</v>
          </cell>
          <cell r="AU176">
            <v>-1142.4600000000792</v>
          </cell>
          <cell r="AV176">
            <v>-1089.2399999999325</v>
          </cell>
          <cell r="AW176">
            <v>-853.89999999990687</v>
          </cell>
          <cell r="AX176">
            <v>-660.65999999991618</v>
          </cell>
          <cell r="AY176">
            <v>-6536.8800000001211</v>
          </cell>
          <cell r="AZ176">
            <v>-6133.3499999998603</v>
          </cell>
          <cell r="BA176">
            <v>-1427.8200000000652</v>
          </cell>
          <cell r="BB176">
            <v>-1392.5</v>
          </cell>
          <cell r="BC176">
            <v>-382.33999999961816</v>
          </cell>
          <cell r="BD176">
            <v>-3478.3999999999069</v>
          </cell>
          <cell r="BE176">
            <v>-28304.147000001743</v>
          </cell>
          <cell r="BF176">
            <v>-1777.4899999999907</v>
          </cell>
          <cell r="BG176">
            <v>-1032.2700000000186</v>
          </cell>
          <cell r="BH176">
            <v>-1335.7000000000116</v>
          </cell>
          <cell r="BI176">
            <v>-776.92399999999907</v>
          </cell>
          <cell r="BJ176">
            <v>-1781.5500000000466</v>
          </cell>
          <cell r="BK176">
            <v>-311.21999999997206</v>
          </cell>
          <cell r="BL176">
            <v>-7353.7000000001863</v>
          </cell>
          <cell r="BM176">
            <v>-7087.6499999999069</v>
          </cell>
          <cell r="BN176">
            <v>-1892.1830000000191</v>
          </cell>
          <cell r="BO176">
            <v>-1799</v>
          </cell>
          <cell r="BP176">
            <v>-581.33000000007451</v>
          </cell>
          <cell r="BQ176">
            <v>-2575.1299999998882</v>
          </cell>
          <cell r="BR176">
            <v>-46728.180000003427</v>
          </cell>
          <cell r="BS176">
            <v>-3606.2999999998137</v>
          </cell>
          <cell r="BT176">
            <v>-4622.0999999996275</v>
          </cell>
          <cell r="BU176">
            <v>-4033.3800000000047</v>
          </cell>
          <cell r="BV176">
            <v>-1929.2799999997951</v>
          </cell>
          <cell r="BW176">
            <v>-2992.6999999997206</v>
          </cell>
          <cell r="BX176">
            <v>-1483.7499999997672</v>
          </cell>
          <cell r="BY176">
            <v>-2375.6000000000931</v>
          </cell>
          <cell r="BZ176">
            <v>-13103.530000000261</v>
          </cell>
          <cell r="CA176">
            <v>-2634.0999999999767</v>
          </cell>
          <cell r="CB176">
            <v>-2849.1000000000931</v>
          </cell>
          <cell r="CC176">
            <v>-4254.2399999999907</v>
          </cell>
          <cell r="CD176">
            <v>-2844.1000000005588</v>
          </cell>
          <cell r="CE176">
            <v>-40133.410000011325</v>
          </cell>
          <cell r="CF176">
            <v>-5206.6000000005588</v>
          </cell>
          <cell r="CG176">
            <v>-7086.6000000000931</v>
          </cell>
          <cell r="CH176">
            <v>-5307.4399999999441</v>
          </cell>
          <cell r="CI176">
            <v>-3173.6499999999069</v>
          </cell>
          <cell r="CJ176">
            <v>-4325.3999999999069</v>
          </cell>
          <cell r="CK176">
            <v>-6656.6499999999069</v>
          </cell>
          <cell r="CL176">
            <v>-1761.8000000007451</v>
          </cell>
          <cell r="CM176">
            <v>-12324.459999999963</v>
          </cell>
          <cell r="CN176">
            <v>-4589.2900000000373</v>
          </cell>
          <cell r="CO176">
            <v>-5609.5400000000373</v>
          </cell>
          <cell r="CP176">
            <v>-3705.7700000000186</v>
          </cell>
          <cell r="CQ176">
            <v>19613.790000000037</v>
          </cell>
          <cell r="CR176">
            <v>-13373.880000002682</v>
          </cell>
          <cell r="CS176">
            <v>-59.299999999813735</v>
          </cell>
          <cell r="CT176">
            <v>-326.59999999962747</v>
          </cell>
          <cell r="CU176">
            <v>-63.599999999627471</v>
          </cell>
          <cell r="CV176">
            <v>-957</v>
          </cell>
          <cell r="CW176">
            <v>-1485.5</v>
          </cell>
          <cell r="CX176">
            <v>-3596.1000000000931</v>
          </cell>
          <cell r="CY176">
            <v>-2443.9000000003725</v>
          </cell>
          <cell r="CZ176">
            <v>-27.849999999627471</v>
          </cell>
          <cell r="DA176">
            <v>-1615.3999999999069</v>
          </cell>
          <cell r="DB176">
            <v>-2725.2000000001863</v>
          </cell>
          <cell r="DC176">
            <v>-42.300000000279397</v>
          </cell>
          <cell r="DD176">
            <v>-31.129999999888241</v>
          </cell>
          <cell r="DE176">
            <v>-4853.0099999979138</v>
          </cell>
          <cell r="DF176">
            <v>-45.300000000279397</v>
          </cell>
          <cell r="DG176">
            <v>-80.100000000558794</v>
          </cell>
          <cell r="DH176">
            <v>-69.580000000074506</v>
          </cell>
          <cell r="DI176">
            <v>-91.239999999757856</v>
          </cell>
          <cell r="DJ176">
            <v>-1802.2000000001863</v>
          </cell>
          <cell r="DK176">
            <v>-2517.2999999998137</v>
          </cell>
          <cell r="DL176">
            <v>-14.5</v>
          </cell>
          <cell r="DM176">
            <v>-16.900000000372529</v>
          </cell>
          <cell r="DN176">
            <v>-58.949999999953434</v>
          </cell>
          <cell r="DO176">
            <v>-74.540000000502914</v>
          </cell>
          <cell r="DP176">
            <v>-40.299999999813735</v>
          </cell>
          <cell r="DQ176">
            <v>-42.099999999627471</v>
          </cell>
          <cell r="DR176">
            <v>-400.54999998211861</v>
          </cell>
          <cell r="DS176">
            <v>-42.5</v>
          </cell>
          <cell r="DT176">
            <v>-27</v>
          </cell>
          <cell r="DU176">
            <v>-28.200000000186265</v>
          </cell>
          <cell r="DV176">
            <v>-56.5</v>
          </cell>
          <cell r="DW176">
            <v>-58.5</v>
          </cell>
          <cell r="DX176">
            <v>-65.700000000186265</v>
          </cell>
          <cell r="DY176">
            <v>-4.3999999985098839</v>
          </cell>
          <cell r="DZ176">
            <v>0</v>
          </cell>
          <cell r="EA176">
            <v>-38.049999999813735</v>
          </cell>
          <cell r="EB176">
            <v>-44</v>
          </cell>
          <cell r="EC176">
            <v>-26</v>
          </cell>
          <cell r="ED176">
            <v>-9.7000000011175871</v>
          </cell>
        </row>
        <row r="177">
          <cell r="F177">
            <v>-243.59999999997672</v>
          </cell>
          <cell r="G177">
            <v>-251.3399999999674</v>
          </cell>
          <cell r="H177">
            <v>-868.5</v>
          </cell>
          <cell r="I177">
            <v>-1046.2000000000698</v>
          </cell>
          <cell r="J177">
            <v>-43.899999999906868</v>
          </cell>
          <cell r="K177">
            <v>-20.320000000006985</v>
          </cell>
          <cell r="L177">
            <v>-859.27999999996973</v>
          </cell>
          <cell r="M177">
            <v>-10.620000000024447</v>
          </cell>
          <cell r="N177">
            <v>-691.5</v>
          </cell>
          <cell r="O177">
            <v>-956.20000000018626</v>
          </cell>
          <cell r="P177">
            <v>-20</v>
          </cell>
          <cell r="Q177">
            <v>-693.10000000009313</v>
          </cell>
          <cell r="R177">
            <v>-46203.650000002235</v>
          </cell>
          <cell r="S177">
            <v>17066.639999999898</v>
          </cell>
          <cell r="T177">
            <v>-1232.3399999999674</v>
          </cell>
          <cell r="U177">
            <v>-1102.6899999999441</v>
          </cell>
          <cell r="V177">
            <v>-1161.1999999999534</v>
          </cell>
          <cell r="W177">
            <v>1081.2000000001863</v>
          </cell>
          <cell r="X177">
            <v>-2558</v>
          </cell>
          <cell r="Y177">
            <v>-10398.699999999953</v>
          </cell>
          <cell r="Z177">
            <v>-193.6600000000326</v>
          </cell>
          <cell r="AA177">
            <v>-42868</v>
          </cell>
          <cell r="AB177">
            <v>-2655.5</v>
          </cell>
          <cell r="AC177">
            <v>-401</v>
          </cell>
          <cell r="AD177">
            <v>-1780.4000000003725</v>
          </cell>
          <cell r="AE177">
            <v>-30879.800000000745</v>
          </cell>
          <cell r="AF177">
            <v>-3783.5</v>
          </cell>
          <cell r="AG177">
            <v>-3927.7999999998137</v>
          </cell>
          <cell r="AH177">
            <v>-2366.7000000001863</v>
          </cell>
          <cell r="AI177">
            <v>-2255.7000000001863</v>
          </cell>
          <cell r="AJ177">
            <v>-4298.2999999998137</v>
          </cell>
          <cell r="AK177">
            <v>-1886.1000000000931</v>
          </cell>
          <cell r="AL177">
            <v>-1988.5</v>
          </cell>
          <cell r="AM177">
            <v>-634.5</v>
          </cell>
          <cell r="AN177">
            <v>-2204.2999999998137</v>
          </cell>
          <cell r="AO177">
            <v>-5809.4000000003725</v>
          </cell>
          <cell r="AP177">
            <v>-1320.5</v>
          </cell>
          <cell r="AQ177">
            <v>-404.5</v>
          </cell>
          <cell r="AR177">
            <v>-48006.899999991059</v>
          </cell>
          <cell r="AS177">
            <v>-6493.7000000001863</v>
          </cell>
          <cell r="AT177">
            <v>-11370.5</v>
          </cell>
          <cell r="AU177">
            <v>-3973.4000000003725</v>
          </cell>
          <cell r="AV177">
            <v>-1532.5999999996275</v>
          </cell>
          <cell r="AW177">
            <v>-1424.2000000001863</v>
          </cell>
          <cell r="AX177">
            <v>-1024.8000000000466</v>
          </cell>
          <cell r="AY177">
            <v>-2284</v>
          </cell>
          <cell r="AZ177">
            <v>-1333</v>
          </cell>
          <cell r="BA177">
            <v>-3234.7999999998137</v>
          </cell>
          <cell r="BB177">
            <v>-7243</v>
          </cell>
          <cell r="BC177">
            <v>-1325.4000000003725</v>
          </cell>
          <cell r="BD177">
            <v>-6767.5</v>
          </cell>
          <cell r="BE177">
            <v>-46002.399999991059</v>
          </cell>
          <cell r="BF177">
            <v>-6763.2999999998137</v>
          </cell>
          <cell r="BG177">
            <v>-7099.5</v>
          </cell>
          <cell r="BH177">
            <v>-4795</v>
          </cell>
          <cell r="BI177">
            <v>-1918.7000000001863</v>
          </cell>
          <cell r="BJ177">
            <v>-388.70000000018626</v>
          </cell>
          <cell r="BK177">
            <v>-1143.6999999999534</v>
          </cell>
          <cell r="BL177">
            <v>-2231.5</v>
          </cell>
          <cell r="BM177">
            <v>-1316</v>
          </cell>
          <cell r="BN177">
            <v>-2172.5</v>
          </cell>
          <cell r="BO177">
            <v>-6906</v>
          </cell>
          <cell r="BP177">
            <v>-2176</v>
          </cell>
          <cell r="BQ177">
            <v>-9091.5</v>
          </cell>
          <cell r="BR177">
            <v>-97074.09999999404</v>
          </cell>
          <cell r="BS177">
            <v>-20159.5</v>
          </cell>
          <cell r="BT177">
            <v>-5908</v>
          </cell>
          <cell r="BU177">
            <v>-7743.5</v>
          </cell>
          <cell r="BV177">
            <v>-3539.5</v>
          </cell>
          <cell r="BW177">
            <v>-5935</v>
          </cell>
          <cell r="BX177">
            <v>-4448.5999999996275</v>
          </cell>
          <cell r="BY177">
            <v>784</v>
          </cell>
          <cell r="BZ177">
            <v>-2423</v>
          </cell>
          <cell r="CA177">
            <v>-5347.5</v>
          </cell>
          <cell r="CB177">
            <v>-13392</v>
          </cell>
          <cell r="CC177">
            <v>-16324.5</v>
          </cell>
          <cell r="CD177">
            <v>-12637</v>
          </cell>
          <cell r="CE177">
            <v>-126258</v>
          </cell>
          <cell r="CF177">
            <v>-18151</v>
          </cell>
          <cell r="CG177">
            <v>-24930</v>
          </cell>
          <cell r="CH177">
            <v>-1666.5</v>
          </cell>
          <cell r="CI177">
            <v>-7011</v>
          </cell>
          <cell r="CJ177">
            <v>-16460.5</v>
          </cell>
          <cell r="CK177">
            <v>-5749</v>
          </cell>
          <cell r="CL177">
            <v>-9466</v>
          </cell>
          <cell r="CM177">
            <v>9425.5</v>
          </cell>
          <cell r="CN177">
            <v>-13940</v>
          </cell>
          <cell r="CO177">
            <v>-26336</v>
          </cell>
          <cell r="CP177">
            <v>-12894.5</v>
          </cell>
          <cell r="CQ177">
            <v>921</v>
          </cell>
          <cell r="CR177">
            <v>85475</v>
          </cell>
          <cell r="CS177">
            <v>430</v>
          </cell>
          <cell r="CT177">
            <v>369</v>
          </cell>
          <cell r="CU177">
            <v>-172</v>
          </cell>
          <cell r="CV177">
            <v>-192</v>
          </cell>
          <cell r="CW177">
            <v>12879</v>
          </cell>
          <cell r="CX177">
            <v>14662</v>
          </cell>
          <cell r="CY177">
            <v>26314</v>
          </cell>
          <cell r="CZ177">
            <v>7140</v>
          </cell>
          <cell r="DA177">
            <v>13883</v>
          </cell>
          <cell r="DB177">
            <v>9509</v>
          </cell>
          <cell r="DC177">
            <v>735</v>
          </cell>
          <cell r="DD177">
            <v>-82</v>
          </cell>
          <cell r="DE177">
            <v>21222</v>
          </cell>
          <cell r="DF177">
            <v>-145</v>
          </cell>
          <cell r="DG177">
            <v>-125</v>
          </cell>
          <cell r="DH177">
            <v>-212</v>
          </cell>
          <cell r="DI177">
            <v>-192</v>
          </cell>
          <cell r="DJ177">
            <v>5041</v>
          </cell>
          <cell r="DK177">
            <v>7801</v>
          </cell>
          <cell r="DL177">
            <v>9935</v>
          </cell>
          <cell r="DM177">
            <v>-318</v>
          </cell>
          <cell r="DN177">
            <v>-211</v>
          </cell>
          <cell r="DO177">
            <v>-134</v>
          </cell>
          <cell r="DP177">
            <v>-160</v>
          </cell>
          <cell r="DQ177">
            <v>-58</v>
          </cell>
          <cell r="DR177">
            <v>-1182</v>
          </cell>
          <cell r="DS177">
            <v>-16</v>
          </cell>
          <cell r="DT177">
            <v>-26</v>
          </cell>
          <cell r="DU177">
            <v>-102</v>
          </cell>
          <cell r="DV177">
            <v>-166</v>
          </cell>
          <cell r="DW177">
            <v>-104</v>
          </cell>
          <cell r="DX177">
            <v>-138</v>
          </cell>
          <cell r="DY177">
            <v>-96</v>
          </cell>
          <cell r="DZ177">
            <v>-172</v>
          </cell>
          <cell r="EA177">
            <v>-230</v>
          </cell>
          <cell r="EB177">
            <v>-56</v>
          </cell>
          <cell r="EC177">
            <v>-74</v>
          </cell>
          <cell r="ED177">
            <v>-2</v>
          </cell>
        </row>
        <row r="178">
          <cell r="F178">
            <v>-46.5</v>
          </cell>
          <cell r="G178">
            <v>-27.699999999953434</v>
          </cell>
          <cell r="H178">
            <v>-209.29999999981374</v>
          </cell>
          <cell r="I178">
            <v>-18969.5</v>
          </cell>
          <cell r="J178">
            <v>-5805</v>
          </cell>
          <cell r="K178">
            <v>-3607.5</v>
          </cell>
          <cell r="L178">
            <v>-1891</v>
          </cell>
          <cell r="M178">
            <v>-2085</v>
          </cell>
          <cell r="N178">
            <v>-1210.7999999998137</v>
          </cell>
          <cell r="O178">
            <v>-171.5</v>
          </cell>
          <cell r="P178">
            <v>-184.80000000004657</v>
          </cell>
          <cell r="Q178">
            <v>-0.39999999990686774</v>
          </cell>
          <cell r="R178">
            <v>106933.59999999404</v>
          </cell>
          <cell r="S178">
            <v>137357.5</v>
          </cell>
          <cell r="T178">
            <v>-426.29999999981374</v>
          </cell>
          <cell r="U178">
            <v>-521.20000000018626</v>
          </cell>
          <cell r="V178">
            <v>-1264.5</v>
          </cell>
          <cell r="W178">
            <v>-8982</v>
          </cell>
          <cell r="X178">
            <v>-7621</v>
          </cell>
          <cell r="Y178">
            <v>-2247</v>
          </cell>
          <cell r="Z178">
            <v>-3742.5</v>
          </cell>
          <cell r="AA178">
            <v>-2560</v>
          </cell>
          <cell r="AB178">
            <v>-605</v>
          </cell>
          <cell r="AC178">
            <v>-696.89999999990687</v>
          </cell>
          <cell r="AD178">
            <v>-1757.5</v>
          </cell>
          <cell r="AE178">
            <v>-22585.5</v>
          </cell>
          <cell r="AF178">
            <v>-4657</v>
          </cell>
          <cell r="AG178">
            <v>-1909</v>
          </cell>
          <cell r="AH178">
            <v>-1447</v>
          </cell>
          <cell r="AI178">
            <v>-2196.5</v>
          </cell>
          <cell r="AJ178">
            <v>-11739</v>
          </cell>
          <cell r="AK178">
            <v>-9404</v>
          </cell>
          <cell r="AL178">
            <v>27354</v>
          </cell>
          <cell r="AM178">
            <v>-8327</v>
          </cell>
          <cell r="AN178">
            <v>-4378</v>
          </cell>
          <cell r="AO178">
            <v>-1301</v>
          </cell>
          <cell r="AP178">
            <v>-1311</v>
          </cell>
          <cell r="AQ178">
            <v>-3270</v>
          </cell>
          <cell r="AR178">
            <v>-26013</v>
          </cell>
          <cell r="AS178">
            <v>-5490</v>
          </cell>
          <cell r="AT178">
            <v>-3353</v>
          </cell>
          <cell r="AU178">
            <v>-2392.5</v>
          </cell>
          <cell r="AV178">
            <v>-1689</v>
          </cell>
          <cell r="AW178">
            <v>-11154</v>
          </cell>
          <cell r="AX178">
            <v>-5267</v>
          </cell>
          <cell r="AY178">
            <v>24339</v>
          </cell>
          <cell r="AZ178">
            <v>-12914</v>
          </cell>
          <cell r="BA178">
            <v>-2358</v>
          </cell>
          <cell r="BB178">
            <v>-1346.5</v>
          </cell>
          <cell r="BC178">
            <v>-1443</v>
          </cell>
          <cell r="BD178">
            <v>-2945</v>
          </cell>
          <cell r="BE178">
            <v>-34048.5</v>
          </cell>
          <cell r="BF178">
            <v>-5874</v>
          </cell>
          <cell r="BG178">
            <v>-2804</v>
          </cell>
          <cell r="BH178">
            <v>-2276.5</v>
          </cell>
          <cell r="BI178">
            <v>-2673</v>
          </cell>
          <cell r="BJ178">
            <v>-12901</v>
          </cell>
          <cell r="BK178">
            <v>-5408</v>
          </cell>
          <cell r="BL178">
            <v>24491</v>
          </cell>
          <cell r="BM178">
            <v>-12321</v>
          </cell>
          <cell r="BN178">
            <v>-4922</v>
          </cell>
          <cell r="BO178">
            <v>-1690</v>
          </cell>
          <cell r="BP178">
            <v>-1610</v>
          </cell>
          <cell r="BQ178">
            <v>-6060</v>
          </cell>
          <cell r="BR178">
            <v>-45253</v>
          </cell>
          <cell r="BS178">
            <v>-9348</v>
          </cell>
          <cell r="BT178">
            <v>-7727</v>
          </cell>
          <cell r="BU178">
            <v>-5340</v>
          </cell>
          <cell r="BV178">
            <v>-4535</v>
          </cell>
          <cell r="BW178">
            <v>-17230</v>
          </cell>
          <cell r="BX178">
            <v>-8844</v>
          </cell>
          <cell r="BY178">
            <v>-13738</v>
          </cell>
          <cell r="BZ178">
            <v>-37272</v>
          </cell>
          <cell r="CA178">
            <v>-6168</v>
          </cell>
          <cell r="CB178">
            <v>-4354</v>
          </cell>
          <cell r="CC178">
            <v>-6009</v>
          </cell>
          <cell r="CD178">
            <v>75312</v>
          </cell>
          <cell r="CE178">
            <v>-156558</v>
          </cell>
          <cell r="CF178">
            <v>-24072</v>
          </cell>
          <cell r="CG178">
            <v>-13314</v>
          </cell>
          <cell r="CH178">
            <v>-10652</v>
          </cell>
          <cell r="CI178">
            <v>-9071</v>
          </cell>
          <cell r="CJ178">
            <v>-23734</v>
          </cell>
          <cell r="CK178">
            <v>-18838</v>
          </cell>
          <cell r="CL178">
            <v>-15800</v>
          </cell>
          <cell r="CM178">
            <v>-54758</v>
          </cell>
          <cell r="CN178">
            <v>-12642</v>
          </cell>
          <cell r="CO178">
            <v>-9262</v>
          </cell>
          <cell r="CP178">
            <v>-5893</v>
          </cell>
          <cell r="CQ178">
            <v>41478</v>
          </cell>
          <cell r="CR178">
            <v>-48836</v>
          </cell>
          <cell r="CS178">
            <v>-796</v>
          </cell>
          <cell r="CT178">
            <v>-182</v>
          </cell>
          <cell r="CU178">
            <v>-198</v>
          </cell>
          <cell r="CV178">
            <v>-150</v>
          </cell>
          <cell r="CW178">
            <v>-12364</v>
          </cell>
          <cell r="CX178">
            <v>-11496</v>
          </cell>
          <cell r="CY178">
            <v>-10330</v>
          </cell>
          <cell r="CZ178">
            <v>-412</v>
          </cell>
          <cell r="DA178">
            <v>-5644</v>
          </cell>
          <cell r="DB178">
            <v>-6018</v>
          </cell>
          <cell r="DC178">
            <v>-1076</v>
          </cell>
          <cell r="DD178">
            <v>-170</v>
          </cell>
          <cell r="DE178">
            <v>-13619</v>
          </cell>
          <cell r="DF178">
            <v>-232</v>
          </cell>
          <cell r="DG178">
            <v>-212</v>
          </cell>
          <cell r="DH178">
            <v>-206</v>
          </cell>
          <cell r="DI178">
            <v>-190</v>
          </cell>
          <cell r="DJ178">
            <v>-5732</v>
          </cell>
          <cell r="DK178">
            <v>-3796</v>
          </cell>
          <cell r="DL178">
            <v>-2005</v>
          </cell>
          <cell r="DM178">
            <v>-308</v>
          </cell>
          <cell r="DN178">
            <v>-250</v>
          </cell>
          <cell r="DO178">
            <v>-354</v>
          </cell>
          <cell r="DP178">
            <v>-206</v>
          </cell>
          <cell r="DQ178">
            <v>-128</v>
          </cell>
          <cell r="DR178">
            <v>-2982</v>
          </cell>
          <cell r="DS178">
            <v>-128</v>
          </cell>
          <cell r="DT178">
            <v>-260</v>
          </cell>
          <cell r="DU178">
            <v>-290</v>
          </cell>
          <cell r="DV178">
            <v>-372</v>
          </cell>
          <cell r="DW178">
            <v>-240</v>
          </cell>
          <cell r="DX178">
            <v>-268</v>
          </cell>
          <cell r="DY178">
            <v>-92</v>
          </cell>
          <cell r="DZ178">
            <v>-28</v>
          </cell>
          <cell r="EA178">
            <v>-332</v>
          </cell>
          <cell r="EB178">
            <v>-320</v>
          </cell>
          <cell r="EC178">
            <v>-404</v>
          </cell>
          <cell r="ED178">
            <v>-248</v>
          </cell>
        </row>
        <row r="179">
          <cell r="F179">
            <v>-583.29999999993015</v>
          </cell>
          <cell r="G179">
            <v>-203.81000000005588</v>
          </cell>
          <cell r="H179">
            <v>-3035.8600000001024</v>
          </cell>
          <cell r="I179">
            <v>-320.1600000000326</v>
          </cell>
          <cell r="J179">
            <v>-762.80000000004657</v>
          </cell>
          <cell r="K179">
            <v>-42.400000000023283</v>
          </cell>
          <cell r="L179">
            <v>-2104.6600000000326</v>
          </cell>
          <cell r="M179">
            <v>-2.7110000000102445</v>
          </cell>
          <cell r="N179">
            <v>-324</v>
          </cell>
          <cell r="O179">
            <v>-525.03999999992084</v>
          </cell>
          <cell r="P179">
            <v>-39.599999999976717</v>
          </cell>
          <cell r="Q179">
            <v>-269.29127299995162</v>
          </cell>
          <cell r="R179">
            <v>-23057.178599998355</v>
          </cell>
          <cell r="S179">
            <v>-1738.5</v>
          </cell>
          <cell r="T179">
            <v>-827.39999999990687</v>
          </cell>
          <cell r="U179">
            <v>-950.81000000005588</v>
          </cell>
          <cell r="V179">
            <v>-824.71539999963716</v>
          </cell>
          <cell r="W179">
            <v>-1732.8999999999069</v>
          </cell>
          <cell r="X179">
            <v>-877.26350000011735</v>
          </cell>
          <cell r="Y179">
            <v>2508.3499999999767</v>
          </cell>
          <cell r="Z179">
            <v>-8.3099999999976717</v>
          </cell>
          <cell r="AA179">
            <v>-17226.3722000001</v>
          </cell>
          <cell r="AB179">
            <v>-396.4000000001397</v>
          </cell>
          <cell r="AC179">
            <v>-863.39999999990687</v>
          </cell>
          <cell r="AD179">
            <v>-119.45750000001863</v>
          </cell>
          <cell r="AE179">
            <v>-20488.642300002277</v>
          </cell>
          <cell r="AF179">
            <v>-5564</v>
          </cell>
          <cell r="AG179">
            <v>-975</v>
          </cell>
          <cell r="AH179">
            <v>-2235.6000000000931</v>
          </cell>
          <cell r="AI179">
            <v>-1021.1000000000931</v>
          </cell>
          <cell r="AJ179">
            <v>-1836.6999999999534</v>
          </cell>
          <cell r="AK179">
            <v>-2840.1000000000931</v>
          </cell>
          <cell r="AL179">
            <v>-2970.4600000001956</v>
          </cell>
          <cell r="AM179">
            <v>-8.6600000000325963</v>
          </cell>
          <cell r="AN179">
            <v>-315.3179999999702</v>
          </cell>
          <cell r="AO179">
            <v>-554.87099999981001</v>
          </cell>
          <cell r="AP179">
            <v>-1743.8082999996841</v>
          </cell>
          <cell r="AQ179">
            <v>-423.02499999990687</v>
          </cell>
          <cell r="AR179">
            <v>-15794.245500002056</v>
          </cell>
          <cell r="AS179">
            <v>-1283.1374999997206</v>
          </cell>
          <cell r="AT179">
            <v>-4325</v>
          </cell>
          <cell r="AU179">
            <v>-2815.7999999998137</v>
          </cell>
          <cell r="AV179">
            <v>-1933.5</v>
          </cell>
          <cell r="AW179">
            <v>-2953</v>
          </cell>
          <cell r="AX179">
            <v>-1806.2000000001863</v>
          </cell>
          <cell r="AY179">
            <v>-344.80000000004657</v>
          </cell>
          <cell r="AZ179">
            <v>-570.43999999994412</v>
          </cell>
          <cell r="BA179">
            <v>-379.40000000037253</v>
          </cell>
          <cell r="BB179">
            <v>-1418</v>
          </cell>
          <cell r="BC179">
            <v>-2644.1980000003241</v>
          </cell>
          <cell r="BD179">
            <v>4679.230000000447</v>
          </cell>
          <cell r="BE179">
            <v>-30803.892999999225</v>
          </cell>
          <cell r="BF179">
            <v>-6077.441000000108</v>
          </cell>
          <cell r="BG179">
            <v>-6236.2000000001863</v>
          </cell>
          <cell r="BH179">
            <v>-1995.4000000003725</v>
          </cell>
          <cell r="BI179">
            <v>-2296.3000000000466</v>
          </cell>
          <cell r="BJ179">
            <v>-5751.7999999998137</v>
          </cell>
          <cell r="BK179">
            <v>-1704.1999999999534</v>
          </cell>
          <cell r="BL179">
            <v>569.59499999973923</v>
          </cell>
          <cell r="BM179">
            <v>-388.29999999993015</v>
          </cell>
          <cell r="BN179">
            <v>5320.9470000001602</v>
          </cell>
          <cell r="BO179">
            <v>-1159</v>
          </cell>
          <cell r="BP179">
            <v>-1472.7439999999478</v>
          </cell>
          <cell r="BQ179">
            <v>-9613.0500000007451</v>
          </cell>
          <cell r="BR179">
            <v>18220.620999991894</v>
          </cell>
          <cell r="BS179">
            <v>-2629.063000000082</v>
          </cell>
          <cell r="BT179">
            <v>-6572.0710000004619</v>
          </cell>
          <cell r="BU179">
            <v>-6957.4000000003725</v>
          </cell>
          <cell r="BV179">
            <v>-2674</v>
          </cell>
          <cell r="BW179">
            <v>-4470</v>
          </cell>
          <cell r="BX179">
            <v>-2703.2000000001863</v>
          </cell>
          <cell r="BY179">
            <v>48130.056000000099</v>
          </cell>
          <cell r="BZ179">
            <v>3006.5209999997169</v>
          </cell>
          <cell r="CA179">
            <v>-1397.4689999995753</v>
          </cell>
          <cell r="CB179">
            <v>-3901.6049999999814</v>
          </cell>
          <cell r="CC179">
            <v>936.3519999999553</v>
          </cell>
          <cell r="CD179">
            <v>-2547.5</v>
          </cell>
          <cell r="CE179">
            <v>-86158.479999989271</v>
          </cell>
          <cell r="CF179">
            <v>-4226</v>
          </cell>
          <cell r="CG179">
            <v>-4051.75</v>
          </cell>
          <cell r="CH179">
            <v>-11932.5</v>
          </cell>
          <cell r="CI179">
            <v>-5389.7999999998137</v>
          </cell>
          <cell r="CJ179">
            <v>-11628.833000000101</v>
          </cell>
          <cell r="CK179">
            <v>-8263.0490000001155</v>
          </cell>
          <cell r="CL179">
            <v>-1463.1800000001676</v>
          </cell>
          <cell r="CM179">
            <v>-16016.879999999888</v>
          </cell>
          <cell r="CN179">
            <v>-4276.0570000000298</v>
          </cell>
          <cell r="CO179">
            <v>-8872.8559999996796</v>
          </cell>
          <cell r="CP179">
            <v>-12373.150000000373</v>
          </cell>
          <cell r="CQ179">
            <v>2335.5750000001863</v>
          </cell>
          <cell r="CR179">
            <v>-6652.7489999979734</v>
          </cell>
          <cell r="CS179">
            <v>-15.504999999888241</v>
          </cell>
          <cell r="CT179">
            <v>-23.309999999590218</v>
          </cell>
          <cell r="CU179">
            <v>-91.5</v>
          </cell>
          <cell r="CV179">
            <v>-88.304999999701977</v>
          </cell>
          <cell r="CW179">
            <v>-77.5</v>
          </cell>
          <cell r="CX179">
            <v>228.62099999934435</v>
          </cell>
          <cell r="CY179">
            <v>414.50999999977648</v>
          </cell>
          <cell r="CZ179">
            <v>-3064.1800000001676</v>
          </cell>
          <cell r="DA179">
            <v>-2025</v>
          </cell>
          <cell r="DB179">
            <v>-1861</v>
          </cell>
          <cell r="DC179">
            <v>-27</v>
          </cell>
          <cell r="DD179">
            <v>-22.580000000074506</v>
          </cell>
          <cell r="DE179">
            <v>-832.52500000596046</v>
          </cell>
          <cell r="DF179">
            <v>-8</v>
          </cell>
          <cell r="DG179">
            <v>-18.5</v>
          </cell>
          <cell r="DH179">
            <v>-79.964999999850988</v>
          </cell>
          <cell r="DI179">
            <v>-68.5</v>
          </cell>
          <cell r="DJ179">
            <v>443.22000000067055</v>
          </cell>
          <cell r="DK179">
            <v>-91</v>
          </cell>
          <cell r="DL179">
            <v>-612.22000000020489</v>
          </cell>
          <cell r="DM179">
            <v>-179.5</v>
          </cell>
          <cell r="DN179">
            <v>-87.610000000335276</v>
          </cell>
          <cell r="DO179">
            <v>-84</v>
          </cell>
          <cell r="DP179">
            <v>-35</v>
          </cell>
          <cell r="DQ179">
            <v>-11.450000000186265</v>
          </cell>
          <cell r="DR179">
            <v>-302.18999999761581</v>
          </cell>
          <cell r="DS179">
            <v>0</v>
          </cell>
          <cell r="DT179">
            <v>-2</v>
          </cell>
          <cell r="DU179">
            <v>-15</v>
          </cell>
          <cell r="DV179">
            <v>-23.689999999478459</v>
          </cell>
          <cell r="DW179">
            <v>-8</v>
          </cell>
          <cell r="DX179">
            <v>-24</v>
          </cell>
          <cell r="DY179">
            <v>-21</v>
          </cell>
          <cell r="DZ179">
            <v>-135</v>
          </cell>
          <cell r="EA179">
            <v>-59.5</v>
          </cell>
          <cell r="EB179">
            <v>-14</v>
          </cell>
          <cell r="EC179">
            <v>0</v>
          </cell>
          <cell r="ED179">
            <v>0</v>
          </cell>
        </row>
        <row r="180">
          <cell r="F180">
            <v>-133.26020000000017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-21.115900000000238</v>
          </cell>
          <cell r="Q180">
            <v>0</v>
          </cell>
          <cell r="R180">
            <v>-219.85110000002896</v>
          </cell>
          <cell r="S180">
            <v>86.515900000000329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-58.972000000001572</v>
          </cell>
          <cell r="AB180">
            <v>0</v>
          </cell>
          <cell r="AC180">
            <v>0</v>
          </cell>
          <cell r="AD180">
            <v>-247.39500000000044</v>
          </cell>
          <cell r="AE180">
            <v>-170.1710000000312</v>
          </cell>
          <cell r="AF180">
            <v>-33.040000000000873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-50.928999999996449</v>
          </cell>
          <cell r="AP180">
            <v>-86.202000000001135</v>
          </cell>
          <cell r="AQ180">
            <v>0</v>
          </cell>
          <cell r="AR180">
            <v>-826.30900000006659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-5.9340000000011059</v>
          </cell>
          <cell r="AX180">
            <v>0</v>
          </cell>
          <cell r="AY180">
            <v>-4.8590000000112923</v>
          </cell>
          <cell r="AZ180">
            <v>-97.860000000000582</v>
          </cell>
          <cell r="BA180">
            <v>0</v>
          </cell>
          <cell r="BB180">
            <v>-81.889999999999418</v>
          </cell>
          <cell r="BC180">
            <v>-86.229999999999563</v>
          </cell>
          <cell r="BD180">
            <v>-549.53600000000006</v>
          </cell>
          <cell r="BE180">
            <v>-350.51400000008289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-194.86999999999534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-155.64400000000023</v>
          </cell>
          <cell r="BR180">
            <v>-1203.015000000014</v>
          </cell>
          <cell r="BS180">
            <v>0</v>
          </cell>
          <cell r="BT180">
            <v>-106.20000000001164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21.19999999999709</v>
          </cell>
          <cell r="BZ180">
            <v>-692.80999999999767</v>
          </cell>
          <cell r="CA180">
            <v>-266.69500000000698</v>
          </cell>
          <cell r="CB180">
            <v>-158.51000000000931</v>
          </cell>
          <cell r="CC180">
            <v>0</v>
          </cell>
          <cell r="CD180">
            <v>0</v>
          </cell>
          <cell r="CE180">
            <v>-773.70900000003166</v>
          </cell>
          <cell r="CF180">
            <v>-203.63000000000466</v>
          </cell>
          <cell r="CG180">
            <v>0</v>
          </cell>
          <cell r="CH180">
            <v>-56.417999999997846</v>
          </cell>
          <cell r="CI180">
            <v>0</v>
          </cell>
          <cell r="CJ180">
            <v>0</v>
          </cell>
          <cell r="CK180">
            <v>-60.661000000000058</v>
          </cell>
          <cell r="CL180">
            <v>146.97999999998137</v>
          </cell>
          <cell r="CM180">
            <v>-389.13000000000466</v>
          </cell>
          <cell r="CN180">
            <v>-23.94999999999709</v>
          </cell>
          <cell r="CO180">
            <v>-271.80000000001746</v>
          </cell>
          <cell r="CP180">
            <v>0</v>
          </cell>
          <cell r="CQ180">
            <v>84.900000000023283</v>
          </cell>
          <cell r="CR180">
            <v>213.60000000009313</v>
          </cell>
          <cell r="CS180">
            <v>0</v>
          </cell>
          <cell r="CT180">
            <v>-2.4899999999906868</v>
          </cell>
          <cell r="CU180">
            <v>-8.999999999650754E-2</v>
          </cell>
          <cell r="CV180">
            <v>-4.5860000000102445</v>
          </cell>
          <cell r="CW180">
            <v>-4.5</v>
          </cell>
          <cell r="CX180">
            <v>247.92600000000675</v>
          </cell>
          <cell r="CY180">
            <v>-4.8400000000256114</v>
          </cell>
          <cell r="CZ180">
            <v>-6.6400000000139698</v>
          </cell>
          <cell r="DA180">
            <v>-7.2200000000011642</v>
          </cell>
          <cell r="DB180">
            <v>0</v>
          </cell>
          <cell r="DC180">
            <v>-3.9599999999918509</v>
          </cell>
          <cell r="DD180">
            <v>0</v>
          </cell>
          <cell r="DE180">
            <v>18.986000000033528</v>
          </cell>
          <cell r="DF180">
            <v>0</v>
          </cell>
          <cell r="DG180">
            <v>0</v>
          </cell>
          <cell r="DH180">
            <v>-2.139999999984866</v>
          </cell>
          <cell r="DI180">
            <v>0</v>
          </cell>
          <cell r="DJ180">
            <v>-2.8839999999909196</v>
          </cell>
          <cell r="DK180">
            <v>26.669999999998254</v>
          </cell>
          <cell r="DL180">
            <v>0</v>
          </cell>
          <cell r="DM180">
            <v>-2.6600000000034925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-4.6899999999441206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-2.7000000000116415</v>
          </cell>
          <cell r="DX180">
            <v>-1.9899999999906868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-651.78020000038669</v>
          </cell>
          <cell r="G185">
            <v>-1303.0400000005029</v>
          </cell>
          <cell r="H185">
            <v>-4504.7839999995194</v>
          </cell>
          <cell r="I185">
            <v>-21206.642000000924</v>
          </cell>
          <cell r="J185">
            <v>-7355</v>
          </cell>
          <cell r="K185">
            <v>-3720.910000000149</v>
          </cell>
          <cell r="L185">
            <v>-5906.5499999998137</v>
          </cell>
          <cell r="M185">
            <v>-3610.4510000003502</v>
          </cell>
          <cell r="N185">
            <v>-2550.179999999702</v>
          </cell>
          <cell r="O185">
            <v>-2152.339999999851</v>
          </cell>
          <cell r="P185">
            <v>-345.51589999999851</v>
          </cell>
          <cell r="Q185">
            <v>-1352.7912729997188</v>
          </cell>
          <cell r="R185">
            <v>32105.123300001025</v>
          </cell>
          <cell r="S185">
            <v>162376.64789999928</v>
          </cell>
          <cell r="T185">
            <v>-2983.2400000002235</v>
          </cell>
          <cell r="U185">
            <v>-3133.2079999996349</v>
          </cell>
          <cell r="V185">
            <v>-3977.7054000003263</v>
          </cell>
          <cell r="W185">
            <v>-9748.7600000016391</v>
          </cell>
          <cell r="X185">
            <v>-11423.673500001431</v>
          </cell>
          <cell r="Y185">
            <v>-13592.259999999776</v>
          </cell>
          <cell r="Z185">
            <v>-7784.3419999983162</v>
          </cell>
          <cell r="AA185">
            <v>-64071.773199997842</v>
          </cell>
          <cell r="AB185">
            <v>-4693.4999999981374</v>
          </cell>
          <cell r="AC185">
            <v>-2037.3099999995902</v>
          </cell>
          <cell r="AD185">
            <v>-6825.7525000013411</v>
          </cell>
          <cell r="AE185">
            <v>-100329.4823000133</v>
          </cell>
          <cell r="AF185">
            <v>-15750.120000001043</v>
          </cell>
          <cell r="AG185">
            <v>-8686</v>
          </cell>
          <cell r="AH185">
            <v>-7434.929999999702</v>
          </cell>
          <cell r="AI185">
            <v>-6351.5300000011921</v>
          </cell>
          <cell r="AJ185">
            <v>-19065.660000000149</v>
          </cell>
          <cell r="AK185">
            <v>-15519.039999999106</v>
          </cell>
          <cell r="AL185">
            <v>17547.039999999106</v>
          </cell>
          <cell r="AM185">
            <v>-14378.089999999851</v>
          </cell>
          <cell r="AN185">
            <v>-7410.1779999993742</v>
          </cell>
          <cell r="AO185">
            <v>-9177.0999999996275</v>
          </cell>
          <cell r="AP185">
            <v>-5454.0453000012785</v>
          </cell>
          <cell r="AQ185">
            <v>-8649.8290000036359</v>
          </cell>
          <cell r="AR185">
            <v>-115969.59450000525</v>
          </cell>
          <cell r="AS185">
            <v>-14560.777499999851</v>
          </cell>
          <cell r="AT185">
            <v>-19986.150000002235</v>
          </cell>
          <cell r="AU185">
            <v>-10324.159999998286</v>
          </cell>
          <cell r="AV185">
            <v>-6244.339999999851</v>
          </cell>
          <cell r="AW185">
            <v>-16391.034000001848</v>
          </cell>
          <cell r="AX185">
            <v>-8758.660000000149</v>
          </cell>
          <cell r="AY185">
            <v>15168.460999999195</v>
          </cell>
          <cell r="AZ185">
            <v>-21048.650000002235</v>
          </cell>
          <cell r="BA185">
            <v>-7400.0200000014156</v>
          </cell>
          <cell r="BB185">
            <v>-11481.890000000596</v>
          </cell>
          <cell r="BC185">
            <v>-5881.1680000014603</v>
          </cell>
          <cell r="BD185">
            <v>-9061.2059999965131</v>
          </cell>
          <cell r="BE185">
            <v>-139509.45400002599</v>
          </cell>
          <cell r="BF185">
            <v>-20492.231000002474</v>
          </cell>
          <cell r="BG185">
            <v>-17171.970000002533</v>
          </cell>
          <cell r="BH185">
            <v>-10402.599999999627</v>
          </cell>
          <cell r="BI185">
            <v>-7664.9240000005811</v>
          </cell>
          <cell r="BJ185">
            <v>-20823.04999999702</v>
          </cell>
          <cell r="BK185">
            <v>-8567.1199999973178</v>
          </cell>
          <cell r="BL185">
            <v>15280.525000002235</v>
          </cell>
          <cell r="BM185">
            <v>-21112.949999999255</v>
          </cell>
          <cell r="BN185">
            <v>-3665.7360000014305</v>
          </cell>
          <cell r="BO185">
            <v>-11554</v>
          </cell>
          <cell r="BP185">
            <v>-5840.0740000009537</v>
          </cell>
          <cell r="BQ185">
            <v>-27495.323999993503</v>
          </cell>
          <cell r="BR185">
            <v>-172037.67399984598</v>
          </cell>
          <cell r="BS185">
            <v>-35742.862999998033</v>
          </cell>
          <cell r="BT185">
            <v>-24935.37100000307</v>
          </cell>
          <cell r="BU185">
            <v>-24074.280000001192</v>
          </cell>
          <cell r="BV185">
            <v>-12677.780000001192</v>
          </cell>
          <cell r="BW185">
            <v>-30627.70000000298</v>
          </cell>
          <cell r="BX185">
            <v>-17479.550000000745</v>
          </cell>
          <cell r="BY185">
            <v>32821.655999999493</v>
          </cell>
          <cell r="BZ185">
            <v>-50484.818999998271</v>
          </cell>
          <cell r="CA185">
            <v>-15813.763999998569</v>
          </cell>
          <cell r="CB185">
            <v>-24655.214999996126</v>
          </cell>
          <cell r="CC185">
            <v>-25651.387999996543</v>
          </cell>
          <cell r="CD185">
            <v>57283.39999999851</v>
          </cell>
          <cell r="CE185">
            <v>-409881.59899991751</v>
          </cell>
          <cell r="CF185">
            <v>-51859.229999996722</v>
          </cell>
          <cell r="CG185">
            <v>-49382.35000000149</v>
          </cell>
          <cell r="CH185">
            <v>-29614.857999999076</v>
          </cell>
          <cell r="CI185">
            <v>-24645.45000000298</v>
          </cell>
          <cell r="CJ185">
            <v>-56148.732999999076</v>
          </cell>
          <cell r="CK185">
            <v>-39567.360000003129</v>
          </cell>
          <cell r="CL185">
            <v>-28344</v>
          </cell>
          <cell r="CM185">
            <v>-74062.969999998808</v>
          </cell>
          <cell r="CN185">
            <v>-35471.297000002116</v>
          </cell>
          <cell r="CO185">
            <v>-50352.195999994874</v>
          </cell>
          <cell r="CP185">
            <v>-34866.420000001788</v>
          </cell>
          <cell r="CQ185">
            <v>64433.265000000596</v>
          </cell>
          <cell r="CR185">
            <v>16825.970999956131</v>
          </cell>
          <cell r="CS185">
            <v>-440.80500000715256</v>
          </cell>
          <cell r="CT185">
            <v>-165.39999999850988</v>
          </cell>
          <cell r="CU185">
            <v>-525.18999999761581</v>
          </cell>
          <cell r="CV185">
            <v>-1391.8909999988973</v>
          </cell>
          <cell r="CW185">
            <v>-1052.5</v>
          </cell>
          <cell r="CX185">
            <v>46.446999996900558</v>
          </cell>
          <cell r="CY185">
            <v>13949.769999995828</v>
          </cell>
          <cell r="CZ185">
            <v>3629.3299999982119</v>
          </cell>
          <cell r="DA185">
            <v>4591.3799999952316</v>
          </cell>
          <cell r="DB185">
            <v>-1095.2000000029802</v>
          </cell>
          <cell r="DC185">
            <v>-414.25999999791384</v>
          </cell>
          <cell r="DD185">
            <v>-305.70999999344349</v>
          </cell>
          <cell r="DE185">
            <v>1936.4509999752045</v>
          </cell>
          <cell r="DF185">
            <v>-430.29999999701977</v>
          </cell>
          <cell r="DG185">
            <v>-435.60000000149012</v>
          </cell>
          <cell r="DH185">
            <v>-569.68499999493361</v>
          </cell>
          <cell r="DI185">
            <v>-541.74000000208616</v>
          </cell>
          <cell r="DJ185">
            <v>-2052.8640000000596</v>
          </cell>
          <cell r="DK185">
            <v>1423.3699999973178</v>
          </cell>
          <cell r="DL185">
            <v>7303.2800000011921</v>
          </cell>
          <cell r="DM185">
            <v>-825.06000000238419</v>
          </cell>
          <cell r="DN185">
            <v>-607.56000000238419</v>
          </cell>
          <cell r="DO185">
            <v>-646.53999999910593</v>
          </cell>
          <cell r="DP185">
            <v>-441.29999999701977</v>
          </cell>
          <cell r="DQ185">
            <v>-239.55000000447035</v>
          </cell>
          <cell r="DR185">
            <v>-4871.4300000667572</v>
          </cell>
          <cell r="DS185">
            <v>-186.5</v>
          </cell>
          <cell r="DT185">
            <v>-315</v>
          </cell>
          <cell r="DU185">
            <v>-435.20000000298023</v>
          </cell>
          <cell r="DV185">
            <v>-618.18999999761581</v>
          </cell>
          <cell r="DW185">
            <v>-413.20000000298023</v>
          </cell>
          <cell r="DX185">
            <v>-497.68999999761581</v>
          </cell>
          <cell r="DY185">
            <v>-213.3999999910593</v>
          </cell>
          <cell r="DZ185">
            <v>-335</v>
          </cell>
          <cell r="EA185">
            <v>-659.54999999701977</v>
          </cell>
          <cell r="EB185">
            <v>-434</v>
          </cell>
          <cell r="EC185">
            <v>-504</v>
          </cell>
          <cell r="ED185">
            <v>-259.70000000298023</v>
          </cell>
        </row>
        <row r="187">
          <cell r="F187">
            <v>-651.78020000457764</v>
          </cell>
          <cell r="G187">
            <v>-1303.0399999991059</v>
          </cell>
          <cell r="H187">
            <v>-4504.7840000018477</v>
          </cell>
          <cell r="I187">
            <v>-21206.642000004649</v>
          </cell>
          <cell r="J187">
            <v>-7355</v>
          </cell>
          <cell r="K187">
            <v>-3720.9099999964237</v>
          </cell>
          <cell r="L187">
            <v>-5906.5500000119209</v>
          </cell>
          <cell r="M187">
            <v>-3610.4510000050068</v>
          </cell>
          <cell r="N187">
            <v>-2550.1800000071526</v>
          </cell>
          <cell r="O187">
            <v>-2152.3400000035763</v>
          </cell>
          <cell r="P187">
            <v>-345.51590000092983</v>
          </cell>
          <cell r="Q187">
            <v>-1352.7912729978561</v>
          </cell>
          <cell r="R187">
            <v>32105.123299956322</v>
          </cell>
          <cell r="S187">
            <v>162376.64789999276</v>
          </cell>
          <cell r="T187">
            <v>-2983.2400000020862</v>
          </cell>
          <cell r="U187">
            <v>-3133.2080000042915</v>
          </cell>
          <cell r="V187">
            <v>-3977.7054000049829</v>
          </cell>
          <cell r="W187">
            <v>-9748.7599999904633</v>
          </cell>
          <cell r="X187">
            <v>-11423.673500001431</v>
          </cell>
          <cell r="Y187">
            <v>-13592.260000005364</v>
          </cell>
          <cell r="Z187">
            <v>-7784.3420000076294</v>
          </cell>
          <cell r="AA187">
            <v>-64071.773200005293</v>
          </cell>
          <cell r="AB187">
            <v>-4693.5</v>
          </cell>
          <cell r="AC187">
            <v>-2037.3099999949336</v>
          </cell>
          <cell r="AD187">
            <v>-6825.7525000050664</v>
          </cell>
          <cell r="AE187">
            <v>-100329.48230016232</v>
          </cell>
          <cell r="AF187">
            <v>-15750.119999997318</v>
          </cell>
          <cell r="AG187">
            <v>-8686</v>
          </cell>
          <cell r="AH187">
            <v>-7434.9300000071526</v>
          </cell>
          <cell r="AI187">
            <v>-6351.5300000011921</v>
          </cell>
          <cell r="AJ187">
            <v>-19065.659999996424</v>
          </cell>
          <cell r="AK187">
            <v>-15519.040000006557</v>
          </cell>
          <cell r="AL187">
            <v>17547.039999991655</v>
          </cell>
          <cell r="AM187">
            <v>-14378.089999988675</v>
          </cell>
          <cell r="AN187">
            <v>-7410.1780000030994</v>
          </cell>
          <cell r="AO187">
            <v>-9177.0999999940395</v>
          </cell>
          <cell r="AP187">
            <v>-5454.0452999994159</v>
          </cell>
          <cell r="AQ187">
            <v>-8649.8290000036359</v>
          </cell>
          <cell r="AR187">
            <v>-115969.59449994564</v>
          </cell>
          <cell r="AS187">
            <v>-14560.777500003576</v>
          </cell>
          <cell r="AT187">
            <v>-19986.15000000596</v>
          </cell>
          <cell r="AU187">
            <v>-10324.160000011325</v>
          </cell>
          <cell r="AV187">
            <v>-6244.3400000035763</v>
          </cell>
          <cell r="AW187">
            <v>-16391.033999994397</v>
          </cell>
          <cell r="AX187">
            <v>-8758.6599999964237</v>
          </cell>
          <cell r="AY187">
            <v>15168.46099999547</v>
          </cell>
          <cell r="AZ187">
            <v>-21048.65000000596</v>
          </cell>
          <cell r="BA187">
            <v>-7400.0199999958277</v>
          </cell>
          <cell r="BB187">
            <v>-11481.890000000596</v>
          </cell>
          <cell r="BC187">
            <v>-5881.167999997735</v>
          </cell>
          <cell r="BD187">
            <v>-9061.2059999927878</v>
          </cell>
          <cell r="BE187">
            <v>-139509.45399987698</v>
          </cell>
          <cell r="BF187">
            <v>-20492.231000006199</v>
          </cell>
          <cell r="BG187">
            <v>-17171.969999998808</v>
          </cell>
          <cell r="BH187">
            <v>-10402.59999999404</v>
          </cell>
          <cell r="BI187">
            <v>-7664.9240000098944</v>
          </cell>
          <cell r="BJ187">
            <v>-20823.04999999702</v>
          </cell>
          <cell r="BK187">
            <v>-8567.1200000047684</v>
          </cell>
          <cell r="BL187">
            <v>15280.52500000596</v>
          </cell>
          <cell r="BM187">
            <v>-21112.95000000298</v>
          </cell>
          <cell r="BN187">
            <v>-3665.7360000014305</v>
          </cell>
          <cell r="BO187">
            <v>-11554</v>
          </cell>
          <cell r="BP187">
            <v>-5840.0740000009537</v>
          </cell>
          <cell r="BQ187">
            <v>-27495.323999986053</v>
          </cell>
          <cell r="BR187">
            <v>-172037.674000144</v>
          </cell>
          <cell r="BS187">
            <v>-35742.862999990582</v>
          </cell>
          <cell r="BT187">
            <v>-24935.371000006795</v>
          </cell>
          <cell r="BU187">
            <v>-24074.280000001192</v>
          </cell>
          <cell r="BV187">
            <v>-12677.780000001192</v>
          </cell>
          <cell r="BW187">
            <v>-30627.70000000298</v>
          </cell>
          <cell r="BX187">
            <v>-17479.54999999702</v>
          </cell>
          <cell r="BY187">
            <v>32821.656000003219</v>
          </cell>
          <cell r="BZ187">
            <v>-50484.818999990821</v>
          </cell>
          <cell r="CA187">
            <v>-15813.763999998569</v>
          </cell>
          <cell r="CB187">
            <v>-24655.215000003576</v>
          </cell>
          <cell r="CC187">
            <v>-25651.387999996543</v>
          </cell>
          <cell r="CD187">
            <v>57283.399999991059</v>
          </cell>
          <cell r="CE187">
            <v>-409881.59900009632</v>
          </cell>
          <cell r="CF187">
            <v>-51859.229999989271</v>
          </cell>
          <cell r="CG187">
            <v>-49382.34999999404</v>
          </cell>
          <cell r="CH187">
            <v>-29614.857999995351</v>
          </cell>
          <cell r="CI187">
            <v>-24645.45000000298</v>
          </cell>
          <cell r="CJ187">
            <v>-56148.733000010252</v>
          </cell>
          <cell r="CK187">
            <v>-39567.359999999404</v>
          </cell>
          <cell r="CL187">
            <v>-28344</v>
          </cell>
          <cell r="CM187">
            <v>-74062.969999998808</v>
          </cell>
          <cell r="CN187">
            <v>-35471.297000005841</v>
          </cell>
          <cell r="CO187">
            <v>-50352.196000009775</v>
          </cell>
          <cell r="CP187">
            <v>-34866.420000001788</v>
          </cell>
          <cell r="CQ187">
            <v>64433.264999993145</v>
          </cell>
          <cell r="CR187">
            <v>16825.97100007534</v>
          </cell>
          <cell r="CS187">
            <v>-440.80500000715256</v>
          </cell>
          <cell r="CT187">
            <v>-165.40000000596046</v>
          </cell>
          <cell r="CU187">
            <v>-525.18999999761581</v>
          </cell>
          <cell r="CV187">
            <v>-1391.8910000026226</v>
          </cell>
          <cell r="CW187">
            <v>-1052.5</v>
          </cell>
          <cell r="CX187">
            <v>46.446999996900558</v>
          </cell>
          <cell r="CY187">
            <v>13949.769999995828</v>
          </cell>
          <cell r="CZ187">
            <v>3629.3299999833107</v>
          </cell>
          <cell r="DA187">
            <v>4591.3799999952316</v>
          </cell>
          <cell r="DB187">
            <v>-1095.2000000029802</v>
          </cell>
          <cell r="DC187">
            <v>-414.25999999046326</v>
          </cell>
          <cell r="DD187">
            <v>-305.70999999344349</v>
          </cell>
          <cell r="DE187">
            <v>1936.451000213623</v>
          </cell>
          <cell r="DF187">
            <v>-430.29999999701977</v>
          </cell>
          <cell r="DG187">
            <v>-435.6000000089407</v>
          </cell>
          <cell r="DH187">
            <v>-569.68499999493361</v>
          </cell>
          <cell r="DI187">
            <v>-541.74000000208616</v>
          </cell>
          <cell r="DJ187">
            <v>-2052.8640000075102</v>
          </cell>
          <cell r="DK187">
            <v>1423.3700000047684</v>
          </cell>
          <cell r="DL187">
            <v>7303.2800000011921</v>
          </cell>
          <cell r="DM187">
            <v>-825.06000000238419</v>
          </cell>
          <cell r="DN187">
            <v>-607.56000000238419</v>
          </cell>
          <cell r="DO187">
            <v>-646.53999999165535</v>
          </cell>
          <cell r="DP187">
            <v>-441.29999999701977</v>
          </cell>
          <cell r="DQ187">
            <v>-239.55000001192093</v>
          </cell>
          <cell r="DR187">
            <v>-4871.4299998283386</v>
          </cell>
          <cell r="DS187">
            <v>-186.5</v>
          </cell>
          <cell r="DT187">
            <v>-315</v>
          </cell>
          <cell r="DU187">
            <v>-435.20000000298023</v>
          </cell>
          <cell r="DV187">
            <v>-618.18999999761581</v>
          </cell>
          <cell r="DW187">
            <v>-413.20000000298023</v>
          </cell>
          <cell r="DX187">
            <v>-497.68999999761581</v>
          </cell>
          <cell r="DY187">
            <v>-213.3999999910593</v>
          </cell>
          <cell r="DZ187">
            <v>-335</v>
          </cell>
          <cell r="EA187">
            <v>-659.54999999701977</v>
          </cell>
          <cell r="EB187">
            <v>-434</v>
          </cell>
          <cell r="EC187">
            <v>-504</v>
          </cell>
          <cell r="ED187">
            <v>-259.70000000298023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-26.164000000000669</v>
          </cell>
          <cell r="G192">
            <v>-27.648999999997613</v>
          </cell>
          <cell r="H192">
            <v>-40.664000000000669</v>
          </cell>
          <cell r="I192">
            <v>-14.881800000000112</v>
          </cell>
          <cell r="J192">
            <v>-29.602600000000166</v>
          </cell>
          <cell r="K192">
            <v>23.324999999998909</v>
          </cell>
          <cell r="L192">
            <v>-105.85299999999916</v>
          </cell>
          <cell r="M192">
            <v>-13.723000000001775</v>
          </cell>
          <cell r="N192">
            <v>12.516999999999825</v>
          </cell>
          <cell r="O192">
            <v>-1.5915000000004511</v>
          </cell>
          <cell r="P192">
            <v>-25.186000000001513</v>
          </cell>
          <cell r="Q192">
            <v>-4.8829999999979918</v>
          </cell>
          <cell r="R192">
            <v>-484.48889999999665</v>
          </cell>
          <cell r="S192">
            <v>12.957000000002154</v>
          </cell>
          <cell r="T192">
            <v>0</v>
          </cell>
          <cell r="U192">
            <v>-24.911000000000058</v>
          </cell>
          <cell r="V192">
            <v>0</v>
          </cell>
          <cell r="W192">
            <v>-19.626900000000205</v>
          </cell>
          <cell r="X192">
            <v>-53.992999999998574</v>
          </cell>
          <cell r="Y192">
            <v>-65.224999999998545</v>
          </cell>
          <cell r="Z192">
            <v>-96.995999999999185</v>
          </cell>
          <cell r="AA192">
            <v>-158.70699999999488</v>
          </cell>
          <cell r="AB192">
            <v>-40.568999999999505</v>
          </cell>
          <cell r="AC192">
            <v>0</v>
          </cell>
          <cell r="AD192">
            <v>-37.417999999997846</v>
          </cell>
          <cell r="AE192">
            <v>-446.39100000000326</v>
          </cell>
          <cell r="AF192">
            <v>0</v>
          </cell>
          <cell r="AG192">
            <v>-55.346000000005006</v>
          </cell>
          <cell r="AH192">
            <v>-59.746999999999389</v>
          </cell>
          <cell r="AI192">
            <v>-26.348000000001775</v>
          </cell>
          <cell r="AJ192">
            <v>-31.92699999999968</v>
          </cell>
          <cell r="AK192">
            <v>-41.204999999999927</v>
          </cell>
          <cell r="AL192">
            <v>-82.902999999998428</v>
          </cell>
          <cell r="AM192">
            <v>-67.639999999999418</v>
          </cell>
          <cell r="AN192">
            <v>-1.1990000000005239</v>
          </cell>
          <cell r="AO192">
            <v>-56.789000000000669</v>
          </cell>
          <cell r="AP192">
            <v>-12.455000000001746</v>
          </cell>
          <cell r="AQ192">
            <v>-10.832000000002154</v>
          </cell>
          <cell r="AR192">
            <v>-99.48420000000624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-83.733400000000074</v>
          </cell>
          <cell r="AY192">
            <v>-58.29340000000002</v>
          </cell>
          <cell r="AZ192">
            <v>-32.917200000000093</v>
          </cell>
          <cell r="BA192">
            <v>20.615999999998166</v>
          </cell>
          <cell r="BB192">
            <v>0</v>
          </cell>
          <cell r="BC192">
            <v>21.097000000000662</v>
          </cell>
          <cell r="BD192">
            <v>33.746799999999894</v>
          </cell>
          <cell r="BE192">
            <v>104.3915199999974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-19.68297999999993</v>
          </cell>
          <cell r="BL192">
            <v>170.97119999999995</v>
          </cell>
          <cell r="BM192">
            <v>-67.738100000000031</v>
          </cell>
          <cell r="BN192">
            <v>0.98799999999755528</v>
          </cell>
          <cell r="BO192">
            <v>0</v>
          </cell>
          <cell r="BP192">
            <v>9.4126999999998588</v>
          </cell>
          <cell r="BQ192">
            <v>10.440700000000106</v>
          </cell>
          <cell r="BR192">
            <v>-63.415778700000374</v>
          </cell>
          <cell r="BS192">
            <v>0</v>
          </cell>
          <cell r="BT192">
            <v>0</v>
          </cell>
          <cell r="BU192">
            <v>0</v>
          </cell>
          <cell r="BV192">
            <v>-5.7581787000000002</v>
          </cell>
          <cell r="BW192">
            <v>-85.052200000000084</v>
          </cell>
          <cell r="BX192">
            <v>0</v>
          </cell>
          <cell r="BY192">
            <v>-44.497800000000097</v>
          </cell>
          <cell r="BZ192">
            <v>47.502000000000407</v>
          </cell>
          <cell r="CA192">
            <v>0</v>
          </cell>
          <cell r="CB192">
            <v>24.390399999999772</v>
          </cell>
          <cell r="CC192">
            <v>0</v>
          </cell>
          <cell r="CD192">
            <v>0</v>
          </cell>
          <cell r="CE192">
            <v>50.606999999999971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50.606999999999971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F194">
            <v>-26.163999998942018</v>
          </cell>
          <cell r="G194">
            <v>-27.649000000208616</v>
          </cell>
          <cell r="H194">
            <v>-40.664000000804663</v>
          </cell>
          <cell r="I194">
            <v>-14.881799999624491</v>
          </cell>
          <cell r="J194">
            <v>-29.602599998936057</v>
          </cell>
          <cell r="K194">
            <v>23.324999999254942</v>
          </cell>
          <cell r="L194">
            <v>-105.85300000011921</v>
          </cell>
          <cell r="M194">
            <v>-13.722999999299645</v>
          </cell>
          <cell r="N194">
            <v>12.517000000923872</v>
          </cell>
          <cell r="O194">
            <v>-1.591499999165535</v>
          </cell>
          <cell r="P194">
            <v>-25.185999998822808</v>
          </cell>
          <cell r="Q194">
            <v>-4.8830000013113022</v>
          </cell>
          <cell r="R194">
            <v>-484.48890000581741</v>
          </cell>
          <cell r="S194">
            <v>12.957000000402331</v>
          </cell>
          <cell r="T194">
            <v>0</v>
          </cell>
          <cell r="U194">
            <v>-24.911000000312924</v>
          </cell>
          <cell r="V194">
            <v>0</v>
          </cell>
          <cell r="W194">
            <v>-19.626900000497699</v>
          </cell>
          <cell r="X194">
            <v>-53.992999998852611</v>
          </cell>
          <cell r="Y194">
            <v>-65.224999999627471</v>
          </cell>
          <cell r="Z194">
            <v>-96.996000001206994</v>
          </cell>
          <cell r="AA194">
            <v>-158.70699999853969</v>
          </cell>
          <cell r="AB194">
            <v>-40.56900000013411</v>
          </cell>
          <cell r="AC194">
            <v>0</v>
          </cell>
          <cell r="AD194">
            <v>-37.417999999597669</v>
          </cell>
          <cell r="AE194">
            <v>-446.3910000026226</v>
          </cell>
          <cell r="AF194">
            <v>0</v>
          </cell>
          <cell r="AG194">
            <v>-55.34599999897182</v>
          </cell>
          <cell r="AH194">
            <v>-59.747000001370907</v>
          </cell>
          <cell r="AI194">
            <v>-26.347999999299645</v>
          </cell>
          <cell r="AJ194">
            <v>-31.926999999210238</v>
          </cell>
          <cell r="AK194">
            <v>-41.205000000074506</v>
          </cell>
          <cell r="AL194">
            <v>-82.902999999001622</v>
          </cell>
          <cell r="AM194">
            <v>-67.640000000596046</v>
          </cell>
          <cell r="AN194">
            <v>-1.1990000009536743</v>
          </cell>
          <cell r="AO194">
            <v>-56.788999998942018</v>
          </cell>
          <cell r="AP194">
            <v>-12.455000000074506</v>
          </cell>
          <cell r="AQ194">
            <v>-10.832000000402331</v>
          </cell>
          <cell r="AR194">
            <v>-99.484200000762939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-83.73340000025928</v>
          </cell>
          <cell r="AY194">
            <v>-58.293400000780821</v>
          </cell>
          <cell r="AZ194">
            <v>-32.917200000956655</v>
          </cell>
          <cell r="BA194">
            <v>20.61600000038743</v>
          </cell>
          <cell r="BB194">
            <v>0</v>
          </cell>
          <cell r="BC194">
            <v>21.096999999135733</v>
          </cell>
          <cell r="BD194">
            <v>33.746799999848008</v>
          </cell>
          <cell r="BE194">
            <v>104.39152002334595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-19.682979999110103</v>
          </cell>
          <cell r="BL194">
            <v>170.97120000049472</v>
          </cell>
          <cell r="BM194">
            <v>-67.738099999725819</v>
          </cell>
          <cell r="BN194">
            <v>0.98800000175833702</v>
          </cell>
          <cell r="BO194">
            <v>0</v>
          </cell>
          <cell r="BP194">
            <v>9.4126999992877245</v>
          </cell>
          <cell r="BQ194">
            <v>10.440700000151992</v>
          </cell>
          <cell r="BR194">
            <v>-63.415778696537018</v>
          </cell>
          <cell r="BS194">
            <v>0</v>
          </cell>
          <cell r="BT194">
            <v>0</v>
          </cell>
          <cell r="BU194">
            <v>0</v>
          </cell>
          <cell r="BV194">
            <v>-5.7581786997616291</v>
          </cell>
          <cell r="BW194">
            <v>-85.052200000733137</v>
          </cell>
          <cell r="BX194">
            <v>0</v>
          </cell>
          <cell r="BY194">
            <v>-44.497800000011921</v>
          </cell>
          <cell r="BZ194">
            <v>47.50199999846518</v>
          </cell>
          <cell r="CA194">
            <v>0</v>
          </cell>
          <cell r="CB194">
            <v>24.390399999916553</v>
          </cell>
          <cell r="CC194">
            <v>0</v>
          </cell>
          <cell r="CD194">
            <v>0</v>
          </cell>
          <cell r="CE194">
            <v>50.60699999332428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50.60700000077486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-332.65354935685173</v>
          </cell>
          <cell r="G198">
            <v>-791.20549333281815</v>
          </cell>
          <cell r="H198">
            <v>-1163.5940478355624</v>
          </cell>
          <cell r="I198">
            <v>-814.74326045741327</v>
          </cell>
          <cell r="J198">
            <v>-2753.8447935441509</v>
          </cell>
          <cell r="K198">
            <v>-3205.2780883894302</v>
          </cell>
          <cell r="L198">
            <v>-723.60606159246527</v>
          </cell>
          <cell r="M198">
            <v>-1758.3987851645797</v>
          </cell>
          <cell r="N198">
            <v>-2094.7873140654992</v>
          </cell>
          <cell r="O198">
            <v>-1149.8559795143083</v>
          </cell>
          <cell r="P198">
            <v>-122.23737506545149</v>
          </cell>
          <cell r="Q198">
            <v>-223.54407268809155</v>
          </cell>
          <cell r="R198">
            <v>-15188.199236005545</v>
          </cell>
          <cell r="S198">
            <v>-335.7457565846853</v>
          </cell>
          <cell r="T198">
            <v>-1559.29795836634</v>
          </cell>
          <cell r="U198">
            <v>-1201.6339646156412</v>
          </cell>
          <cell r="V198">
            <v>-689.7370708094677</v>
          </cell>
          <cell r="W198">
            <v>-1878.3693571067415</v>
          </cell>
          <cell r="X198">
            <v>-2407.1566487285309</v>
          </cell>
          <cell r="Y198">
            <v>-1159.349050084129</v>
          </cell>
          <cell r="Z198">
            <v>-317.77515890821815</v>
          </cell>
          <cell r="AA198">
            <v>-4605.3044444844127</v>
          </cell>
          <cell r="AB198">
            <v>-573.58612582925707</v>
          </cell>
          <cell r="AC198">
            <v>-371.86371191381477</v>
          </cell>
          <cell r="AD198">
            <v>-88.379988571396098</v>
          </cell>
          <cell r="AE198">
            <v>-12062.981007002294</v>
          </cell>
          <cell r="AF198">
            <v>0</v>
          </cell>
          <cell r="AG198">
            <v>-997.64263351960108</v>
          </cell>
          <cell r="AH198">
            <v>-1364.1696123550646</v>
          </cell>
          <cell r="AI198">
            <v>-1425.6466220963048</v>
          </cell>
          <cell r="AJ198">
            <v>-765.06065233098343</v>
          </cell>
          <cell r="AK198">
            <v>-3327.0455848018173</v>
          </cell>
          <cell r="AL198">
            <v>-594.43880080292001</v>
          </cell>
          <cell r="AM198">
            <v>-1539.5421430906281</v>
          </cell>
          <cell r="AN198">
            <v>-1180.9262529339176</v>
          </cell>
          <cell r="AO198">
            <v>-567.96785522135906</v>
          </cell>
          <cell r="AP198">
            <v>-300.54084984725341</v>
          </cell>
          <cell r="AQ198">
            <v>0</v>
          </cell>
          <cell r="AR198">
            <v>-10648.832597002387</v>
          </cell>
          <cell r="AS198">
            <v>-364.84147931914777</v>
          </cell>
          <cell r="AT198">
            <v>-205.43350020120852</v>
          </cell>
          <cell r="AU198">
            <v>-1315.616105126217</v>
          </cell>
          <cell r="AV198">
            <v>-1121.9417026465526</v>
          </cell>
          <cell r="AW198">
            <v>-1612.6467875821982</v>
          </cell>
          <cell r="AX198">
            <v>-2475.4344804345164</v>
          </cell>
          <cell r="AY198">
            <v>0</v>
          </cell>
          <cell r="AZ198">
            <v>-484.63986611086875</v>
          </cell>
          <cell r="BA198">
            <v>-2353.69687401806</v>
          </cell>
          <cell r="BB198">
            <v>-498.00810352084227</v>
          </cell>
          <cell r="BC198">
            <v>-216.57369804312475</v>
          </cell>
          <cell r="BD198">
            <v>0</v>
          </cell>
          <cell r="BE198">
            <v>-10952.609985016286</v>
          </cell>
          <cell r="BF198">
            <v>-271.41789758764207</v>
          </cell>
          <cell r="BG198">
            <v>0</v>
          </cell>
          <cell r="BH198">
            <v>-2400.0592365399934</v>
          </cell>
          <cell r="BI198">
            <v>-1408.1878780737752</v>
          </cell>
          <cell r="BJ198">
            <v>-850.54708575620316</v>
          </cell>
          <cell r="BK198">
            <v>-1625.8847860356327</v>
          </cell>
          <cell r="BL198">
            <v>-326.5982369328849</v>
          </cell>
          <cell r="BM198">
            <v>-575.13183894054964</v>
          </cell>
          <cell r="BN198">
            <v>-3125.7578964049462</v>
          </cell>
          <cell r="BO198">
            <v>-124.36197598511353</v>
          </cell>
          <cell r="BP198">
            <v>-168.45971747022122</v>
          </cell>
          <cell r="BQ198">
            <v>-76.203435284551233</v>
          </cell>
          <cell r="BR198">
            <v>-6696.5379119999707</v>
          </cell>
          <cell r="BS198">
            <v>0</v>
          </cell>
          <cell r="BT198">
            <v>0</v>
          </cell>
          <cell r="BU198">
            <v>-1958.8090458363295</v>
          </cell>
          <cell r="BV198">
            <v>-1090.2218070409726</v>
          </cell>
          <cell r="BW198">
            <v>-649.0122698827181</v>
          </cell>
          <cell r="BX198">
            <v>-1168.1613818081096</v>
          </cell>
          <cell r="BY198">
            <v>-19.923913549166173</v>
          </cell>
          <cell r="BZ198">
            <v>0</v>
          </cell>
          <cell r="CA198">
            <v>-1423.8552190270275</v>
          </cell>
          <cell r="CB198">
            <v>-386.55427485285327</v>
          </cell>
          <cell r="CC198">
            <v>0</v>
          </cell>
          <cell r="CD198">
            <v>0</v>
          </cell>
          <cell r="CE198">
            <v>-2069.1463980041444</v>
          </cell>
          <cell r="CF198">
            <v>0</v>
          </cell>
          <cell r="CG198">
            <v>0</v>
          </cell>
          <cell r="CH198">
            <v>-136.20845372974873</v>
          </cell>
          <cell r="CI198">
            <v>-614.18236044747755</v>
          </cell>
          <cell r="CJ198">
            <v>-487.79513617092744</v>
          </cell>
          <cell r="CK198">
            <v>-337.9658370683901</v>
          </cell>
          <cell r="CL198">
            <v>0</v>
          </cell>
          <cell r="CM198">
            <v>0</v>
          </cell>
          <cell r="CN198">
            <v>-492.99461058713496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199">
          <cell r="F199">
            <v>-445.20059971651062</v>
          </cell>
          <cell r="G199">
            <v>-810.86147628328763</v>
          </cell>
          <cell r="H199">
            <v>-383.69162048003636</v>
          </cell>
          <cell r="I199">
            <v>-137.24245367199183</v>
          </cell>
          <cell r="J199">
            <v>-833.06821878702613</v>
          </cell>
          <cell r="K199">
            <v>-73.819475081050768</v>
          </cell>
          <cell r="L199">
            <v>-1529.8292335863225</v>
          </cell>
          <cell r="M199">
            <v>-221.34967528050765</v>
          </cell>
          <cell r="N199">
            <v>-162.29844521381892</v>
          </cell>
          <cell r="O199">
            <v>-796.91973098949529</v>
          </cell>
          <cell r="P199">
            <v>-597.86379818338901</v>
          </cell>
          <cell r="Q199">
            <v>-451.0948477271013</v>
          </cell>
          <cell r="R199">
            <v>-12080.666390998289</v>
          </cell>
          <cell r="S199">
            <v>-683.32030034577474</v>
          </cell>
          <cell r="T199">
            <v>-424.3716332684271</v>
          </cell>
          <cell r="U199">
            <v>-332.91989195928909</v>
          </cell>
          <cell r="V199">
            <v>-527.92147210554685</v>
          </cell>
          <cell r="W199">
            <v>-855.85398508392973</v>
          </cell>
          <cell r="X199">
            <v>-1460.6354114811402</v>
          </cell>
          <cell r="Y199">
            <v>-1475.5234784386121</v>
          </cell>
          <cell r="Z199">
            <v>-1475.9925883426331</v>
          </cell>
          <cell r="AA199">
            <v>-2003.2721205793787</v>
          </cell>
          <cell r="AB199">
            <v>-629.34797137626447</v>
          </cell>
          <cell r="AC199">
            <v>-1137.3446175542194</v>
          </cell>
          <cell r="AD199">
            <v>-1074.162920466857</v>
          </cell>
          <cell r="AE199">
            <v>-12849.935088995844</v>
          </cell>
          <cell r="AF199">
            <v>0</v>
          </cell>
          <cell r="AG199">
            <v>-1033.2552364838775</v>
          </cell>
          <cell r="AH199">
            <v>-1922.1675713984296</v>
          </cell>
          <cell r="AI199">
            <v>-860.38797053287271</v>
          </cell>
          <cell r="AJ199">
            <v>-1230.2176176890498</v>
          </cell>
          <cell r="AK199">
            <v>-2412.4474848296959</v>
          </cell>
          <cell r="AL199">
            <v>-1230.5213376290631</v>
          </cell>
          <cell r="AM199">
            <v>-1220.9035395234823</v>
          </cell>
          <cell r="AN199">
            <v>-1184.6849366573151</v>
          </cell>
          <cell r="AO199">
            <v>-1130.2937573706731</v>
          </cell>
          <cell r="AP199">
            <v>-520.01915757427923</v>
          </cell>
          <cell r="AQ199">
            <v>-105.03647931106389</v>
          </cell>
          <cell r="AR199">
            <v>-12554.386726001278</v>
          </cell>
          <cell r="AS199">
            <v>-372.2389230877161</v>
          </cell>
          <cell r="AT199">
            <v>-931.58302751509473</v>
          </cell>
          <cell r="AU199">
            <v>-1339.1522233032156</v>
          </cell>
          <cell r="AV199">
            <v>-2210.4247632796178</v>
          </cell>
          <cell r="AW199">
            <v>-511.04383440758102</v>
          </cell>
          <cell r="AX199">
            <v>-761.18320272350684</v>
          </cell>
          <cell r="AY199">
            <v>-2276.4939296285156</v>
          </cell>
          <cell r="AZ199">
            <v>-1408.2823090192396</v>
          </cell>
          <cell r="BA199">
            <v>-822.79068999364972</v>
          </cell>
          <cell r="BB199">
            <v>-981.67315716552548</v>
          </cell>
          <cell r="BC199">
            <v>-939.52066587493755</v>
          </cell>
          <cell r="BD199">
            <v>0</v>
          </cell>
          <cell r="BE199">
            <v>-11620.199600998312</v>
          </cell>
          <cell r="BF199">
            <v>-107.95537529699504</v>
          </cell>
          <cell r="BG199">
            <v>-910.44139166735113</v>
          </cell>
          <cell r="BH199">
            <v>-912.86108111403883</v>
          </cell>
          <cell r="BI199">
            <v>-1116.4074845371069</v>
          </cell>
          <cell r="BJ199">
            <v>-808.49535499524791</v>
          </cell>
          <cell r="BK199">
            <v>-2595.0238661912736</v>
          </cell>
          <cell r="BL199">
            <v>-1050.1718096935656</v>
          </cell>
          <cell r="BM199">
            <v>-734.84107184968889</v>
          </cell>
          <cell r="BN199">
            <v>-1077.6392734083347</v>
          </cell>
          <cell r="BO199">
            <v>-1341.5715530135203</v>
          </cell>
          <cell r="BP199">
            <v>-964.79133923072368</v>
          </cell>
          <cell r="BQ199">
            <v>0</v>
          </cell>
          <cell r="BR199">
            <v>-10375.325775001198</v>
          </cell>
          <cell r="BS199">
            <v>0</v>
          </cell>
          <cell r="BT199">
            <v>-554.94610424758866</v>
          </cell>
          <cell r="BU199">
            <v>-1996.3344756779261</v>
          </cell>
          <cell r="BV199">
            <v>-1862.1010109331692</v>
          </cell>
          <cell r="BW199">
            <v>-762.4820497399196</v>
          </cell>
          <cell r="BX199">
            <v>-2055.4942101400811</v>
          </cell>
          <cell r="BY199">
            <v>-312.85716783069074</v>
          </cell>
          <cell r="BZ199">
            <v>-1106.8947092823219</v>
          </cell>
          <cell r="CA199">
            <v>-928.38000616803765</v>
          </cell>
          <cell r="CB199">
            <v>-795.83604097994976</v>
          </cell>
          <cell r="CC199">
            <v>0</v>
          </cell>
          <cell r="CD199">
            <v>0</v>
          </cell>
          <cell r="CE199">
            <v>-5689.9247369989753</v>
          </cell>
          <cell r="CF199">
            <v>0</v>
          </cell>
          <cell r="CG199">
            <v>-290.80701725301333</v>
          </cell>
          <cell r="CH199">
            <v>-728.69334230874665</v>
          </cell>
          <cell r="CI199">
            <v>-2337.7398524805903</v>
          </cell>
          <cell r="CJ199">
            <v>-221.28928137628827</v>
          </cell>
          <cell r="CK199">
            <v>-1254.8942840138916</v>
          </cell>
          <cell r="CL199">
            <v>-69.545665862271562</v>
          </cell>
          <cell r="CM199">
            <v>-158.36302226502448</v>
          </cell>
          <cell r="CN199">
            <v>-537.37293622130528</v>
          </cell>
          <cell r="CO199">
            <v>0</v>
          </cell>
          <cell r="CP199">
            <v>-91.219335223780945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-25.437597298063338</v>
          </cell>
          <cell r="I201">
            <v>-41.691840553889051</v>
          </cell>
          <cell r="J201">
            <v>-256.95787443523295</v>
          </cell>
          <cell r="K201">
            <v>432.17509596154559</v>
          </cell>
          <cell r="L201">
            <v>-357.12391500617377</v>
          </cell>
          <cell r="M201">
            <v>-60.674684212077409</v>
          </cell>
          <cell r="N201">
            <v>-17.281135880504735</v>
          </cell>
          <cell r="O201">
            <v>-19.276241551036946</v>
          </cell>
          <cell r="P201">
            <v>-0.32273768202867359</v>
          </cell>
          <cell r="Q201">
            <v>-61.906955361831933</v>
          </cell>
          <cell r="R201">
            <v>-2462.5676150042564</v>
          </cell>
          <cell r="S201">
            <v>433.96971008763649</v>
          </cell>
          <cell r="T201">
            <v>0</v>
          </cell>
          <cell r="U201">
            <v>-26.100728129036725</v>
          </cell>
          <cell r="V201">
            <v>-194.31210272922181</v>
          </cell>
          <cell r="W201">
            <v>-360.68920956877992</v>
          </cell>
          <cell r="X201">
            <v>-26.070658165495843</v>
          </cell>
          <cell r="Y201">
            <v>2.7965065850876272</v>
          </cell>
          <cell r="Z201">
            <v>0</v>
          </cell>
          <cell r="AA201">
            <v>-2019.9798534397269</v>
          </cell>
          <cell r="AB201">
            <v>-233.84207645978313</v>
          </cell>
          <cell r="AC201">
            <v>0</v>
          </cell>
          <cell r="AD201">
            <v>-38.339203184703365</v>
          </cell>
          <cell r="AE201">
            <v>-1166.3489980082959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-707.81024966412224</v>
          </cell>
          <cell r="AK201">
            <v>0</v>
          </cell>
          <cell r="AL201">
            <v>-172.06760532432236</v>
          </cell>
          <cell r="AM201">
            <v>-62.163775737164542</v>
          </cell>
          <cell r="AN201">
            <v>-37.138001865707338</v>
          </cell>
          <cell r="AO201">
            <v>0</v>
          </cell>
          <cell r="AP201">
            <v>-187.16936541884206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-10387.03266428411</v>
          </cell>
          <cell r="G202">
            <v>-6247.3858582284302</v>
          </cell>
          <cell r="H202">
            <v>-4412.5930998641998</v>
          </cell>
          <cell r="I202">
            <v>1090.3937752563506</v>
          </cell>
          <cell r="J202">
            <v>-5658.1279715970159</v>
          </cell>
          <cell r="K202">
            <v>-5125.9174836762249</v>
          </cell>
          <cell r="L202">
            <v>-18886.167471408844</v>
          </cell>
          <cell r="M202">
            <v>-17835.428595252335</v>
          </cell>
          <cell r="N202">
            <v>-8314.5424113161862</v>
          </cell>
          <cell r="O202">
            <v>-10477.009862240404</v>
          </cell>
          <cell r="P202">
            <v>-10005.093372952193</v>
          </cell>
          <cell r="Q202">
            <v>-5932.0018653832376</v>
          </cell>
          <cell r="R202">
            <v>-126099.38794407248</v>
          </cell>
          <cell r="S202">
            <v>-1967.9927616752684</v>
          </cell>
          <cell r="T202">
            <v>-5996.3238832149655</v>
          </cell>
          <cell r="U202">
            <v>-3926.1615235321224</v>
          </cell>
          <cell r="V202">
            <v>-4595.1759105045348</v>
          </cell>
          <cell r="W202">
            <v>-11688.840572346002</v>
          </cell>
          <cell r="X202">
            <v>-11378.893378382549</v>
          </cell>
          <cell r="Y202">
            <v>-19871.004412990063</v>
          </cell>
          <cell r="Z202">
            <v>-18972.845230486244</v>
          </cell>
          <cell r="AA202">
            <v>-20464.865201424807</v>
          </cell>
          <cell r="AB202">
            <v>-11373.244578491896</v>
          </cell>
          <cell r="AC202">
            <v>-10892.114187862724</v>
          </cell>
          <cell r="AD202">
            <v>-4971.9263031631708</v>
          </cell>
          <cell r="AE202">
            <v>-117512.93838298321</v>
          </cell>
          <cell r="AF202">
            <v>-5704.0252778306603</v>
          </cell>
          <cell r="AG202">
            <v>-5713.3381776269525</v>
          </cell>
          <cell r="AH202">
            <v>-8383.8751204293221</v>
          </cell>
          <cell r="AI202">
            <v>-7035.7699493076652</v>
          </cell>
          <cell r="AJ202">
            <v>-14279.192394157872</v>
          </cell>
          <cell r="AK202">
            <v>-12717.393927613273</v>
          </cell>
          <cell r="AL202">
            <v>-17112.830933466554</v>
          </cell>
          <cell r="AM202">
            <v>-14670.837585773319</v>
          </cell>
          <cell r="AN202">
            <v>-11256.527158901095</v>
          </cell>
          <cell r="AO202">
            <v>-9801.1977900750935</v>
          </cell>
          <cell r="AP202">
            <v>-7993.2367287948728</v>
          </cell>
          <cell r="AQ202">
            <v>-2844.7133390642703</v>
          </cell>
          <cell r="AR202">
            <v>-127927.49142000079</v>
          </cell>
          <cell r="AS202">
            <v>-3116.1239371560514</v>
          </cell>
          <cell r="AT202">
            <v>-7298.5618528090417</v>
          </cell>
          <cell r="AU202">
            <v>-7905.6358405631036</v>
          </cell>
          <cell r="AV202">
            <v>-9196.6678145229816</v>
          </cell>
          <cell r="AW202">
            <v>-17676.09564351663</v>
          </cell>
          <cell r="AX202">
            <v>-12154.637754868716</v>
          </cell>
          <cell r="AY202">
            <v>-14757.341702375561</v>
          </cell>
          <cell r="AZ202">
            <v>-14664.977704241872</v>
          </cell>
          <cell r="BA202">
            <v>-14871.119700085372</v>
          </cell>
          <cell r="BB202">
            <v>-13748.56172272563</v>
          </cell>
          <cell r="BC202">
            <v>-9917.2617999874055</v>
          </cell>
          <cell r="BD202">
            <v>-2620.5059471465647</v>
          </cell>
          <cell r="BE202">
            <v>-125806.24835500121</v>
          </cell>
          <cell r="BF202">
            <v>-3853.7649189792573</v>
          </cell>
          <cell r="BG202">
            <v>-8375.1278239171952</v>
          </cell>
          <cell r="BH202">
            <v>-9160.4283074047416</v>
          </cell>
          <cell r="BI202">
            <v>-10000.480289744213</v>
          </cell>
          <cell r="BJ202">
            <v>-18695.124106939882</v>
          </cell>
          <cell r="BK202">
            <v>-15165.371681153774</v>
          </cell>
          <cell r="BL202">
            <v>-9675.9387965686619</v>
          </cell>
          <cell r="BM202">
            <v>-14785.549689143896</v>
          </cell>
          <cell r="BN202">
            <v>-15004.820184532553</v>
          </cell>
          <cell r="BO202">
            <v>-9235.8108058236539</v>
          </cell>
          <cell r="BP202">
            <v>-9834.6387932375073</v>
          </cell>
          <cell r="BQ202">
            <v>-2019.192957546562</v>
          </cell>
          <cell r="BR202">
            <v>-105286.29098895192</v>
          </cell>
          <cell r="BS202">
            <v>-1614.4004584364593</v>
          </cell>
          <cell r="BT202">
            <v>-4899.8612738344818</v>
          </cell>
          <cell r="BU202">
            <v>-7879.5212971102446</v>
          </cell>
          <cell r="BV202">
            <v>-13656.119948364794</v>
          </cell>
          <cell r="BW202">
            <v>-17857.356540191919</v>
          </cell>
          <cell r="BX202">
            <v>-20625.287468921393</v>
          </cell>
          <cell r="BY202">
            <v>1183.6225695200264</v>
          </cell>
          <cell r="BZ202">
            <v>-11657.841899819672</v>
          </cell>
          <cell r="CA202">
            <v>-14664.340822406113</v>
          </cell>
          <cell r="CB202">
            <v>-7498.6258069127798</v>
          </cell>
          <cell r="CC202">
            <v>-5407.6315607577562</v>
          </cell>
          <cell r="CD202">
            <v>-708.92648174613714</v>
          </cell>
          <cell r="CE202">
            <v>-88816.559320896864</v>
          </cell>
          <cell r="CF202">
            <v>-588.59218158572912</v>
          </cell>
          <cell r="CG202">
            <v>-2849.8644108325243</v>
          </cell>
          <cell r="CH202">
            <v>-8066.3251476045698</v>
          </cell>
          <cell r="CI202">
            <v>-12177.299718964845</v>
          </cell>
          <cell r="CJ202">
            <v>-16535.883182588965</v>
          </cell>
          <cell r="CK202">
            <v>-14626.154442343861</v>
          </cell>
          <cell r="CL202">
            <v>-3629.9296864159405</v>
          </cell>
          <cell r="CM202">
            <v>-5319.2837335579097</v>
          </cell>
          <cell r="CN202">
            <v>-14596.974943250418</v>
          </cell>
          <cell r="CO202">
            <v>-4640.0961548089981</v>
          </cell>
          <cell r="CP202">
            <v>-5277.5987348631024</v>
          </cell>
          <cell r="CQ202">
            <v>-508.55698408931494</v>
          </cell>
          <cell r="CR202">
            <v>-168.02915209531784</v>
          </cell>
          <cell r="CS202">
            <v>-5.4111082889139652</v>
          </cell>
          <cell r="CT202">
            <v>-3.7023372463881969</v>
          </cell>
          <cell r="CU202">
            <v>-20.505252446979284</v>
          </cell>
          <cell r="CV202">
            <v>-27.340336605906487</v>
          </cell>
          <cell r="CW202">
            <v>-27.340336605906487</v>
          </cell>
          <cell r="CX202">
            <v>-31.042673848569393</v>
          </cell>
          <cell r="CY202">
            <v>0</v>
          </cell>
          <cell r="CZ202">
            <v>-1.4239758625626564</v>
          </cell>
          <cell r="DA202">
            <v>-29.049107637256384</v>
          </cell>
          <cell r="DB202">
            <v>-10.252626225352287</v>
          </cell>
          <cell r="DC202">
            <v>-6.2654938027262688</v>
          </cell>
          <cell r="DD202">
            <v>-5.6959034577012062</v>
          </cell>
          <cell r="DE202">
            <v>-186.22928094863892</v>
          </cell>
          <cell r="DF202">
            <v>-6.7135947681963444</v>
          </cell>
          <cell r="DG202">
            <v>-13.135294113308191</v>
          </cell>
          <cell r="DH202">
            <v>-25.978692792356014</v>
          </cell>
          <cell r="DI202">
            <v>-37.362614363431931</v>
          </cell>
          <cell r="DJ202">
            <v>-28.605751622468233</v>
          </cell>
          <cell r="DK202">
            <v>-28.313856195658445</v>
          </cell>
          <cell r="DL202">
            <v>-10.216339860111475</v>
          </cell>
          <cell r="DM202">
            <v>-4.9622222222387791</v>
          </cell>
          <cell r="DN202">
            <v>-10.508235290646553</v>
          </cell>
          <cell r="DO202">
            <v>-15.178562082350254</v>
          </cell>
          <cell r="DP202">
            <v>-0.87568627670407295</v>
          </cell>
          <cell r="DQ202">
            <v>-4.3784313723444939</v>
          </cell>
          <cell r="DR202">
            <v>-84.670608103275299</v>
          </cell>
          <cell r="DS202">
            <v>-3.8894625529646873</v>
          </cell>
          <cell r="DT202">
            <v>-5.3854097053408623</v>
          </cell>
          <cell r="DU202">
            <v>-12.565955966711044</v>
          </cell>
          <cell r="DV202">
            <v>-17.951365664601326</v>
          </cell>
          <cell r="DW202">
            <v>-16.754607949405909</v>
          </cell>
          <cell r="DX202">
            <v>-5.9837885610759258</v>
          </cell>
          <cell r="DY202">
            <v>-0.59837886318564415</v>
          </cell>
          <cell r="DZ202">
            <v>-1.7951365634799004</v>
          </cell>
          <cell r="EA202">
            <v>-2.6927048489451408</v>
          </cell>
          <cell r="EB202">
            <v>-11.07000882551074</v>
          </cell>
          <cell r="EC202">
            <v>-1.4959471374750137</v>
          </cell>
          <cell r="ED202">
            <v>-4.4878414161503315</v>
          </cell>
        </row>
        <row r="203">
          <cell r="F203">
            <v>-5854.1339043807238</v>
          </cell>
          <cell r="G203">
            <v>-8371.7203632611781</v>
          </cell>
          <cell r="H203">
            <v>-11232.29231653735</v>
          </cell>
          <cell r="I203">
            <v>-9781.1998402364552</v>
          </cell>
          <cell r="J203">
            <v>-15184.240251988173</v>
          </cell>
          <cell r="K203">
            <v>-22939.273125322536</v>
          </cell>
          <cell r="L203">
            <v>-9430.0633459743112</v>
          </cell>
          <cell r="M203">
            <v>-12734.221292005852</v>
          </cell>
          <cell r="N203">
            <v>-13275.833783160895</v>
          </cell>
          <cell r="O203">
            <v>-10961.593320956454</v>
          </cell>
          <cell r="P203">
            <v>-6324.3178967032582</v>
          </cell>
          <cell r="Q203">
            <v>-5240.8784143980592</v>
          </cell>
          <cell r="R203">
            <v>-119851.21520105004</v>
          </cell>
          <cell r="S203">
            <v>-4913.8853098414838</v>
          </cell>
          <cell r="T203">
            <v>-7648.1218596752733</v>
          </cell>
          <cell r="U203">
            <v>-12007.419379694387</v>
          </cell>
          <cell r="V203">
            <v>-11559.702987909317</v>
          </cell>
          <cell r="W203">
            <v>-13020.938461095095</v>
          </cell>
          <cell r="X203">
            <v>-18568.355659315363</v>
          </cell>
          <cell r="Y203">
            <v>-8152.5724504217505</v>
          </cell>
          <cell r="Z203">
            <v>-13920.329444594681</v>
          </cell>
          <cell r="AA203">
            <v>-13084.709459926933</v>
          </cell>
          <cell r="AB203">
            <v>-8637.6718415189534</v>
          </cell>
          <cell r="AC203">
            <v>-4733.7872131485492</v>
          </cell>
          <cell r="AD203">
            <v>-3603.7211338784546</v>
          </cell>
          <cell r="AE203">
            <v>-127064.77955597639</v>
          </cell>
          <cell r="AF203">
            <v>-4984.537904124707</v>
          </cell>
          <cell r="AG203">
            <v>-6529.3902744110674</v>
          </cell>
          <cell r="AH203">
            <v>-8993.4310270156711</v>
          </cell>
          <cell r="AI203">
            <v>-12995.480950040743</v>
          </cell>
          <cell r="AJ203">
            <v>-10507.244597900659</v>
          </cell>
          <cell r="AK203">
            <v>-18101.485651828349</v>
          </cell>
          <cell r="AL203">
            <v>-13504.07734025456</v>
          </cell>
          <cell r="AM203">
            <v>-16256.02128732577</v>
          </cell>
          <cell r="AN203">
            <v>-12782.852954132482</v>
          </cell>
          <cell r="AO203">
            <v>-9015.6714265905321</v>
          </cell>
          <cell r="AP203">
            <v>-9824.3910110332072</v>
          </cell>
          <cell r="AQ203">
            <v>-3570.1951313298196</v>
          </cell>
          <cell r="AR203">
            <v>-134993.19499498606</v>
          </cell>
          <cell r="AS203">
            <v>-3939.3629268985242</v>
          </cell>
          <cell r="AT203">
            <v>-6093.1618869323283</v>
          </cell>
          <cell r="AU203">
            <v>-11119.444293662906</v>
          </cell>
          <cell r="AV203">
            <v>-13281.509753542021</v>
          </cell>
          <cell r="AW203">
            <v>-15057.30422059074</v>
          </cell>
          <cell r="AX203">
            <v>-22904.968074968085</v>
          </cell>
          <cell r="AY203">
            <v>-14072.087738871574</v>
          </cell>
          <cell r="AZ203">
            <v>-15585.608710786328</v>
          </cell>
          <cell r="BA203">
            <v>-13654.754746617749</v>
          </cell>
          <cell r="BB203">
            <v>-9008.7313328273594</v>
          </cell>
          <cell r="BC203">
            <v>-7497.7153608687222</v>
          </cell>
          <cell r="BD203">
            <v>-2778.545948440209</v>
          </cell>
          <cell r="BE203">
            <v>-128416.94623199105</v>
          </cell>
          <cell r="BF203">
            <v>-3329.925533413887</v>
          </cell>
          <cell r="BG203">
            <v>-6671.6638665832579</v>
          </cell>
          <cell r="BH203">
            <v>-10255.3077949211</v>
          </cell>
          <cell r="BI203">
            <v>-14687.418906291947</v>
          </cell>
          <cell r="BJ203">
            <v>-14042.080519195646</v>
          </cell>
          <cell r="BK203">
            <v>-22564.758748766035</v>
          </cell>
          <cell r="BL203">
            <v>-11514.911769734696</v>
          </cell>
          <cell r="BM203">
            <v>-13305.578133925796</v>
          </cell>
          <cell r="BN203">
            <v>-14916.227701717988</v>
          </cell>
          <cell r="BO203">
            <v>-7930.4974414110184</v>
          </cell>
          <cell r="BP203">
            <v>-5806.7614838797599</v>
          </cell>
          <cell r="BQ203">
            <v>-3391.8143321722746</v>
          </cell>
          <cell r="BR203">
            <v>-108932.68696793914</v>
          </cell>
          <cell r="BS203">
            <v>-2241.4111458435655</v>
          </cell>
          <cell r="BT203">
            <v>-4200.6718985028565</v>
          </cell>
          <cell r="BU203">
            <v>-11071.2445324976</v>
          </cell>
          <cell r="BV203">
            <v>-14053.03726044856</v>
          </cell>
          <cell r="BW203">
            <v>-16481.320401778445</v>
          </cell>
          <cell r="BX203">
            <v>-20161.119512869045</v>
          </cell>
          <cell r="BY203">
            <v>-3036.801526626572</v>
          </cell>
          <cell r="BZ203">
            <v>-8293.9581995997578</v>
          </cell>
          <cell r="CA203">
            <v>-16123.105210434645</v>
          </cell>
          <cell r="CB203">
            <v>-6350.4894465599209</v>
          </cell>
          <cell r="CC203">
            <v>-6457.0854439828545</v>
          </cell>
          <cell r="CD203">
            <v>-462.44238882511854</v>
          </cell>
          <cell r="CE203">
            <v>-73069.391702055931</v>
          </cell>
          <cell r="CF203">
            <v>-242.2803910523653</v>
          </cell>
          <cell r="CG203">
            <v>-2397.4427114762366</v>
          </cell>
          <cell r="CH203">
            <v>-8474.6874870900065</v>
          </cell>
          <cell r="CI203">
            <v>-13665.369495434687</v>
          </cell>
          <cell r="CJ203">
            <v>-7719.2475149817765</v>
          </cell>
          <cell r="CK203">
            <v>-15013.560045655817</v>
          </cell>
          <cell r="CL203">
            <v>-2995.3194894045591</v>
          </cell>
          <cell r="CM203">
            <v>-3588.3398675061762</v>
          </cell>
          <cell r="CN203">
            <v>-11437.361177701503</v>
          </cell>
          <cell r="CO203">
            <v>-4138.1922472044826</v>
          </cell>
          <cell r="CP203">
            <v>-3347.1386764161289</v>
          </cell>
          <cell r="CQ203">
            <v>-50.452598135918379</v>
          </cell>
          <cell r="CR203">
            <v>-61.933235079050064</v>
          </cell>
          <cell r="CS203">
            <v>-0.82946297153830528</v>
          </cell>
          <cell r="CT203">
            <v>-3.3178518805652857</v>
          </cell>
          <cell r="CU203">
            <v>-14.377358151599765</v>
          </cell>
          <cell r="CV203">
            <v>-19.354135975241661</v>
          </cell>
          <cell r="CW203">
            <v>-9.400580333545804</v>
          </cell>
          <cell r="CX203">
            <v>-1.3824382834136486</v>
          </cell>
          <cell r="CY203">
            <v>0</v>
          </cell>
          <cell r="CZ203">
            <v>0</v>
          </cell>
          <cell r="DA203">
            <v>-5.5297531355172396</v>
          </cell>
          <cell r="DB203">
            <v>-3.3178518805652857</v>
          </cell>
          <cell r="DC203">
            <v>-3.5943395383656025</v>
          </cell>
          <cell r="DD203">
            <v>-0.82946296781301498</v>
          </cell>
          <cell r="DE203">
            <v>-114.20736607909203</v>
          </cell>
          <cell r="DF203">
            <v>-1.7003578059375286</v>
          </cell>
          <cell r="DG203">
            <v>-6.8014312274754047</v>
          </cell>
          <cell r="DH203">
            <v>-24.938581172376871</v>
          </cell>
          <cell r="DI203">
            <v>-26.3555460087955</v>
          </cell>
          <cell r="DJ203">
            <v>-29.756261620670557</v>
          </cell>
          <cell r="DK203">
            <v>-7.0848241969943047</v>
          </cell>
          <cell r="DL203">
            <v>-2.833929680287838</v>
          </cell>
          <cell r="DM203">
            <v>-8.5017890371382236</v>
          </cell>
          <cell r="DN203">
            <v>0</v>
          </cell>
          <cell r="DO203">
            <v>-5.6678593568503857</v>
          </cell>
          <cell r="DP203">
            <v>0</v>
          </cell>
          <cell r="DQ203">
            <v>-0.56678593531250954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-3423.2938256114721</v>
          </cell>
          <cell r="G204">
            <v>-2263.2482847087085</v>
          </cell>
          <cell r="H204">
            <v>-2541.2689505461603</v>
          </cell>
          <cell r="I204">
            <v>-2487.3389932941645</v>
          </cell>
          <cell r="J204">
            <v>-4651.7204030379653</v>
          </cell>
          <cell r="K204">
            <v>-664.41028615646064</v>
          </cell>
          <cell r="L204">
            <v>-9834.9350989982486</v>
          </cell>
          <cell r="M204">
            <v>-8622.8543607406318</v>
          </cell>
          <cell r="N204">
            <v>-4654.0393629185855</v>
          </cell>
          <cell r="O204">
            <v>-8619.1779609285295</v>
          </cell>
          <cell r="P204">
            <v>-2538.9782706610858</v>
          </cell>
          <cell r="Q204">
            <v>-5213.9833343978971</v>
          </cell>
          <cell r="R204">
            <v>-83707.156846016645</v>
          </cell>
          <cell r="S204">
            <v>399.29638495482504</v>
          </cell>
          <cell r="T204">
            <v>-3368.4718730766326</v>
          </cell>
          <cell r="U204">
            <v>-2274.9801142811775</v>
          </cell>
          <cell r="V204">
            <v>-2429.5261084567755</v>
          </cell>
          <cell r="W204">
            <v>-6825.0665028411895</v>
          </cell>
          <cell r="X204">
            <v>-8609.1580756157637</v>
          </cell>
          <cell r="Y204">
            <v>-10860.798590779305</v>
          </cell>
          <cell r="Z204">
            <v>-7588.8391140662134</v>
          </cell>
          <cell r="AA204">
            <v>-24069.308533094823</v>
          </cell>
          <cell r="AB204">
            <v>-8525.8924787528813</v>
          </cell>
          <cell r="AC204">
            <v>-3231.5882782377303</v>
          </cell>
          <cell r="AD204">
            <v>-6322.823561757803</v>
          </cell>
          <cell r="AE204">
            <v>-107321.72719702125</v>
          </cell>
          <cell r="AF204">
            <v>-10690.237477965653</v>
          </cell>
          <cell r="AG204">
            <v>-10453.258585106581</v>
          </cell>
          <cell r="AH204">
            <v>-4059.3546777199954</v>
          </cell>
          <cell r="AI204">
            <v>-4165.7203745115548</v>
          </cell>
          <cell r="AJ204">
            <v>-9555.8101421371102</v>
          </cell>
          <cell r="AK204">
            <v>-6977.7836898006499</v>
          </cell>
          <cell r="AL204">
            <v>-13443.136895034462</v>
          </cell>
          <cell r="AM204">
            <v>-13743.805885978043</v>
          </cell>
          <cell r="AN204">
            <v>-4134.0369754657149</v>
          </cell>
          <cell r="AO204">
            <v>-14582.76936070621</v>
          </cell>
          <cell r="AP204">
            <v>-7792.1763652674854</v>
          </cell>
          <cell r="AQ204">
            <v>-7723.6367673315108</v>
          </cell>
          <cell r="AR204">
            <v>-117064.85944595933</v>
          </cell>
          <cell r="AS204">
            <v>-10017.890316404402</v>
          </cell>
          <cell r="AT204">
            <v>-11293.448880292475</v>
          </cell>
          <cell r="AU204">
            <v>-9373.317334651947</v>
          </cell>
          <cell r="AV204">
            <v>-4244.5710798371583</v>
          </cell>
          <cell r="AW204">
            <v>-10354.39386687614</v>
          </cell>
          <cell r="AX204">
            <v>-9738.5201243143529</v>
          </cell>
          <cell r="AY204">
            <v>-15318.633166346699</v>
          </cell>
          <cell r="AZ204">
            <v>-15731.226154670119</v>
          </cell>
          <cell r="BA204">
            <v>-4437.1144743841141</v>
          </cell>
          <cell r="BB204">
            <v>-8722.7791530676186</v>
          </cell>
          <cell r="BC204">
            <v>-8504.7179592400789</v>
          </cell>
          <cell r="BD204">
            <v>-9328.2469359301031</v>
          </cell>
          <cell r="BE204">
            <v>-135937.06620299816</v>
          </cell>
          <cell r="BF204">
            <v>-11011.37522482872</v>
          </cell>
          <cell r="BG204">
            <v>-11176.809120692313</v>
          </cell>
          <cell r="BH204">
            <v>-10531.379136819392</v>
          </cell>
          <cell r="BI204">
            <v>-3818.2279045823961</v>
          </cell>
          <cell r="BJ204">
            <v>-12984.013075536117</v>
          </cell>
          <cell r="BK204">
            <v>-10115.246647221968</v>
          </cell>
          <cell r="BL204">
            <v>-14748.414831448346</v>
          </cell>
          <cell r="BM204">
            <v>-19468.206513497978</v>
          </cell>
          <cell r="BN204">
            <v>-5599.9543600566685</v>
          </cell>
          <cell r="BO204">
            <v>-22038.716349259019</v>
          </cell>
          <cell r="BP204">
            <v>-8863.791878502816</v>
          </cell>
          <cell r="BQ204">
            <v>-5580.9311605356634</v>
          </cell>
          <cell r="BR204">
            <v>-93877.850317895412</v>
          </cell>
          <cell r="BS204">
            <v>-7552.4577198661864</v>
          </cell>
          <cell r="BT204">
            <v>-4936.4312168993056</v>
          </cell>
          <cell r="BU204">
            <v>-7382.5361261740327</v>
          </cell>
          <cell r="BV204">
            <v>-3736.8822613917291</v>
          </cell>
          <cell r="BW204">
            <v>-8662.1710787080228</v>
          </cell>
          <cell r="BX204">
            <v>-10568.566007997841</v>
          </cell>
          <cell r="BY204">
            <v>-6560.7841566503048</v>
          </cell>
          <cell r="BZ204">
            <v>-15271.355033561587</v>
          </cell>
          <cell r="CA204">
            <v>-6084.0983743295074</v>
          </cell>
          <cell r="CB204">
            <v>-17387.018155092373</v>
          </cell>
          <cell r="CC204">
            <v>-5173.2072081174701</v>
          </cell>
          <cell r="CD204">
            <v>-562.34297914430499</v>
          </cell>
          <cell r="CE204">
            <v>-85713.814230978489</v>
          </cell>
          <cell r="CF204">
            <v>-1276.9881468247622</v>
          </cell>
          <cell r="CG204">
            <v>-4597.5856085643172</v>
          </cell>
          <cell r="CH204">
            <v>-7815.0389745943248</v>
          </cell>
          <cell r="CI204">
            <v>-7022.7210075873882</v>
          </cell>
          <cell r="CJ204">
            <v>-9996.0547837801278</v>
          </cell>
          <cell r="CK204">
            <v>-16065.852831045166</v>
          </cell>
          <cell r="CL204">
            <v>-5126.5113865397871</v>
          </cell>
          <cell r="CM204">
            <v>-15224.639566073194</v>
          </cell>
          <cell r="CN204">
            <v>-7855.0117729324847</v>
          </cell>
          <cell r="CO204">
            <v>-7825.0321741811931</v>
          </cell>
          <cell r="CP204">
            <v>-2637.8477901667356</v>
          </cell>
          <cell r="CQ204">
            <v>-270.53018873184919</v>
          </cell>
          <cell r="CR204">
            <v>-377.5019419491291</v>
          </cell>
          <cell r="CS204">
            <v>0</v>
          </cell>
          <cell r="CT204">
            <v>-25.605751877650619</v>
          </cell>
          <cell r="CU204">
            <v>-56.698450587689877</v>
          </cell>
          <cell r="CV204">
            <v>-40.969203004613519</v>
          </cell>
          <cell r="CW204">
            <v>-22.313583778217435</v>
          </cell>
          <cell r="CX204">
            <v>-79.377830822020769</v>
          </cell>
          <cell r="CY204">
            <v>-25.605751877650619</v>
          </cell>
          <cell r="CZ204">
            <v>-12.071283023804426</v>
          </cell>
          <cell r="DA204">
            <v>-57.064247040078044</v>
          </cell>
          <cell r="DB204">
            <v>-28.532123524695635</v>
          </cell>
          <cell r="DC204">
            <v>-26.337344786152244</v>
          </cell>
          <cell r="DD204">
            <v>-2.9263716414570808</v>
          </cell>
          <cell r="DE204">
            <v>-372.79681098461151</v>
          </cell>
          <cell r="DF204">
            <v>-5.2485472224652767</v>
          </cell>
          <cell r="DG204">
            <v>-31.491283308714628</v>
          </cell>
          <cell r="DH204">
            <v>-43.487962663173676</v>
          </cell>
          <cell r="DI204">
            <v>-36.73983052931726</v>
          </cell>
          <cell r="DJ204">
            <v>-17.020288838073611</v>
          </cell>
          <cell r="DK204">
            <v>-110.2194915805012</v>
          </cell>
          <cell r="DL204">
            <v>-14.995849192142487</v>
          </cell>
          <cell r="DM204">
            <v>-20.994188874959946</v>
          </cell>
          <cell r="DN204">
            <v>-78.728208269923925</v>
          </cell>
          <cell r="DO204">
            <v>-10.497094441205263</v>
          </cell>
          <cell r="DP204">
            <v>-3.3740660697221756</v>
          </cell>
          <cell r="DQ204">
            <v>0</v>
          </cell>
          <cell r="DR204">
            <v>-6.5292592346668243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-6.5292592383921146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</row>
        <row r="205">
          <cell r="F205">
            <v>-457.19592232536525</v>
          </cell>
          <cell r="G205">
            <v>-685.47111355653033</v>
          </cell>
          <cell r="H205">
            <v>-250.89982639905065</v>
          </cell>
          <cell r="I205">
            <v>-737.02208254346624</v>
          </cell>
          <cell r="J205">
            <v>-1255.2676318269223</v>
          </cell>
          <cell r="K205">
            <v>-2239.4085215767846</v>
          </cell>
          <cell r="L205">
            <v>-2846.2159919398837</v>
          </cell>
          <cell r="M205">
            <v>-2173.5327156512067</v>
          </cell>
          <cell r="N205">
            <v>-316.13009246252477</v>
          </cell>
          <cell r="O205">
            <v>-1585.6303412490524</v>
          </cell>
          <cell r="P205">
            <v>-766.80913618113846</v>
          </cell>
          <cell r="Q205">
            <v>-1075.284970278386</v>
          </cell>
          <cell r="R205">
            <v>-21391.915278986096</v>
          </cell>
          <cell r="S205">
            <v>-1055.2067245687358</v>
          </cell>
          <cell r="T205">
            <v>-1908.4028688943945</v>
          </cell>
          <cell r="U205">
            <v>-568.21974630141631</v>
          </cell>
          <cell r="V205">
            <v>-193.03023156709969</v>
          </cell>
          <cell r="W205">
            <v>-2107.419999578502</v>
          </cell>
          <cell r="X205">
            <v>-2411.0188048584387</v>
          </cell>
          <cell r="Y205">
            <v>-2913.7292708111927</v>
          </cell>
          <cell r="Z205">
            <v>-3117.2838408267125</v>
          </cell>
          <cell r="AA205">
            <v>-2236.3904105816036</v>
          </cell>
          <cell r="AB205">
            <v>-1513.1099771186709</v>
          </cell>
          <cell r="AC205">
            <v>-1548.0860719680786</v>
          </cell>
          <cell r="AD205">
            <v>-1820.0173319131136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-323.51756731094792</v>
          </cell>
          <cell r="G206">
            <v>-740.19392521120608</v>
          </cell>
          <cell r="H206">
            <v>-253.54557438171469</v>
          </cell>
          <cell r="I206">
            <v>-1502.0654482317623</v>
          </cell>
          <cell r="J206">
            <v>-2232.5181744266301</v>
          </cell>
          <cell r="K206">
            <v>-3830.3492129822262</v>
          </cell>
          <cell r="L206">
            <v>-628.78753646789119</v>
          </cell>
          <cell r="M206">
            <v>-1158.6538829291239</v>
          </cell>
          <cell r="N206">
            <v>-1210.5154776903801</v>
          </cell>
          <cell r="O206">
            <v>-914.84950756374747</v>
          </cell>
          <cell r="P206">
            <v>-723.72992687439546</v>
          </cell>
          <cell r="Q206">
            <v>-59.9563939422369</v>
          </cell>
          <cell r="R206">
            <v>-15836.620193995535</v>
          </cell>
          <cell r="S206">
            <v>-97.71699132444337</v>
          </cell>
          <cell r="T206">
            <v>-548.19935132982209</v>
          </cell>
          <cell r="U206">
            <v>-892.66932074679062</v>
          </cell>
          <cell r="V206">
            <v>-2558.9197728130966</v>
          </cell>
          <cell r="W206">
            <v>-1713.6326478593983</v>
          </cell>
          <cell r="X206">
            <v>-1858.3100350154564</v>
          </cell>
          <cell r="Y206">
            <v>-148.47358681820333</v>
          </cell>
          <cell r="Z206">
            <v>-1085.9943035836332</v>
          </cell>
          <cell r="AA206">
            <v>-5300.3383294236846</v>
          </cell>
          <cell r="AB206">
            <v>-817.16712745046243</v>
          </cell>
          <cell r="AC206">
            <v>-815.19872762495652</v>
          </cell>
          <cell r="AD206">
            <v>0</v>
          </cell>
          <cell r="AE206">
            <v>-11900.352958992124</v>
          </cell>
          <cell r="AF206">
            <v>0</v>
          </cell>
          <cell r="AG206">
            <v>-423.36574873467907</v>
          </cell>
          <cell r="AH206">
            <v>-1257.7046477054246</v>
          </cell>
          <cell r="AI206">
            <v>-1738.9985894258134</v>
          </cell>
          <cell r="AJ206">
            <v>-1623.1422034543939</v>
          </cell>
          <cell r="AK206">
            <v>-3352.9183939970098</v>
          </cell>
          <cell r="AL206">
            <v>-270.18746728263795</v>
          </cell>
          <cell r="AM206">
            <v>-130.55458419118077</v>
          </cell>
          <cell r="AN206">
            <v>-1781.5080842780881</v>
          </cell>
          <cell r="AO206">
            <v>-1057.9820718890987</v>
          </cell>
          <cell r="AP206">
            <v>-263.99116803379729</v>
          </cell>
          <cell r="AQ206">
            <v>0</v>
          </cell>
          <cell r="AR206">
            <v>-12139.756922990084</v>
          </cell>
          <cell r="AS206">
            <v>-2.5108996946364641</v>
          </cell>
          <cell r="AT206">
            <v>0</v>
          </cell>
          <cell r="AU206">
            <v>-1166.3867580899969</v>
          </cell>
          <cell r="AV206">
            <v>-2176.3592352089472</v>
          </cell>
          <cell r="AW206">
            <v>-1692.4940940793604</v>
          </cell>
          <cell r="AX206">
            <v>-3007.7624340546317</v>
          </cell>
          <cell r="AY206">
            <v>-284.76556535298005</v>
          </cell>
          <cell r="AZ206">
            <v>-145.92758224485442</v>
          </cell>
          <cell r="BA206">
            <v>-2665.0984757454135</v>
          </cell>
          <cell r="BB206">
            <v>-631.7128231418319</v>
          </cell>
          <cell r="BC206">
            <v>-366.73905537929386</v>
          </cell>
          <cell r="BD206">
            <v>0</v>
          </cell>
          <cell r="BE206">
            <v>-9882.0278859883547</v>
          </cell>
          <cell r="BF206">
            <v>-85.843786848243326</v>
          </cell>
          <cell r="BG206">
            <v>0</v>
          </cell>
          <cell r="BH206">
            <v>-806.81047639017925</v>
          </cell>
          <cell r="BI206">
            <v>-2368.5012371256016</v>
          </cell>
          <cell r="BJ206">
            <v>-967.74865173315629</v>
          </cell>
          <cell r="BK206">
            <v>-2944.7295488426462</v>
          </cell>
          <cell r="BL206">
            <v>0</v>
          </cell>
          <cell r="BM206">
            <v>-205.90396845387295</v>
          </cell>
          <cell r="BN206">
            <v>-1644.2037480943836</v>
          </cell>
          <cell r="BO206">
            <v>-566.23591324826702</v>
          </cell>
          <cell r="BP206">
            <v>-216.80476678395644</v>
          </cell>
          <cell r="BQ206">
            <v>-75.245788471773267</v>
          </cell>
          <cell r="BR206">
            <v>-6708.0528479963541</v>
          </cell>
          <cell r="BS206">
            <v>0</v>
          </cell>
          <cell r="BT206">
            <v>-81.014381256420165</v>
          </cell>
          <cell r="BU206">
            <v>-259.02874006982893</v>
          </cell>
          <cell r="BV206">
            <v>-2068.660321386531</v>
          </cell>
          <cell r="BW206">
            <v>-1094.7805467075668</v>
          </cell>
          <cell r="BX206">
            <v>-1731.4107994139194</v>
          </cell>
          <cell r="BY206">
            <v>-45.628789443522692</v>
          </cell>
          <cell r="BZ206">
            <v>0</v>
          </cell>
          <cell r="CA206">
            <v>-1205.2829211410135</v>
          </cell>
          <cell r="CB206">
            <v>-222.24634857987985</v>
          </cell>
          <cell r="CC206">
            <v>0</v>
          </cell>
          <cell r="CD206">
            <v>0</v>
          </cell>
          <cell r="CE206">
            <v>-632.26180899888277</v>
          </cell>
          <cell r="CF206">
            <v>0</v>
          </cell>
          <cell r="CG206">
            <v>0</v>
          </cell>
          <cell r="CH206">
            <v>-130.14347251318395</v>
          </cell>
          <cell r="CI206">
            <v>-470.29841656144708</v>
          </cell>
          <cell r="CJ206">
            <v>-24.183139146305621</v>
          </cell>
          <cell r="CK206">
            <v>-4.4547887896187603</v>
          </cell>
          <cell r="CL206">
            <v>0</v>
          </cell>
          <cell r="CM206">
            <v>0</v>
          </cell>
          <cell r="CN206">
            <v>0</v>
          </cell>
          <cell r="CO206">
            <v>-3.1819919925183058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-0.16554456949234009</v>
          </cell>
          <cell r="DF206">
            <v>0</v>
          </cell>
          <cell r="DG206">
            <v>0</v>
          </cell>
          <cell r="DH206">
            <v>-0.16554456483572721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-0.51249168813228607</v>
          </cell>
          <cell r="DS206">
            <v>0</v>
          </cell>
          <cell r="DT206">
            <v>0</v>
          </cell>
          <cell r="DU206">
            <v>0</v>
          </cell>
          <cell r="DV206">
            <v>-0.34166113054379821</v>
          </cell>
          <cell r="DW206">
            <v>-0.17083056503906846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8">
          <cell r="F208">
            <v>-21223.02803299576</v>
          </cell>
          <cell r="G208">
            <v>-19910.08651457727</v>
          </cell>
          <cell r="H208">
            <v>-20263.323033340275</v>
          </cell>
          <cell r="I208">
            <v>-14410.910143733025</v>
          </cell>
          <cell r="J208">
            <v>-32825.745319642127</v>
          </cell>
          <cell r="K208">
            <v>-37646.281097225845</v>
          </cell>
          <cell r="L208">
            <v>-44236.728654965758</v>
          </cell>
          <cell r="M208">
            <v>-44565.113991230726</v>
          </cell>
          <cell r="N208">
            <v>-30045.428022705019</v>
          </cell>
          <cell r="O208">
            <v>-34524.312944993377</v>
          </cell>
          <cell r="P208">
            <v>-21079.352514304221</v>
          </cell>
          <cell r="Q208">
            <v>-18258.650854185224</v>
          </cell>
          <cell r="R208">
            <v>-396617.72870600224</v>
          </cell>
          <cell r="S208">
            <v>-8220.6017493084073</v>
          </cell>
          <cell r="T208">
            <v>-21453.189427822828</v>
          </cell>
          <cell r="U208">
            <v>-21230.104669257998</v>
          </cell>
          <cell r="V208">
            <v>-22748.325656883419</v>
          </cell>
          <cell r="W208">
            <v>-38450.810735478997</v>
          </cell>
          <cell r="X208">
            <v>-46719.598671555519</v>
          </cell>
          <cell r="Y208">
            <v>-44578.654333755374</v>
          </cell>
          <cell r="Z208">
            <v>-46479.05968080461</v>
          </cell>
          <cell r="AA208">
            <v>-73784.16835295409</v>
          </cell>
          <cell r="AB208">
            <v>-32303.86217699945</v>
          </cell>
          <cell r="AC208">
            <v>-22729.982808314264</v>
          </cell>
          <cell r="AD208">
            <v>-17919.370442926884</v>
          </cell>
          <cell r="AE208">
            <v>-389879.06318926811</v>
          </cell>
          <cell r="AF208">
            <v>-21378.800659917295</v>
          </cell>
          <cell r="AG208">
            <v>-25150.250655882061</v>
          </cell>
          <cell r="AH208">
            <v>-25980.702656626701</v>
          </cell>
          <cell r="AI208">
            <v>-28222.004455916584</v>
          </cell>
          <cell r="AJ208">
            <v>-38668.477857336402</v>
          </cell>
          <cell r="AK208">
            <v>-46889.074732877314</v>
          </cell>
          <cell r="AL208">
            <v>-46327.26037979871</v>
          </cell>
          <cell r="AM208">
            <v>-47623.828801617026</v>
          </cell>
          <cell r="AN208">
            <v>-32357.674364238977</v>
          </cell>
          <cell r="AO208">
            <v>-36155.88226185739</v>
          </cell>
          <cell r="AP208">
            <v>-26881.524645976722</v>
          </cell>
          <cell r="AQ208">
            <v>-14243.581717036664</v>
          </cell>
          <cell r="AR208">
            <v>-415328.52210700512</v>
          </cell>
          <cell r="AS208">
            <v>-17812.96848256886</v>
          </cell>
          <cell r="AT208">
            <v>-25822.189147755504</v>
          </cell>
          <cell r="AU208">
            <v>-32219.552555397153</v>
          </cell>
          <cell r="AV208">
            <v>-32231.474349036813</v>
          </cell>
          <cell r="AW208">
            <v>-46903.978447049856</v>
          </cell>
          <cell r="AX208">
            <v>-51042.506071358919</v>
          </cell>
          <cell r="AY208">
            <v>-46709.322102576494</v>
          </cell>
          <cell r="AZ208">
            <v>-48020.662327080965</v>
          </cell>
          <cell r="BA208">
            <v>-38804.574960850179</v>
          </cell>
          <cell r="BB208">
            <v>-33591.466292455792</v>
          </cell>
          <cell r="BC208">
            <v>-27442.528539389372</v>
          </cell>
          <cell r="BD208">
            <v>-14727.298831515014</v>
          </cell>
          <cell r="BE208">
            <v>-422615.09826207161</v>
          </cell>
          <cell r="BF208">
            <v>-18660.282736949623</v>
          </cell>
          <cell r="BG208">
            <v>-27134.042202860117</v>
          </cell>
          <cell r="BH208">
            <v>-34066.84603318572</v>
          </cell>
          <cell r="BI208">
            <v>-33399.223700359464</v>
          </cell>
          <cell r="BJ208">
            <v>-48348.008794158697</v>
          </cell>
          <cell r="BK208">
            <v>-55011.015278212726</v>
          </cell>
          <cell r="BL208">
            <v>-37316.035444371402</v>
          </cell>
          <cell r="BM208">
            <v>-49075.211215808988</v>
          </cell>
          <cell r="BN208">
            <v>-41368.603164210916</v>
          </cell>
          <cell r="BO208">
            <v>-41237.194038741291</v>
          </cell>
          <cell r="BP208">
            <v>-25855.247979111969</v>
          </cell>
          <cell r="BQ208">
            <v>-11143.38767401129</v>
          </cell>
          <cell r="BR208">
            <v>-331876.74480986595</v>
          </cell>
          <cell r="BS208">
            <v>-11408.269324146211</v>
          </cell>
          <cell r="BT208">
            <v>-14672.924874737859</v>
          </cell>
          <cell r="BU208">
            <v>-30547.474217362702</v>
          </cell>
          <cell r="BV208">
            <v>-36467.022609569132</v>
          </cell>
          <cell r="BW208">
            <v>-45507.122887007892</v>
          </cell>
          <cell r="BX208">
            <v>-56310.039381146431</v>
          </cell>
          <cell r="BY208">
            <v>-8792.3729845806956</v>
          </cell>
          <cell r="BZ208">
            <v>-36330.049842260778</v>
          </cell>
          <cell r="CA208">
            <v>-40429.06255351752</v>
          </cell>
          <cell r="CB208">
            <v>-32640.770072981715</v>
          </cell>
          <cell r="CC208">
            <v>-17037.924212858081</v>
          </cell>
          <cell r="CD208">
            <v>-1733.7118497118354</v>
          </cell>
          <cell r="CE208">
            <v>-255991.09819793701</v>
          </cell>
          <cell r="CF208">
            <v>-2107.8607194572687</v>
          </cell>
          <cell r="CG208">
            <v>-10135.699748128653</v>
          </cell>
          <cell r="CH208">
            <v>-25351.096877850592</v>
          </cell>
          <cell r="CI208">
            <v>-36287.610851474106</v>
          </cell>
          <cell r="CJ208">
            <v>-34984.453038044274</v>
          </cell>
          <cell r="CK208">
            <v>-47302.882228925824</v>
          </cell>
          <cell r="CL208">
            <v>-11821.306228220463</v>
          </cell>
          <cell r="CM208">
            <v>-24290.626189410686</v>
          </cell>
          <cell r="CN208">
            <v>-34919.715440690517</v>
          </cell>
          <cell r="CO208">
            <v>-16606.502568185329</v>
          </cell>
          <cell r="CP208">
            <v>-11353.804536662996</v>
          </cell>
          <cell r="CQ208">
            <v>-829.53977095335722</v>
          </cell>
          <cell r="CR208">
            <v>-607.46432900428772</v>
          </cell>
          <cell r="CS208">
            <v>-6.2405712604522705</v>
          </cell>
          <cell r="CT208">
            <v>-32.625941000878811</v>
          </cell>
          <cell r="CU208">
            <v>-91.581061184406281</v>
          </cell>
          <cell r="CV208">
            <v>-87.663675583899021</v>
          </cell>
          <cell r="CW208">
            <v>-59.054500728845596</v>
          </cell>
          <cell r="CX208">
            <v>-111.80294295400381</v>
          </cell>
          <cell r="CY208">
            <v>-25.605751886963844</v>
          </cell>
          <cell r="CZ208">
            <v>-13.495258882641792</v>
          </cell>
          <cell r="DA208">
            <v>-91.643107801675797</v>
          </cell>
          <cell r="DB208">
            <v>-42.102601632475853</v>
          </cell>
          <cell r="DC208">
            <v>-36.197178117930889</v>
          </cell>
          <cell r="DD208">
            <v>-9.451738066971302</v>
          </cell>
          <cell r="DE208">
            <v>-673.39900279045105</v>
          </cell>
          <cell r="DF208">
            <v>-13.662499792873859</v>
          </cell>
          <cell r="DG208">
            <v>-51.428008638322353</v>
          </cell>
          <cell r="DH208">
            <v>-94.57078118622303</v>
          </cell>
          <cell r="DI208">
            <v>-100.45799089968204</v>
          </cell>
          <cell r="DJ208">
            <v>-75.382302083075047</v>
          </cell>
          <cell r="DK208">
            <v>-145.61817196756601</v>
          </cell>
          <cell r="DL208">
            <v>-28.04611873626709</v>
          </cell>
          <cell r="DM208">
            <v>-34.458200126886368</v>
          </cell>
          <cell r="DN208">
            <v>-89.236443564295769</v>
          </cell>
          <cell r="DO208">
            <v>-31.343515887856483</v>
          </cell>
          <cell r="DP208">
            <v>-4.2497523576021194</v>
          </cell>
          <cell r="DQ208">
            <v>-4.9452173113822937</v>
          </cell>
          <cell r="DR208">
            <v>-91.712358951568604</v>
          </cell>
          <cell r="DS208">
            <v>-3.8894625529646873</v>
          </cell>
          <cell r="DT208">
            <v>-5.3854096978902817</v>
          </cell>
          <cell r="DU208">
            <v>-12.565955966711044</v>
          </cell>
          <cell r="DV208">
            <v>-18.293026797473431</v>
          </cell>
          <cell r="DW208">
            <v>-16.925438523292542</v>
          </cell>
          <cell r="DX208">
            <v>-12.51304779946804</v>
          </cell>
          <cell r="DY208">
            <v>-0.59837886691093445</v>
          </cell>
          <cell r="DZ208">
            <v>-1.795136570930481</v>
          </cell>
          <cell r="EA208">
            <v>-2.6927048414945602</v>
          </cell>
          <cell r="EB208">
            <v>-11.07000882178545</v>
          </cell>
          <cell r="EC208">
            <v>-1.4959471374750137</v>
          </cell>
          <cell r="ED208">
            <v>-4.4878414198756218</v>
          </cell>
        </row>
        <row r="211">
          <cell r="F211">
            <v>-2769.3579999990761</v>
          </cell>
          <cell r="G211">
            <v>-1627.4340000003576</v>
          </cell>
          <cell r="H211">
            <v>-1343.1380000002682</v>
          </cell>
          <cell r="I211">
            <v>-1267.6195000000298</v>
          </cell>
          <cell r="J211">
            <v>0</v>
          </cell>
          <cell r="K211">
            <v>-941.45600000023842</v>
          </cell>
          <cell r="L211">
            <v>-4297.1774999983609</v>
          </cell>
          <cell r="M211">
            <v>-3883.1454999996349</v>
          </cell>
          <cell r="N211">
            <v>-2709.7530000004917</v>
          </cell>
          <cell r="O211">
            <v>-1181.7139999996871</v>
          </cell>
          <cell r="P211">
            <v>-59.757000000216067</v>
          </cell>
          <cell r="Q211">
            <v>-1155.4704999998212</v>
          </cell>
          <cell r="R211">
            <v>-12854.043500006199</v>
          </cell>
          <cell r="S211">
            <v>4989.3159999996424</v>
          </cell>
          <cell r="T211">
            <v>-1261.7910000002012</v>
          </cell>
          <cell r="U211">
            <v>-1825.6919999998063</v>
          </cell>
          <cell r="V211">
            <v>-1288.3724999995902</v>
          </cell>
          <cell r="W211">
            <v>0</v>
          </cell>
          <cell r="X211">
            <v>0</v>
          </cell>
          <cell r="Y211">
            <v>-4053.9890000000596</v>
          </cell>
          <cell r="Z211">
            <v>-3638.7304999995977</v>
          </cell>
          <cell r="AA211">
            <v>-2384.8815000001341</v>
          </cell>
          <cell r="AB211">
            <v>-3010.0664999997243</v>
          </cell>
          <cell r="AC211">
            <v>-379.83649999927729</v>
          </cell>
          <cell r="AD211">
            <v>0</v>
          </cell>
          <cell r="AE211">
            <v>-24477.664499998093</v>
          </cell>
          <cell r="AF211">
            <v>-131.20700000040233</v>
          </cell>
          <cell r="AG211">
            <v>-864.67350000143051</v>
          </cell>
          <cell r="AH211">
            <v>-4838.679999999702</v>
          </cell>
          <cell r="AI211">
            <v>-2962.9674999993294</v>
          </cell>
          <cell r="AJ211">
            <v>-82.376000000047497</v>
          </cell>
          <cell r="AK211">
            <v>0</v>
          </cell>
          <cell r="AL211">
            <v>-4508.5594999995083</v>
          </cell>
          <cell r="AM211">
            <v>-4913.191499998793</v>
          </cell>
          <cell r="AN211">
            <v>-2983.6620000004768</v>
          </cell>
          <cell r="AO211">
            <v>-3041.9005000004545</v>
          </cell>
          <cell r="AP211">
            <v>0</v>
          </cell>
          <cell r="AQ211">
            <v>-150.44700000062585</v>
          </cell>
          <cell r="AR211">
            <v>-21941.462999984622</v>
          </cell>
          <cell r="AS211">
            <v>-312.25</v>
          </cell>
          <cell r="AT211">
            <v>0</v>
          </cell>
          <cell r="AU211">
            <v>-2015.8019999992102</v>
          </cell>
          <cell r="AV211">
            <v>-3795.4029999990016</v>
          </cell>
          <cell r="AW211">
            <v>0</v>
          </cell>
          <cell r="AX211">
            <v>-1605.3649999997579</v>
          </cell>
          <cell r="AY211">
            <v>-4519.9639999996871</v>
          </cell>
          <cell r="AZ211">
            <v>-4503.0285000000149</v>
          </cell>
          <cell r="BA211">
            <v>-1174.4660000000149</v>
          </cell>
          <cell r="BB211">
            <v>-3942.9225000003353</v>
          </cell>
          <cell r="BC211">
            <v>-72.262000000104308</v>
          </cell>
          <cell r="BD211">
            <v>0</v>
          </cell>
          <cell r="BE211">
            <v>-16731.642000004649</v>
          </cell>
          <cell r="BF211">
            <v>-66.970000000670552</v>
          </cell>
          <cell r="BG211">
            <v>0</v>
          </cell>
          <cell r="BH211">
            <v>-4016.3919999990612</v>
          </cell>
          <cell r="BI211">
            <v>-2721.4419999998063</v>
          </cell>
          <cell r="BJ211">
            <v>0</v>
          </cell>
          <cell r="BK211">
            <v>-2929.5699999998324</v>
          </cell>
          <cell r="BL211">
            <v>4979.9185000006109</v>
          </cell>
          <cell r="BM211">
            <v>-7675.3489999994636</v>
          </cell>
          <cell r="BN211">
            <v>-3145.3909999988973</v>
          </cell>
          <cell r="BO211">
            <v>-1070.632500000298</v>
          </cell>
          <cell r="BP211">
            <v>-46.384999999776483</v>
          </cell>
          <cell r="BQ211">
            <v>-39.429000000469387</v>
          </cell>
          <cell r="BR211">
            <v>-31317.227499976754</v>
          </cell>
          <cell r="BS211">
            <v>-397.68799999915063</v>
          </cell>
          <cell r="BT211">
            <v>-192.43999999947846</v>
          </cell>
          <cell r="BU211">
            <v>-4454.5555000007153</v>
          </cell>
          <cell r="BV211">
            <v>-3905.0484999995679</v>
          </cell>
          <cell r="BW211">
            <v>-166.59399999998277</v>
          </cell>
          <cell r="BX211">
            <v>-2545.1119999997318</v>
          </cell>
          <cell r="BY211">
            <v>-3221.9769999999553</v>
          </cell>
          <cell r="BZ211">
            <v>-9050.14100000076</v>
          </cell>
          <cell r="CA211">
            <v>-3761.7184999994934</v>
          </cell>
          <cell r="CB211">
            <v>-3447.6439999993891</v>
          </cell>
          <cell r="CC211">
            <v>-174.30899999942631</v>
          </cell>
          <cell r="CD211">
            <v>0</v>
          </cell>
          <cell r="CE211">
            <v>-26159.124500006437</v>
          </cell>
          <cell r="CF211">
            <v>0</v>
          </cell>
          <cell r="CG211">
            <v>0</v>
          </cell>
          <cell r="CH211">
            <v>0</v>
          </cell>
          <cell r="CI211">
            <v>-9221.4250000007451</v>
          </cell>
          <cell r="CJ211">
            <v>-185.03400000004331</v>
          </cell>
          <cell r="CK211">
            <v>-3802.3209999995306</v>
          </cell>
          <cell r="CL211">
            <v>-2124.058999998495</v>
          </cell>
          <cell r="CM211">
            <v>-6254.1414999999106</v>
          </cell>
          <cell r="CN211">
            <v>-3386.5429999995977</v>
          </cell>
          <cell r="CO211">
            <v>-1185.6009999997914</v>
          </cell>
          <cell r="CP211">
            <v>0</v>
          </cell>
          <cell r="CQ211">
            <v>0</v>
          </cell>
          <cell r="CR211">
            <v>-78.881999999284744</v>
          </cell>
          <cell r="CS211">
            <v>0</v>
          </cell>
          <cell r="CT211">
            <v>0</v>
          </cell>
          <cell r="CU211">
            <v>0</v>
          </cell>
          <cell r="CV211">
            <v>-22.20299999974668</v>
          </cell>
          <cell r="CW211">
            <v>0</v>
          </cell>
          <cell r="CX211">
            <v>-7.7269999999552965</v>
          </cell>
          <cell r="CY211">
            <v>-13.310000000521541</v>
          </cell>
          <cell r="CZ211">
            <v>0</v>
          </cell>
          <cell r="DA211">
            <v>-24.332000000402331</v>
          </cell>
          <cell r="DB211">
            <v>-11.310000000521541</v>
          </cell>
          <cell r="DC211">
            <v>0</v>
          </cell>
          <cell r="DD211">
            <v>0</v>
          </cell>
          <cell r="DE211">
            <v>-51.198000013828278</v>
          </cell>
          <cell r="DF211">
            <v>0</v>
          </cell>
          <cell r="DG211">
            <v>0</v>
          </cell>
          <cell r="DH211">
            <v>-5.9999991208314896E-3</v>
          </cell>
          <cell r="DI211">
            <v>-6.4280000012367964</v>
          </cell>
          <cell r="DJ211">
            <v>0</v>
          </cell>
          <cell r="DK211">
            <v>-14.749000000301749</v>
          </cell>
          <cell r="DL211">
            <v>-6.0040000006556511</v>
          </cell>
          <cell r="DM211">
            <v>-8.796000000089407</v>
          </cell>
          <cell r="DN211">
            <v>-13.326999999582767</v>
          </cell>
          <cell r="DO211">
            <v>-1.8880000002682209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-474.67400000058115</v>
          </cell>
          <cell r="G213">
            <v>-965.06340000033379</v>
          </cell>
          <cell r="H213">
            <v>-197.14000000059605</v>
          </cell>
          <cell r="I213">
            <v>0</v>
          </cell>
          <cell r="J213">
            <v>0</v>
          </cell>
          <cell r="K213">
            <v>-2461.2807399993762</v>
          </cell>
          <cell r="L213">
            <v>-2051.8671399997547</v>
          </cell>
          <cell r="M213">
            <v>-954.04850000049919</v>
          </cell>
          <cell r="N213">
            <v>-2170.5534999994561</v>
          </cell>
          <cell r="O213">
            <v>-167.09400000004098</v>
          </cell>
          <cell r="P213">
            <v>-1316.8644999992102</v>
          </cell>
          <cell r="Q213">
            <v>-517.21956999972463</v>
          </cell>
          <cell r="R213">
            <v>-4008.2954900190234</v>
          </cell>
          <cell r="S213">
            <v>154.35300000011921</v>
          </cell>
          <cell r="T213">
            <v>-826.23249999992549</v>
          </cell>
          <cell r="U213">
            <v>-486.18549999967217</v>
          </cell>
          <cell r="V213">
            <v>0</v>
          </cell>
          <cell r="W213">
            <v>0</v>
          </cell>
          <cell r="X213">
            <v>-124.93599999998696</v>
          </cell>
          <cell r="Y213">
            <v>-1409.9004699997604</v>
          </cell>
          <cell r="Z213">
            <v>-1891.8289999999106</v>
          </cell>
          <cell r="AA213">
            <v>1830.2977799996734</v>
          </cell>
          <cell r="AB213">
            <v>-641.3874999997206</v>
          </cell>
          <cell r="AC213">
            <v>-612.38399999961257</v>
          </cell>
          <cell r="AD213">
            <v>-9.1299999970942736E-2</v>
          </cell>
          <cell r="AE213">
            <v>-5766.798869997263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-338.54900000058115</v>
          </cell>
          <cell r="AL213">
            <v>-1592.7948700003326</v>
          </cell>
          <cell r="AM213">
            <v>-2190.6685000006109</v>
          </cell>
          <cell r="AN213">
            <v>-1530.3379999995232</v>
          </cell>
          <cell r="AO213">
            <v>-92.974500000011176</v>
          </cell>
          <cell r="AP213">
            <v>-21.473999999463558</v>
          </cell>
          <cell r="AQ213">
            <v>0</v>
          </cell>
          <cell r="AR213">
            <v>-4454.6196199953556</v>
          </cell>
          <cell r="AS213">
            <v>-125.3066000000108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-372.66472000069916</v>
          </cell>
          <cell r="AY213">
            <v>-1441.4794999994338</v>
          </cell>
          <cell r="AZ213">
            <v>-1914.1637999992818</v>
          </cell>
          <cell r="BA213">
            <v>-384.60549999959767</v>
          </cell>
          <cell r="BB213">
            <v>-166.35850000008941</v>
          </cell>
          <cell r="BC213">
            <v>-50.040999999269843</v>
          </cell>
          <cell r="BD213">
            <v>0</v>
          </cell>
          <cell r="BE213">
            <v>-3034.6709599941969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-201.82030000071973</v>
          </cell>
          <cell r="BL213">
            <v>-1044.2251600008458</v>
          </cell>
          <cell r="BM213">
            <v>-690.28999999910593</v>
          </cell>
          <cell r="BN213">
            <v>-999.62099999934435</v>
          </cell>
          <cell r="BO213">
            <v>-73.001499999314547</v>
          </cell>
          <cell r="BP213">
            <v>-25.713000001385808</v>
          </cell>
          <cell r="BQ213">
            <v>0</v>
          </cell>
          <cell r="BR213">
            <v>-615.43978998810053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-7.7201000000059139</v>
          </cell>
          <cell r="BX213">
            <v>-202.98365999944508</v>
          </cell>
          <cell r="BY213">
            <v>287.69986999966204</v>
          </cell>
          <cell r="BZ213">
            <v>-220.00049999915063</v>
          </cell>
          <cell r="CA213">
            <v>-441.58590000122786</v>
          </cell>
          <cell r="CB213">
            <v>-23.179000000469387</v>
          </cell>
          <cell r="CC213">
            <v>-7.6705000009387732</v>
          </cell>
          <cell r="CD213">
            <v>0</v>
          </cell>
          <cell r="CE213">
            <v>-870.00700000673532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-48.072499999776483</v>
          </cell>
          <cell r="CL213">
            <v>-38.410600000992417</v>
          </cell>
          <cell r="CM213">
            <v>-517.54820000007749</v>
          </cell>
          <cell r="CN213">
            <v>-244.93470000103116</v>
          </cell>
          <cell r="CO213">
            <v>-11.752000000094995</v>
          </cell>
          <cell r="CP213">
            <v>-9.2890000008046627</v>
          </cell>
          <cell r="CQ213">
            <v>0</v>
          </cell>
          <cell r="CR213">
            <v>-26.361400000751019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-1.9785000011324883</v>
          </cell>
          <cell r="CY213">
            <v>-12.222199998795986</v>
          </cell>
          <cell r="CZ213">
            <v>-5.9199999999254942</v>
          </cell>
          <cell r="DA213">
            <v>-5.7131999991834164</v>
          </cell>
          <cell r="DB213">
            <v>-0.44299999997019768</v>
          </cell>
          <cell r="DC213">
            <v>-8.449999988079071E-2</v>
          </cell>
          <cell r="DD213">
            <v>0</v>
          </cell>
          <cell r="DE213">
            <v>-13.876499995589256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-1.6129999998956919</v>
          </cell>
          <cell r="DL213">
            <v>-5.3264999985694885</v>
          </cell>
          <cell r="DM213">
            <v>-3.6364999990910292</v>
          </cell>
          <cell r="DN213">
            <v>-3.1775000002235174</v>
          </cell>
          <cell r="DO213">
            <v>-3.4999999683350325E-2</v>
          </cell>
          <cell r="DP213">
            <v>-8.7999999523162842E-2</v>
          </cell>
          <cell r="DQ213">
            <v>0</v>
          </cell>
          <cell r="DR213">
            <v>-21.48700001090765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-2.233500000089407</v>
          </cell>
          <cell r="DY213">
            <v>-5.0484999995678663</v>
          </cell>
          <cell r="DZ213">
            <v>-5.4590000007301569</v>
          </cell>
          <cell r="EA213">
            <v>-8.5639999993145466</v>
          </cell>
          <cell r="EB213">
            <v>-7.1999999694526196E-2</v>
          </cell>
          <cell r="EC213">
            <v>-0.10999999940395355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-1248.9089399999939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-143.21478999964893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-6.5712999999523163</v>
          </cell>
          <cell r="Z215">
            <v>-10.933230000082403</v>
          </cell>
          <cell r="AA215">
            <v>-125.71026000007987</v>
          </cell>
          <cell r="AB215">
            <v>0</v>
          </cell>
          <cell r="AC215">
            <v>0</v>
          </cell>
          <cell r="AD215">
            <v>0</v>
          </cell>
          <cell r="AE215">
            <v>1900.7078599985689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-4.1111999999266118</v>
          </cell>
          <cell r="AM215">
            <v>-6.2488400000147521</v>
          </cell>
          <cell r="AN215">
            <v>-0.31410000007599592</v>
          </cell>
          <cell r="AO215">
            <v>0</v>
          </cell>
          <cell r="AP215">
            <v>0</v>
          </cell>
          <cell r="AQ215">
            <v>1911.3819999999832</v>
          </cell>
          <cell r="AR215">
            <v>2870.938670001924</v>
          </cell>
          <cell r="AS215">
            <v>2900.9262000001036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-11.536259999964386</v>
          </cell>
          <cell r="AZ215">
            <v>-16.498100000200793</v>
          </cell>
          <cell r="BA215">
            <v>-1.9531700001098216</v>
          </cell>
          <cell r="BB215">
            <v>0</v>
          </cell>
          <cell r="BC215">
            <v>0</v>
          </cell>
          <cell r="BD215">
            <v>0</v>
          </cell>
          <cell r="BE215">
            <v>-192.04791000112891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793.85034000000451</v>
          </cell>
          <cell r="BL215">
            <v>-4.3695000000298023</v>
          </cell>
          <cell r="BM215">
            <v>-16.783950000070035</v>
          </cell>
          <cell r="BN215">
            <v>-0.73979999986477196</v>
          </cell>
          <cell r="BO215">
            <v>0</v>
          </cell>
          <cell r="BP215">
            <v>-964.00500000000466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-112.24139999970794</v>
          </cell>
          <cell r="G216">
            <v>0</v>
          </cell>
          <cell r="H216">
            <v>-16.132299998775125</v>
          </cell>
          <cell r="I216">
            <v>0</v>
          </cell>
          <cell r="J216">
            <v>0</v>
          </cell>
          <cell r="K216">
            <v>-178.28179999999702</v>
          </cell>
          <cell r="L216">
            <v>-755.56130000017583</v>
          </cell>
          <cell r="M216">
            <v>-417.88970000017434</v>
          </cell>
          <cell r="N216">
            <v>0</v>
          </cell>
          <cell r="O216">
            <v>-239.685899999924</v>
          </cell>
          <cell r="P216">
            <v>0</v>
          </cell>
          <cell r="Q216">
            <v>-193.61510000005364</v>
          </cell>
          <cell r="R216">
            <v>-2162.2704000025988</v>
          </cell>
          <cell r="S216">
            <v>0</v>
          </cell>
          <cell r="T216">
            <v>-173.22200000006706</v>
          </cell>
          <cell r="U216">
            <v>0</v>
          </cell>
          <cell r="V216">
            <v>0</v>
          </cell>
          <cell r="W216">
            <v>0</v>
          </cell>
          <cell r="X216">
            <v>-136.94599999999627</v>
          </cell>
          <cell r="Y216">
            <v>-515.58110000006855</v>
          </cell>
          <cell r="Z216">
            <v>-560.38329999987036</v>
          </cell>
          <cell r="AA216">
            <v>0</v>
          </cell>
          <cell r="AB216">
            <v>-640.21299999952316</v>
          </cell>
          <cell r="AC216">
            <v>0</v>
          </cell>
          <cell r="AD216">
            <v>-135.92499999981374</v>
          </cell>
          <cell r="AE216">
            <v>-1061.8308999985456</v>
          </cell>
          <cell r="AF216">
            <v>0</v>
          </cell>
          <cell r="AG216">
            <v>-118.42200000025332</v>
          </cell>
          <cell r="AH216">
            <v>0</v>
          </cell>
          <cell r="AI216">
            <v>-156.18110000016168</v>
          </cell>
          <cell r="AJ216">
            <v>0</v>
          </cell>
          <cell r="AK216">
            <v>0</v>
          </cell>
          <cell r="AL216">
            <v>-383.72289999946952</v>
          </cell>
          <cell r="AM216">
            <v>0</v>
          </cell>
          <cell r="AN216">
            <v>-173.82899999991059</v>
          </cell>
          <cell r="AO216">
            <v>-149.8348999992013</v>
          </cell>
          <cell r="AP216">
            <v>-79.840999999083579</v>
          </cell>
          <cell r="AQ216">
            <v>0</v>
          </cell>
          <cell r="AR216">
            <v>-2552.6110999956727</v>
          </cell>
          <cell r="AS216">
            <v>0</v>
          </cell>
          <cell r="AT216">
            <v>-82.255700000561774</v>
          </cell>
          <cell r="AU216">
            <v>-556.01809999998659</v>
          </cell>
          <cell r="AV216">
            <v>-39.935399999842048</v>
          </cell>
          <cell r="AW216">
            <v>0</v>
          </cell>
          <cell r="AX216">
            <v>0</v>
          </cell>
          <cell r="AY216">
            <v>-1523.6271999990568</v>
          </cell>
          <cell r="AZ216">
            <v>0</v>
          </cell>
          <cell r="BA216">
            <v>-118.52669999934733</v>
          </cell>
          <cell r="BB216">
            <v>0</v>
          </cell>
          <cell r="BC216">
            <v>-232.24799999967217</v>
          </cell>
          <cell r="BD216">
            <v>0</v>
          </cell>
          <cell r="BE216">
            <v>-1962.1322000101209</v>
          </cell>
          <cell r="BF216">
            <v>0</v>
          </cell>
          <cell r="BG216">
            <v>0</v>
          </cell>
          <cell r="BH216">
            <v>-557.47900000028312</v>
          </cell>
          <cell r="BI216">
            <v>-215.90629999991506</v>
          </cell>
          <cell r="BJ216">
            <v>0</v>
          </cell>
          <cell r="BK216">
            <v>0</v>
          </cell>
          <cell r="BL216">
            <v>-492.54260000027716</v>
          </cell>
          <cell r="BM216">
            <v>0</v>
          </cell>
          <cell r="BN216">
            <v>0</v>
          </cell>
          <cell r="BO216">
            <v>-619.73830000031739</v>
          </cell>
          <cell r="BP216">
            <v>-76.466000000014901</v>
          </cell>
          <cell r="BQ216">
            <v>0</v>
          </cell>
          <cell r="BR216">
            <v>-2544.9780000001192</v>
          </cell>
          <cell r="BS216">
            <v>0</v>
          </cell>
          <cell r="BT216">
            <v>-69.906000000424683</v>
          </cell>
          <cell r="BU216">
            <v>-217.77699999976903</v>
          </cell>
          <cell r="BV216">
            <v>-229.77000000048429</v>
          </cell>
          <cell r="BW216">
            <v>0</v>
          </cell>
          <cell r="BX216">
            <v>-226.55419999966398</v>
          </cell>
          <cell r="BY216">
            <v>-524.75769999995828</v>
          </cell>
          <cell r="BZ216">
            <v>-282.78000000026077</v>
          </cell>
          <cell r="CA216">
            <v>-331.44560000021011</v>
          </cell>
          <cell r="CB216">
            <v>-661.98750000074506</v>
          </cell>
          <cell r="CC216">
            <v>0</v>
          </cell>
          <cell r="CD216">
            <v>0</v>
          </cell>
          <cell r="CE216">
            <v>-2766.689499989152</v>
          </cell>
          <cell r="CF216">
            <v>0</v>
          </cell>
          <cell r="CG216">
            <v>0</v>
          </cell>
          <cell r="CH216">
            <v>-988.34800000023097</v>
          </cell>
          <cell r="CI216">
            <v>-370.07400000002235</v>
          </cell>
          <cell r="CJ216">
            <v>0</v>
          </cell>
          <cell r="CK216">
            <v>-456.00320000015199</v>
          </cell>
          <cell r="CL216">
            <v>-328.1120000006631</v>
          </cell>
          <cell r="CM216">
            <v>-365.8461999995634</v>
          </cell>
          <cell r="CN216">
            <v>-258.30609999876469</v>
          </cell>
          <cell r="CO216">
            <v>0</v>
          </cell>
          <cell r="CP216">
            <v>0</v>
          </cell>
          <cell r="CQ216">
            <v>0</v>
          </cell>
          <cell r="CR216">
            <v>-21.19990000128746</v>
          </cell>
          <cell r="CS216">
            <v>0</v>
          </cell>
          <cell r="CT216">
            <v>0</v>
          </cell>
          <cell r="CU216">
            <v>-7.2717000003904104</v>
          </cell>
          <cell r="CV216">
            <v>-2.0149999996647239</v>
          </cell>
          <cell r="CW216">
            <v>0</v>
          </cell>
          <cell r="CX216">
            <v>-6.1942000007256866</v>
          </cell>
          <cell r="CY216">
            <v>0</v>
          </cell>
          <cell r="CZ216">
            <v>0</v>
          </cell>
          <cell r="DA216">
            <v>-4.0189999993890524</v>
          </cell>
          <cell r="DB216">
            <v>-1.6999999992549419</v>
          </cell>
          <cell r="DC216">
            <v>0</v>
          </cell>
          <cell r="DD216">
            <v>0</v>
          </cell>
          <cell r="DE216">
            <v>-11.387999996542931</v>
          </cell>
          <cell r="DF216">
            <v>0</v>
          </cell>
          <cell r="DG216">
            <v>0</v>
          </cell>
          <cell r="DH216">
            <v>0</v>
          </cell>
          <cell r="DI216">
            <v>-2.1399999996647239</v>
          </cell>
          <cell r="DJ216">
            <v>0</v>
          </cell>
          <cell r="DK216">
            <v>0</v>
          </cell>
          <cell r="DL216">
            <v>0</v>
          </cell>
          <cell r="DM216">
            <v>-1.7880000006407499</v>
          </cell>
          <cell r="DN216">
            <v>-2.0690000001341105</v>
          </cell>
          <cell r="DO216">
            <v>-3.6990000000223517</v>
          </cell>
          <cell r="DP216">
            <v>-1.6920000007376075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-2822.7280000001192</v>
          </cell>
          <cell r="G217">
            <v>-2918.0870000012219</v>
          </cell>
          <cell r="H217">
            <v>-795.15699999965727</v>
          </cell>
          <cell r="I217">
            <v>-1723.3519999999553</v>
          </cell>
          <cell r="J217">
            <v>-3251.8464999999851</v>
          </cell>
          <cell r="K217">
            <v>-2633.2994999997318</v>
          </cell>
          <cell r="L217">
            <v>-4449.4134999997914</v>
          </cell>
          <cell r="M217">
            <v>-5662.6184999998659</v>
          </cell>
          <cell r="N217">
            <v>-3142.8159999996424</v>
          </cell>
          <cell r="O217">
            <v>-339.08049999922514</v>
          </cell>
          <cell r="P217">
            <v>-2968.1640000008047</v>
          </cell>
          <cell r="Q217">
            <v>-1845.0800000000745</v>
          </cell>
          <cell r="R217">
            <v>-187353.16799999774</v>
          </cell>
          <cell r="S217">
            <v>-160141.04900000058</v>
          </cell>
          <cell r="T217">
            <v>-3339.0669999998063</v>
          </cell>
          <cell r="U217">
            <v>-1064.9749999996275</v>
          </cell>
          <cell r="V217">
            <v>-470.61149999964982</v>
          </cell>
          <cell r="W217">
            <v>-778.87649999931455</v>
          </cell>
          <cell r="X217">
            <v>-63.078500000294298</v>
          </cell>
          <cell r="Y217">
            <v>-8002.1335000004619</v>
          </cell>
          <cell r="Z217">
            <v>-5805</v>
          </cell>
          <cell r="AA217">
            <v>-3650.0779999997467</v>
          </cell>
          <cell r="AB217">
            <v>-446.06149999983609</v>
          </cell>
          <cell r="AC217">
            <v>-3387.0720000006258</v>
          </cell>
          <cell r="AD217">
            <v>-205.16550000011921</v>
          </cell>
          <cell r="AE217">
            <v>-18687.46099999547</v>
          </cell>
          <cell r="AF217">
            <v>-736.61649999953806</v>
          </cell>
          <cell r="AG217">
            <v>-444.45500000007451</v>
          </cell>
          <cell r="AH217">
            <v>-107.51800000015646</v>
          </cell>
          <cell r="AI217">
            <v>-9.6650000000372529</v>
          </cell>
          <cell r="AJ217">
            <v>-14.655999999493361</v>
          </cell>
          <cell r="AK217">
            <v>-1207.0570000000298</v>
          </cell>
          <cell r="AL217">
            <v>-6892.5914999991655</v>
          </cell>
          <cell r="AM217">
            <v>-4949.0800000000745</v>
          </cell>
          <cell r="AN217">
            <v>-2635.8369999993593</v>
          </cell>
          <cell r="AO217">
            <v>-26.535500000230968</v>
          </cell>
          <cell r="AP217">
            <v>-1367.4590000007302</v>
          </cell>
          <cell r="AQ217">
            <v>-295.99049999937415</v>
          </cell>
          <cell r="AR217">
            <v>-16026.835999980569</v>
          </cell>
          <cell r="AS217">
            <v>403.55500000156462</v>
          </cell>
          <cell r="AT217">
            <v>-424.35149999894202</v>
          </cell>
          <cell r="AU217">
            <v>-34.304999999701977</v>
          </cell>
          <cell r="AV217">
            <v>-15.222500000149012</v>
          </cell>
          <cell r="AW217">
            <v>-38.023500001057982</v>
          </cell>
          <cell r="AX217">
            <v>-430.67399999964982</v>
          </cell>
          <cell r="AY217">
            <v>-6313.8080000001937</v>
          </cell>
          <cell r="AZ217">
            <v>-6160.0195000004023</v>
          </cell>
          <cell r="BA217">
            <v>-1178.4830000009388</v>
          </cell>
          <cell r="BB217">
            <v>-33.489000000059605</v>
          </cell>
          <cell r="BC217">
            <v>-1399.8045000005513</v>
          </cell>
          <cell r="BD217">
            <v>-402.2105000000447</v>
          </cell>
          <cell r="BE217">
            <v>-8205.4415000230074</v>
          </cell>
          <cell r="BF217">
            <v>-767.47299999929965</v>
          </cell>
          <cell r="BG217">
            <v>-294.47550000064075</v>
          </cell>
          <cell r="BH217">
            <v>-34.262000000104308</v>
          </cell>
          <cell r="BI217">
            <v>-14.829499999992549</v>
          </cell>
          <cell r="BJ217">
            <v>-148.3655000012368</v>
          </cell>
          <cell r="BK217">
            <v>-2470.070000000298</v>
          </cell>
          <cell r="BL217">
            <v>5477.7055000010878</v>
          </cell>
          <cell r="BM217">
            <v>-5797.4344999995083</v>
          </cell>
          <cell r="BN217">
            <v>-2142.3019999992102</v>
          </cell>
          <cell r="BO217">
            <v>-28.94550000037998</v>
          </cell>
          <cell r="BP217">
            <v>-1733.5765000004321</v>
          </cell>
          <cell r="BQ217">
            <v>-251.4129999987781</v>
          </cell>
          <cell r="BR217">
            <v>-10152.795999974012</v>
          </cell>
          <cell r="BS217">
            <v>-2.296000000089407</v>
          </cell>
          <cell r="BT217">
            <v>-101.18600000068545</v>
          </cell>
          <cell r="BU217">
            <v>-25.50899999961257</v>
          </cell>
          <cell r="BV217">
            <v>-21.690500000491738</v>
          </cell>
          <cell r="BW217">
            <v>-19.559499999508262</v>
          </cell>
          <cell r="BX217">
            <v>-1888.3504999997094</v>
          </cell>
          <cell r="BY217">
            <v>-3097.4625000003725</v>
          </cell>
          <cell r="BZ217">
            <v>-2219.7929999995977</v>
          </cell>
          <cell r="CA217">
            <v>-1968.871000001207</v>
          </cell>
          <cell r="CB217">
            <v>-9.6554999994114041</v>
          </cell>
          <cell r="CC217">
            <v>-743.88949999958277</v>
          </cell>
          <cell r="CD217">
            <v>-54.532999999821186</v>
          </cell>
          <cell r="CE217">
            <v>-13003.870499998331</v>
          </cell>
          <cell r="CF217">
            <v>-6.8719999995082617</v>
          </cell>
          <cell r="CG217">
            <v>-95.447000000625849</v>
          </cell>
          <cell r="CH217">
            <v>-30.453999999910593</v>
          </cell>
          <cell r="CI217">
            <v>-28.399000000208616</v>
          </cell>
          <cell r="CJ217">
            <v>-33.856499999761581</v>
          </cell>
          <cell r="CK217">
            <v>-2706.7965000011027</v>
          </cell>
          <cell r="CL217">
            <v>-2654.2519999984652</v>
          </cell>
          <cell r="CM217">
            <v>-2641.898500001058</v>
          </cell>
          <cell r="CN217">
            <v>-2848.976499998942</v>
          </cell>
          <cell r="CO217">
            <v>-213.50800000037998</v>
          </cell>
          <cell r="CP217">
            <v>-1522.972500000149</v>
          </cell>
          <cell r="CQ217">
            <v>-220.43800000101328</v>
          </cell>
          <cell r="CR217">
            <v>-82.689000010490417</v>
          </cell>
          <cell r="CS217">
            <v>-0.67999999970197678</v>
          </cell>
          <cell r="CT217">
            <v>-1.7340000011026859</v>
          </cell>
          <cell r="CU217">
            <v>-0.24400000087916851</v>
          </cell>
          <cell r="CV217">
            <v>-0.17349999956786633</v>
          </cell>
          <cell r="CW217">
            <v>-1.2829999998211861</v>
          </cell>
          <cell r="CX217">
            <v>-14.344999998807907</v>
          </cell>
          <cell r="CY217">
            <v>-12.417500000447035</v>
          </cell>
          <cell r="CZ217">
            <v>-9.8554999995976686</v>
          </cell>
          <cell r="DA217">
            <v>-29.801000000908971</v>
          </cell>
          <cell r="DB217">
            <v>-1.0314999995753169</v>
          </cell>
          <cell r="DC217">
            <v>-9.6549999993294477</v>
          </cell>
          <cell r="DD217">
            <v>-1.4690000005066395</v>
          </cell>
          <cell r="DE217">
            <v>-90.493000000715256</v>
          </cell>
          <cell r="DF217">
            <v>-9.6999999135732651E-2</v>
          </cell>
          <cell r="DG217">
            <v>-0.89100000075995922</v>
          </cell>
          <cell r="DH217">
            <v>-0.11099999956786633</v>
          </cell>
          <cell r="DI217">
            <v>-4.4999999925494194E-2</v>
          </cell>
          <cell r="DJ217">
            <v>-1.4079999998211861</v>
          </cell>
          <cell r="DK217">
            <v>-16.837999999523163</v>
          </cell>
          <cell r="DL217">
            <v>-11.832499999552965</v>
          </cell>
          <cell r="DM217">
            <v>-15.003499999642372</v>
          </cell>
          <cell r="DN217">
            <v>-23.879999998956919</v>
          </cell>
          <cell r="DO217">
            <v>-1.5690000001341105</v>
          </cell>
          <cell r="DP217">
            <v>-17.094000000506639</v>
          </cell>
          <cell r="DQ217">
            <v>-1.7239999994635582</v>
          </cell>
          <cell r="DR217">
            <v>-57.369500011205673</v>
          </cell>
          <cell r="DS217">
            <v>-0.86600000038743019</v>
          </cell>
          <cell r="DT217">
            <v>-1.9350000005215406</v>
          </cell>
          <cell r="DU217">
            <v>-0.32300000078976154</v>
          </cell>
          <cell r="DV217">
            <v>-0.19800000078976154</v>
          </cell>
          <cell r="DW217">
            <v>-1.0979999992996454</v>
          </cell>
          <cell r="DX217">
            <v>-8.1639999989420176</v>
          </cell>
          <cell r="DY217">
            <v>-12.652499999850988</v>
          </cell>
          <cell r="DZ217">
            <v>-11.910000000149012</v>
          </cell>
          <cell r="EA217">
            <v>-7.3530000001192093</v>
          </cell>
          <cell r="EB217">
            <v>-1.427000000141561</v>
          </cell>
          <cell r="EC217">
            <v>-9.7460000030696392</v>
          </cell>
          <cell r="ED217">
            <v>-1.6970000006258488</v>
          </cell>
        </row>
        <row r="218">
          <cell r="F218">
            <v>-51.666999999433756</v>
          </cell>
          <cell r="G218">
            <v>-86.910000000149012</v>
          </cell>
          <cell r="H218">
            <v>-49.834499999880791</v>
          </cell>
          <cell r="I218">
            <v>3608.8780000004917</v>
          </cell>
          <cell r="J218">
            <v>-65.824500000104308</v>
          </cell>
          <cell r="K218">
            <v>8994.1070000007749</v>
          </cell>
          <cell r="L218">
            <v>-1838.4484999999404</v>
          </cell>
          <cell r="M218">
            <v>-2692.6354999989271</v>
          </cell>
          <cell r="N218">
            <v>-540.0054999999702</v>
          </cell>
          <cell r="O218">
            <v>-64.983999999240041</v>
          </cell>
          <cell r="P218">
            <v>-330.14600000157952</v>
          </cell>
          <cell r="Q218">
            <v>-42.39500000141561</v>
          </cell>
          <cell r="R218">
            <v>125504.07400001585</v>
          </cell>
          <cell r="S218">
            <v>2491.7240000013262</v>
          </cell>
          <cell r="T218">
            <v>-80.711000001057982</v>
          </cell>
          <cell r="U218">
            <v>-58.892500000074506</v>
          </cell>
          <cell r="V218">
            <v>0</v>
          </cell>
          <cell r="W218">
            <v>-5.4234999995678663</v>
          </cell>
          <cell r="X218">
            <v>-122.26399999950081</v>
          </cell>
          <cell r="Y218">
            <v>-2080.105000000447</v>
          </cell>
          <cell r="Z218">
            <v>-2557.2070000004023</v>
          </cell>
          <cell r="AA218">
            <v>128037.99000000022</v>
          </cell>
          <cell r="AB218">
            <v>-73.928000001236796</v>
          </cell>
          <cell r="AC218">
            <v>-47.087500000372529</v>
          </cell>
          <cell r="AD218">
            <v>-2.1499998867511749E-2</v>
          </cell>
          <cell r="AE218">
            <v>-2017.2119999974966</v>
          </cell>
          <cell r="AF218">
            <v>0</v>
          </cell>
          <cell r="AG218">
            <v>-0.67999999970197678</v>
          </cell>
          <cell r="AH218">
            <v>-0.27099999971687794</v>
          </cell>
          <cell r="AI218">
            <v>0</v>
          </cell>
          <cell r="AJ218">
            <v>0</v>
          </cell>
          <cell r="AK218">
            <v>0</v>
          </cell>
          <cell r="AL218">
            <v>-669.84599999897182</v>
          </cell>
          <cell r="AM218">
            <v>-1266.6315000001341</v>
          </cell>
          <cell r="AN218">
            <v>-77.179499998688698</v>
          </cell>
          <cell r="AO218">
            <v>-2.6009999997913837</v>
          </cell>
          <cell r="AP218">
            <v>0</v>
          </cell>
          <cell r="AQ218">
            <v>-2.9999986290931702E-3</v>
          </cell>
          <cell r="AR218">
            <v>-3367.3159999996424</v>
          </cell>
          <cell r="AS218">
            <v>0</v>
          </cell>
          <cell r="AT218">
            <v>-0.57299999892711639</v>
          </cell>
          <cell r="AU218">
            <v>-0.30850000120699406</v>
          </cell>
          <cell r="AV218">
            <v>0</v>
          </cell>
          <cell r="AW218">
            <v>0</v>
          </cell>
          <cell r="AX218">
            <v>0</v>
          </cell>
          <cell r="AY218">
            <v>-1314.6064999997616</v>
          </cell>
          <cell r="AZ218">
            <v>-1809.0305000003427</v>
          </cell>
          <cell r="BA218">
            <v>-234.24149999953806</v>
          </cell>
          <cell r="BB218">
            <v>-2.7029999997466803</v>
          </cell>
          <cell r="BC218">
            <v>-5.8420000001788139</v>
          </cell>
          <cell r="BD218">
            <v>-1.0999999940395355E-2</v>
          </cell>
          <cell r="BE218">
            <v>-39864.670500010252</v>
          </cell>
          <cell r="BF218">
            <v>0</v>
          </cell>
          <cell r="BG218">
            <v>-0.58200000040233135</v>
          </cell>
          <cell r="BH218">
            <v>-0.3359999991953373</v>
          </cell>
          <cell r="BI218">
            <v>0</v>
          </cell>
          <cell r="BJ218">
            <v>-9.1000000014901161E-2</v>
          </cell>
          <cell r="BK218">
            <v>0</v>
          </cell>
          <cell r="BL218">
            <v>-38721.620999999344</v>
          </cell>
          <cell r="BM218">
            <v>-1110.6875</v>
          </cell>
          <cell r="BN218">
            <v>-31.147499999031425</v>
          </cell>
          <cell r="BO218">
            <v>-0.20349999889731407</v>
          </cell>
          <cell r="BP218">
            <v>0</v>
          </cell>
          <cell r="BQ218">
            <v>-2.0000003278255463E-3</v>
          </cell>
          <cell r="BR218">
            <v>-7.003000020980835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-0.46300000138580799</v>
          </cell>
          <cell r="BY218">
            <v>-0.66799999959766865</v>
          </cell>
          <cell r="BZ218">
            <v>-3.5749999992549419</v>
          </cell>
          <cell r="CA218">
            <v>-2.224999999627471</v>
          </cell>
          <cell r="CB218">
            <v>-7.0000000298023224E-2</v>
          </cell>
          <cell r="CC218">
            <v>0</v>
          </cell>
          <cell r="CD218">
            <v>-2.0000003278255463E-3</v>
          </cell>
          <cell r="CE218">
            <v>-13.982500046491623</v>
          </cell>
          <cell r="CF218">
            <v>0</v>
          </cell>
          <cell r="CG218">
            <v>0</v>
          </cell>
          <cell r="CH218">
            <v>-2.7000000700354576E-2</v>
          </cell>
          <cell r="CI218">
            <v>0</v>
          </cell>
          <cell r="CJ218">
            <v>0</v>
          </cell>
          <cell r="CK218">
            <v>-0.94899999909102917</v>
          </cell>
          <cell r="CL218">
            <v>-1.3904999997466803</v>
          </cell>
          <cell r="CM218">
            <v>-3.703999999910593</v>
          </cell>
          <cell r="CN218">
            <v>-7.7384999990463257</v>
          </cell>
          <cell r="CO218">
            <v>-0.16949999891221523</v>
          </cell>
          <cell r="CP218">
            <v>0</v>
          </cell>
          <cell r="CQ218">
            <v>-3.9999987930059433E-3</v>
          </cell>
          <cell r="CR218">
            <v>-0.41600000858306885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-1.0000001639127731E-3</v>
          </cell>
          <cell r="CY218">
            <v>-0.15800000168383121</v>
          </cell>
          <cell r="CZ218">
            <v>-0.16249999962747097</v>
          </cell>
          <cell r="DA218">
            <v>-9.4499999657273293E-2</v>
          </cell>
          <cell r="DB218">
            <v>0</v>
          </cell>
          <cell r="DC218">
            <v>0</v>
          </cell>
          <cell r="DD218">
            <v>0</v>
          </cell>
          <cell r="DE218">
            <v>-0.18799999356269836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-2.8999999165534973E-2</v>
          </cell>
          <cell r="DM218">
            <v>-4.9000000581145287E-2</v>
          </cell>
          <cell r="DN218">
            <v>-0.10999999940395355</v>
          </cell>
          <cell r="DO218">
            <v>0</v>
          </cell>
          <cell r="DP218">
            <v>0</v>
          </cell>
          <cell r="DQ218">
            <v>0</v>
          </cell>
          <cell r="DR218">
            <v>-0.38700002431869507</v>
          </cell>
          <cell r="DS218">
            <v>0</v>
          </cell>
          <cell r="DT218">
            <v>-2.0000003278255463E-3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-0.11800000071525574</v>
          </cell>
          <cell r="DZ218">
            <v>-0.13000000081956387</v>
          </cell>
          <cell r="EA218">
            <v>-0.13499999977648258</v>
          </cell>
          <cell r="EB218">
            <v>-2.0000003278255463E-3</v>
          </cell>
          <cell r="EC218">
            <v>0</v>
          </cell>
          <cell r="ED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-6230.6684000045061</v>
          </cell>
          <cell r="G220">
            <v>-5597.4943999946117</v>
          </cell>
          <cell r="H220">
            <v>-2401.4017999917269</v>
          </cell>
          <cell r="I220">
            <v>617.90650000050664</v>
          </cell>
          <cell r="J220">
            <v>-3317.6710000000894</v>
          </cell>
          <cell r="K220">
            <v>1530.8800200074911</v>
          </cell>
          <cell r="L220">
            <v>-13392.467939995229</v>
          </cell>
          <cell r="M220">
            <v>-13610.337700001895</v>
          </cell>
          <cell r="N220">
            <v>-8563.1279999911785</v>
          </cell>
          <cell r="O220">
            <v>-1992.5584000013769</v>
          </cell>
          <cell r="P220">
            <v>-4674.9314999952912</v>
          </cell>
          <cell r="Q220">
            <v>-3753.7801700010896</v>
          </cell>
          <cell r="R220">
            <v>-81016.918180048466</v>
          </cell>
          <cell r="S220">
            <v>-152505.65599999577</v>
          </cell>
          <cell r="T220">
            <v>-5681.0235000029206</v>
          </cell>
          <cell r="U220">
            <v>-3435.7449999898672</v>
          </cell>
          <cell r="V220">
            <v>-1758.9840000011027</v>
          </cell>
          <cell r="W220">
            <v>-784.29999999701977</v>
          </cell>
          <cell r="X220">
            <v>-447.22449999861419</v>
          </cell>
          <cell r="Y220">
            <v>-16068.280370004475</v>
          </cell>
          <cell r="Z220">
            <v>-14464.083030000329</v>
          </cell>
          <cell r="AA220">
            <v>123707.61801999807</v>
          </cell>
          <cell r="AB220">
            <v>-4811.6565000005066</v>
          </cell>
          <cell r="AC220">
            <v>-4426.3799999952316</v>
          </cell>
          <cell r="AD220">
            <v>-341.20329999923706</v>
          </cell>
          <cell r="AE220">
            <v>-50110.259410023689</v>
          </cell>
          <cell r="AF220">
            <v>-867.82350000739098</v>
          </cell>
          <cell r="AG220">
            <v>-1428.230499997735</v>
          </cell>
          <cell r="AH220">
            <v>-4946.4689999967813</v>
          </cell>
          <cell r="AI220">
            <v>-3128.8136000037193</v>
          </cell>
          <cell r="AJ220">
            <v>-97.031999997794628</v>
          </cell>
          <cell r="AK220">
            <v>-1545.6059999987483</v>
          </cell>
          <cell r="AL220">
            <v>-14051.625969998538</v>
          </cell>
          <cell r="AM220">
            <v>-13325.820340000093</v>
          </cell>
          <cell r="AN220">
            <v>-7401.1595999971032</v>
          </cell>
          <cell r="AO220">
            <v>-3313.846400000155</v>
          </cell>
          <cell r="AP220">
            <v>-1468.7739999964833</v>
          </cell>
          <cell r="AQ220">
            <v>1464.9415000006557</v>
          </cell>
          <cell r="AR220">
            <v>-45471.907049953938</v>
          </cell>
          <cell r="AS220">
            <v>2866.9245999976993</v>
          </cell>
          <cell r="AT220">
            <v>-507.18020000308752</v>
          </cell>
          <cell r="AU220">
            <v>-2606.4335999935865</v>
          </cell>
          <cell r="AV220">
            <v>-3850.560900002718</v>
          </cell>
          <cell r="AW220">
            <v>-38.023500002920628</v>
          </cell>
          <cell r="AX220">
            <v>-2408.7037199996412</v>
          </cell>
          <cell r="AY220">
            <v>-15125.0214599967</v>
          </cell>
          <cell r="AZ220">
            <v>-14402.740400008857</v>
          </cell>
          <cell r="BA220">
            <v>-3092.2758699953556</v>
          </cell>
          <cell r="BB220">
            <v>-4145.472999997437</v>
          </cell>
          <cell r="BC220">
            <v>-1760.1974999979138</v>
          </cell>
          <cell r="BD220">
            <v>-402.22150000184774</v>
          </cell>
          <cell r="BE220">
            <v>-69990.605069994926</v>
          </cell>
          <cell r="BF220">
            <v>-834.44299999624491</v>
          </cell>
          <cell r="BG220">
            <v>-295.05749999731779</v>
          </cell>
          <cell r="BH220">
            <v>-4608.4689999967813</v>
          </cell>
          <cell r="BI220">
            <v>-2952.1777999997139</v>
          </cell>
          <cell r="BJ220">
            <v>-148.4565000012517</v>
          </cell>
          <cell r="BK220">
            <v>-4807.609960000962</v>
          </cell>
          <cell r="BL220">
            <v>-29805.134259998798</v>
          </cell>
          <cell r="BM220">
            <v>-15290.544950000942</v>
          </cell>
          <cell r="BN220">
            <v>-6319.2012999951839</v>
          </cell>
          <cell r="BO220">
            <v>-1792.521299995482</v>
          </cell>
          <cell r="BP220">
            <v>-2846.1455000042915</v>
          </cell>
          <cell r="BQ220">
            <v>-290.84399999678135</v>
          </cell>
          <cell r="BR220">
            <v>-44637.444289922714</v>
          </cell>
          <cell r="BS220">
            <v>-399.9839999973774</v>
          </cell>
          <cell r="BT220">
            <v>-363.53199999779463</v>
          </cell>
          <cell r="BU220">
            <v>-4697.8414999991655</v>
          </cell>
          <cell r="BV220">
            <v>-4156.5089999996126</v>
          </cell>
          <cell r="BW220">
            <v>-193.87359999865294</v>
          </cell>
          <cell r="BX220">
            <v>-4863.4633600004017</v>
          </cell>
          <cell r="BY220">
            <v>-6557.1653300002217</v>
          </cell>
          <cell r="BZ220">
            <v>-11776.289499998093</v>
          </cell>
          <cell r="CA220">
            <v>-6505.8459999933839</v>
          </cell>
          <cell r="CB220">
            <v>-4142.5360000059009</v>
          </cell>
          <cell r="CC220">
            <v>-925.86899999529123</v>
          </cell>
          <cell r="CD220">
            <v>-54.535000003874302</v>
          </cell>
          <cell r="CE220">
            <v>-42813.674000024796</v>
          </cell>
          <cell r="CF220">
            <v>-6.8720000013709068</v>
          </cell>
          <cell r="CG220">
            <v>-95.447000004351139</v>
          </cell>
          <cell r="CH220">
            <v>-1018.8290000036359</v>
          </cell>
          <cell r="CI220">
            <v>-9619.8980000019073</v>
          </cell>
          <cell r="CJ220">
            <v>-218.89050000160933</v>
          </cell>
          <cell r="CK220">
            <v>-7014.1422000005841</v>
          </cell>
          <cell r="CL220">
            <v>-5146.2241000011563</v>
          </cell>
          <cell r="CM220">
            <v>-9783.138400003314</v>
          </cell>
          <cell r="CN220">
            <v>-6746.4987999945879</v>
          </cell>
          <cell r="CO220">
            <v>-1411.0305000022054</v>
          </cell>
          <cell r="CP220">
            <v>-1532.2615000009537</v>
          </cell>
          <cell r="CQ220">
            <v>-220.44200000166893</v>
          </cell>
          <cell r="CR220">
            <v>-209.54830002784729</v>
          </cell>
          <cell r="CS220">
            <v>-0.67999999225139618</v>
          </cell>
          <cell r="CT220">
            <v>-1.7339999973773956</v>
          </cell>
          <cell r="CU220">
            <v>-7.5157000049948692</v>
          </cell>
          <cell r="CV220">
            <v>-24.391499999910593</v>
          </cell>
          <cell r="CW220">
            <v>-1.2829999998211861</v>
          </cell>
          <cell r="CX220">
            <v>-30.245700009167194</v>
          </cell>
          <cell r="CY220">
            <v>-38.107699997723103</v>
          </cell>
          <cell r="CZ220">
            <v>-15.938000001013279</v>
          </cell>
          <cell r="DA220">
            <v>-63.959699995815754</v>
          </cell>
          <cell r="DB220">
            <v>-14.484499998390675</v>
          </cell>
          <cell r="DC220">
            <v>-9.7395000010728836</v>
          </cell>
          <cell r="DD220">
            <v>-1.4690000042319298</v>
          </cell>
          <cell r="DE220">
            <v>-167.1434999704361</v>
          </cell>
          <cell r="DF220">
            <v>-9.7000002861022949E-2</v>
          </cell>
          <cell r="DG220">
            <v>-0.89099999517202377</v>
          </cell>
          <cell r="DH220">
            <v>-0.11699999868869781</v>
          </cell>
          <cell r="DI220">
            <v>-8.613000001758337</v>
          </cell>
          <cell r="DJ220">
            <v>-1.4079999998211861</v>
          </cell>
          <cell r="DK220">
            <v>-33.199999995529652</v>
          </cell>
          <cell r="DL220">
            <v>-23.19200000166893</v>
          </cell>
          <cell r="DM220">
            <v>-29.273000001907349</v>
          </cell>
          <cell r="DN220">
            <v>-42.563500002026558</v>
          </cell>
          <cell r="DO220">
            <v>-7.1909999996423721</v>
          </cell>
          <cell r="DP220">
            <v>-18.873999997973442</v>
          </cell>
          <cell r="DQ220">
            <v>-1.7239999994635582</v>
          </cell>
          <cell r="DR220">
            <v>-79.243500113487244</v>
          </cell>
          <cell r="DS220">
            <v>-0.86600000411272049</v>
          </cell>
          <cell r="DT220">
            <v>-1.936999998986721</v>
          </cell>
          <cell r="DU220">
            <v>-0.32300000637769699</v>
          </cell>
          <cell r="DV220">
            <v>-0.19799999892711639</v>
          </cell>
          <cell r="DW220">
            <v>-1.0980000011622906</v>
          </cell>
          <cell r="DX220">
            <v>-10.397499993443489</v>
          </cell>
          <cell r="DY220">
            <v>-17.818999998271465</v>
          </cell>
          <cell r="DZ220">
            <v>-17.499000005424023</v>
          </cell>
          <cell r="EA220">
            <v>-16.051999993622303</v>
          </cell>
          <cell r="EB220">
            <v>-1.5009999945759773</v>
          </cell>
          <cell r="EC220">
            <v>-9.8560000061988831</v>
          </cell>
          <cell r="ED220">
            <v>-1.6970000043511391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F226">
            <v>-6230.6684000045061</v>
          </cell>
          <cell r="G226">
            <v>-5597.4943999946117</v>
          </cell>
          <cell r="H226">
            <v>-2401.4017999917269</v>
          </cell>
          <cell r="I226">
            <v>617.90650000050664</v>
          </cell>
          <cell r="J226">
            <v>-3317.6710000000894</v>
          </cell>
          <cell r="K226">
            <v>1530.8800200074911</v>
          </cell>
          <cell r="L226">
            <v>-13392.467939995229</v>
          </cell>
          <cell r="M226">
            <v>-13610.337700001895</v>
          </cell>
          <cell r="N226">
            <v>-8563.1279999911785</v>
          </cell>
          <cell r="O226">
            <v>-1992.5584000013769</v>
          </cell>
          <cell r="P226">
            <v>-4674.9314999952912</v>
          </cell>
          <cell r="Q226">
            <v>-3753.7801700010896</v>
          </cell>
          <cell r="R226">
            <v>-81016.918180048466</v>
          </cell>
          <cell r="S226">
            <v>-152505.65599999577</v>
          </cell>
          <cell r="T226">
            <v>-5681.0235000029206</v>
          </cell>
          <cell r="U226">
            <v>-3435.7449999898672</v>
          </cell>
          <cell r="V226">
            <v>-1758.9840000011027</v>
          </cell>
          <cell r="W226">
            <v>-784.29999999701977</v>
          </cell>
          <cell r="X226">
            <v>-447.22449999675155</v>
          </cell>
          <cell r="Y226">
            <v>-16068.280370004475</v>
          </cell>
          <cell r="Z226">
            <v>-14464.083030000329</v>
          </cell>
          <cell r="AA226">
            <v>123707.61801999807</v>
          </cell>
          <cell r="AB226">
            <v>-4811.6564999967813</v>
          </cell>
          <cell r="AC226">
            <v>-4426.3799999952316</v>
          </cell>
          <cell r="AD226">
            <v>-341.20329999923706</v>
          </cell>
          <cell r="AE226">
            <v>-50110.259410023689</v>
          </cell>
          <cell r="AF226">
            <v>-867.82350000739098</v>
          </cell>
          <cell r="AG226">
            <v>-1428.230499997735</v>
          </cell>
          <cell r="AH226">
            <v>-4946.4689999967813</v>
          </cell>
          <cell r="AI226">
            <v>-3128.8136000037193</v>
          </cell>
          <cell r="AJ226">
            <v>-97.031999997794628</v>
          </cell>
          <cell r="AK226">
            <v>-1545.6059999987483</v>
          </cell>
          <cell r="AL226">
            <v>-14051.625969998538</v>
          </cell>
          <cell r="AM226">
            <v>-13325.820340000093</v>
          </cell>
          <cell r="AN226">
            <v>-7401.1595999971032</v>
          </cell>
          <cell r="AO226">
            <v>-3313.846400000155</v>
          </cell>
          <cell r="AP226">
            <v>-1468.7739999964833</v>
          </cell>
          <cell r="AQ226">
            <v>1464.9415000006557</v>
          </cell>
          <cell r="AR226">
            <v>-45471.907049953938</v>
          </cell>
          <cell r="AS226">
            <v>2866.9245999976993</v>
          </cell>
          <cell r="AT226">
            <v>-507.18020000308752</v>
          </cell>
          <cell r="AU226">
            <v>-2606.4335999935865</v>
          </cell>
          <cell r="AV226">
            <v>-3850.560900002718</v>
          </cell>
          <cell r="AW226">
            <v>-38.023500002920628</v>
          </cell>
          <cell r="AX226">
            <v>-2408.7037199996412</v>
          </cell>
          <cell r="AY226">
            <v>-15125.0214599967</v>
          </cell>
          <cell r="AZ226">
            <v>-14402.740400008857</v>
          </cell>
          <cell r="BA226">
            <v>-3092.2758699953556</v>
          </cell>
          <cell r="BB226">
            <v>-4145.472999997437</v>
          </cell>
          <cell r="BC226">
            <v>-1760.1974999979138</v>
          </cell>
          <cell r="BD226">
            <v>-402.22150000184774</v>
          </cell>
          <cell r="BE226">
            <v>-69990.605069994926</v>
          </cell>
          <cell r="BF226">
            <v>-834.44299999624491</v>
          </cell>
          <cell r="BG226">
            <v>-295.05749999731779</v>
          </cell>
          <cell r="BH226">
            <v>-4608.4689999967813</v>
          </cell>
          <cell r="BI226">
            <v>-2952.1777999997139</v>
          </cell>
          <cell r="BJ226">
            <v>-148.4565000012517</v>
          </cell>
          <cell r="BK226">
            <v>-4807.609960000962</v>
          </cell>
          <cell r="BL226">
            <v>-29805.134259998798</v>
          </cell>
          <cell r="BM226">
            <v>-15290.544950000942</v>
          </cell>
          <cell r="BN226">
            <v>-6319.2012999951839</v>
          </cell>
          <cell r="BO226">
            <v>-1792.521299995482</v>
          </cell>
          <cell r="BP226">
            <v>-2846.1455000042915</v>
          </cell>
          <cell r="BQ226">
            <v>-290.84399999678135</v>
          </cell>
          <cell r="BR226">
            <v>-44637.444289922714</v>
          </cell>
          <cell r="BS226">
            <v>-399.9839999973774</v>
          </cell>
          <cell r="BT226">
            <v>-363.53199999779463</v>
          </cell>
          <cell r="BU226">
            <v>-4697.8414999991655</v>
          </cell>
          <cell r="BV226">
            <v>-4156.5090000033379</v>
          </cell>
          <cell r="BW226">
            <v>-193.87359999865294</v>
          </cell>
          <cell r="BX226">
            <v>-4863.4633599966764</v>
          </cell>
          <cell r="BY226">
            <v>-6557.1653300002217</v>
          </cell>
          <cell r="BZ226">
            <v>-11776.289499998093</v>
          </cell>
          <cell r="CA226">
            <v>-6505.8459999933839</v>
          </cell>
          <cell r="CB226">
            <v>-4142.5360000059009</v>
          </cell>
          <cell r="CC226">
            <v>-925.86899999529123</v>
          </cell>
          <cell r="CD226">
            <v>-54.535000003874302</v>
          </cell>
          <cell r="CE226">
            <v>-42813.674000024796</v>
          </cell>
          <cell r="CF226">
            <v>-6.8720000013709068</v>
          </cell>
          <cell r="CG226">
            <v>-95.447000004351139</v>
          </cell>
          <cell r="CH226">
            <v>-1018.8290000036359</v>
          </cell>
          <cell r="CI226">
            <v>-9619.8980000019073</v>
          </cell>
          <cell r="CJ226">
            <v>-218.89050000160933</v>
          </cell>
          <cell r="CK226">
            <v>-7014.1422000005841</v>
          </cell>
          <cell r="CL226">
            <v>-5146.2241000011563</v>
          </cell>
          <cell r="CM226">
            <v>-9783.138400003314</v>
          </cell>
          <cell r="CN226">
            <v>-6746.4987999945879</v>
          </cell>
          <cell r="CO226">
            <v>-1411.0305000022054</v>
          </cell>
          <cell r="CP226">
            <v>-1532.2615000009537</v>
          </cell>
          <cell r="CQ226">
            <v>-220.44200000166893</v>
          </cell>
          <cell r="CR226">
            <v>-209.54830002784729</v>
          </cell>
          <cell r="CS226">
            <v>-0.67999999225139618</v>
          </cell>
          <cell r="CT226">
            <v>-1.7339999973773956</v>
          </cell>
          <cell r="CU226">
            <v>-7.5157000049948692</v>
          </cell>
          <cell r="CV226">
            <v>-24.391500003635883</v>
          </cell>
          <cell r="CW226">
            <v>-1.2829999998211861</v>
          </cell>
          <cell r="CX226">
            <v>-30.245700009167194</v>
          </cell>
          <cell r="CY226">
            <v>-38.107699997723103</v>
          </cell>
          <cell r="CZ226">
            <v>-15.938000001013279</v>
          </cell>
          <cell r="DA226">
            <v>-63.959699995815754</v>
          </cell>
          <cell r="DB226">
            <v>-14.484499998390675</v>
          </cell>
          <cell r="DC226">
            <v>-9.7395000010728836</v>
          </cell>
          <cell r="DD226">
            <v>-1.4690000042319298</v>
          </cell>
          <cell r="DE226">
            <v>-167.1434999704361</v>
          </cell>
          <cell r="DF226">
            <v>-9.7000002861022949E-2</v>
          </cell>
          <cell r="DG226">
            <v>-0.89099999517202377</v>
          </cell>
          <cell r="DH226">
            <v>-0.11699999868869781</v>
          </cell>
          <cell r="DI226">
            <v>-8.6130000054836273</v>
          </cell>
          <cell r="DJ226">
            <v>-1.4079999998211861</v>
          </cell>
          <cell r="DK226">
            <v>-33.199999995529652</v>
          </cell>
          <cell r="DL226">
            <v>-23.19200000166893</v>
          </cell>
          <cell r="DM226">
            <v>-29.273000001907349</v>
          </cell>
          <cell r="DN226">
            <v>-42.563500002026558</v>
          </cell>
          <cell r="DO226">
            <v>-7.1909999996423721</v>
          </cell>
          <cell r="DP226">
            <v>-18.873999997973442</v>
          </cell>
          <cell r="DQ226">
            <v>-1.7239999994635582</v>
          </cell>
          <cell r="DR226">
            <v>-79.243500113487244</v>
          </cell>
          <cell r="DS226">
            <v>-0.86600000411272049</v>
          </cell>
          <cell r="DT226">
            <v>-1.936999998986721</v>
          </cell>
          <cell r="DU226">
            <v>-0.32300000637769699</v>
          </cell>
          <cell r="DV226">
            <v>-0.19799999892711639</v>
          </cell>
          <cell r="DW226">
            <v>-1.0980000011622906</v>
          </cell>
          <cell r="DX226">
            <v>-10.397499993443489</v>
          </cell>
          <cell r="DY226">
            <v>-17.818999998271465</v>
          </cell>
          <cell r="DZ226">
            <v>-17.499000005424023</v>
          </cell>
          <cell r="EA226">
            <v>-16.051999993622303</v>
          </cell>
          <cell r="EB226">
            <v>-1.5009999945759773</v>
          </cell>
          <cell r="EC226">
            <v>-9.8560000061988831</v>
          </cell>
          <cell r="ED226">
            <v>-1.6970000043511391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989.34701999998651</v>
          </cell>
          <cell r="G231">
            <v>1146.8287799999816</v>
          </cell>
          <cell r="H231">
            <v>1724.5368199999211</v>
          </cell>
          <cell r="I231">
            <v>1991.8191000000807</v>
          </cell>
          <cell r="J231">
            <v>2305.7579899999546</v>
          </cell>
          <cell r="K231">
            <v>2449.5134999998845</v>
          </cell>
          <cell r="L231">
            <v>2217.1286799999652</v>
          </cell>
          <cell r="M231">
            <v>2220.7776900000172</v>
          </cell>
          <cell r="N231">
            <v>1957.5252000000328</v>
          </cell>
          <cell r="O231">
            <v>1587.0499600000912</v>
          </cell>
          <cell r="P231">
            <v>1068.9173999999766</v>
          </cell>
          <cell r="Q231">
            <v>824.65176999999676</v>
          </cell>
          <cell r="R231">
            <v>20599.434399999678</v>
          </cell>
          <cell r="S231">
            <v>996.8855999999796</v>
          </cell>
          <cell r="T231">
            <v>1115.6543999999994</v>
          </cell>
          <cell r="U231">
            <v>1737.5871999999508</v>
          </cell>
          <cell r="V231">
            <v>2006.9279999999562</v>
          </cell>
          <cell r="W231">
            <v>2323.1648000000278</v>
          </cell>
          <cell r="X231">
            <v>2468.1360000000568</v>
          </cell>
          <cell r="Y231">
            <v>2233.9344000000274</v>
          </cell>
          <cell r="Z231">
            <v>2237.6295999999857</v>
          </cell>
          <cell r="AA231">
            <v>1972.4640000000363</v>
          </cell>
          <cell r="AB231">
            <v>1599.0791999999201</v>
          </cell>
          <cell r="AC231">
            <v>1077.0719999999856</v>
          </cell>
          <cell r="AD231">
            <v>830.89919999998529</v>
          </cell>
          <cell r="AE231">
            <v>21318.434025569819</v>
          </cell>
          <cell r="AF231">
            <v>1029.0970799999777</v>
          </cell>
          <cell r="AG231">
            <v>1151.7511599999852</v>
          </cell>
          <cell r="AH231">
            <v>1814.0309673513984</v>
          </cell>
          <cell r="AI231">
            <v>2076.2287614307133</v>
          </cell>
          <cell r="AJ231">
            <v>2408.6371252434328</v>
          </cell>
          <cell r="AK231">
            <v>2566.0204615441617</v>
          </cell>
          <cell r="AL231">
            <v>2306.1027100000065</v>
          </cell>
          <cell r="AM231">
            <v>2309.9364799999166</v>
          </cell>
          <cell r="AN231">
            <v>2036.1476999999722</v>
          </cell>
          <cell r="AO231">
            <v>1650.75960999995</v>
          </cell>
          <cell r="AP231">
            <v>1111.9095000000088</v>
          </cell>
          <cell r="AQ231">
            <v>857.8124700000044</v>
          </cell>
          <cell r="AR231">
            <v>21434.668524070643</v>
          </cell>
          <cell r="AS231">
            <v>1036.3138799999724</v>
          </cell>
          <cell r="AT231">
            <v>1159.7712000000174</v>
          </cell>
          <cell r="AU231">
            <v>1813.7061439297395</v>
          </cell>
          <cell r="AV231">
            <v>2099.6921801401768</v>
          </cell>
          <cell r="AW231">
            <v>2415.079800000065</v>
          </cell>
          <cell r="AX231">
            <v>2565.6624000000302</v>
          </cell>
          <cell r="AY231">
            <v>2322.2732400000095</v>
          </cell>
          <cell r="AZ231">
            <v>2326.0229999999283</v>
          </cell>
          <cell r="BA231">
            <v>2050.3979999999283</v>
          </cell>
          <cell r="BB231">
            <v>1662.3154799999902</v>
          </cell>
          <cell r="BC231">
            <v>1119.686400000006</v>
          </cell>
          <cell r="BD231">
            <v>863.74680000002263</v>
          </cell>
          <cell r="BE231">
            <v>22119.024318532087</v>
          </cell>
          <cell r="BF231">
            <v>1067.9580599999754</v>
          </cell>
          <cell r="BG231">
            <v>1237.9099500000011</v>
          </cell>
          <cell r="BH231">
            <v>1861.46940000006</v>
          </cell>
          <cell r="BI231">
            <v>2152.2113633403787</v>
          </cell>
          <cell r="BJ231">
            <v>2495.1327851917595</v>
          </cell>
          <cell r="BK231">
            <v>2644.0082999999868</v>
          </cell>
          <cell r="BL231">
            <v>2393.1559800000396</v>
          </cell>
          <cell r="BM231">
            <v>2397.093600000022</v>
          </cell>
          <cell r="BN231">
            <v>2112.9777000000468</v>
          </cell>
          <cell r="BO231">
            <v>1713.1074299999746</v>
          </cell>
          <cell r="BP231">
            <v>1153.8548999999766</v>
          </cell>
          <cell r="BQ231">
            <v>890.1448499999824</v>
          </cell>
          <cell r="BR231">
            <v>22279.873998602852</v>
          </cell>
          <cell r="BS231">
            <v>1074.8319999999949</v>
          </cell>
          <cell r="BT231">
            <v>1202.7605461945059</v>
          </cell>
          <cell r="BU231">
            <v>1913.2869876427576</v>
          </cell>
          <cell r="BV231">
            <v>2166.0959648427088</v>
          </cell>
          <cell r="BW231">
            <v>2528.2311533490429</v>
          </cell>
          <cell r="BX231">
            <v>2661.014226780273</v>
          </cell>
          <cell r="BY231">
            <v>2408.6057599999476</v>
          </cell>
          <cell r="BZ231">
            <v>2412.5340800000122</v>
          </cell>
          <cell r="CA231">
            <v>2126.5992000000551</v>
          </cell>
          <cell r="CB231">
            <v>1724.0414400000591</v>
          </cell>
          <cell r="CC231">
            <v>1161.1617556807469</v>
          </cell>
          <cell r="CD231">
            <v>900.71088411350502</v>
          </cell>
          <cell r="CE231">
            <v>22881.329773531295</v>
          </cell>
          <cell r="CF231">
            <v>1106.1169421861996</v>
          </cell>
          <cell r="CG231">
            <v>1237.737848914112</v>
          </cell>
          <cell r="CH231">
            <v>1940.9271030882373</v>
          </cell>
          <cell r="CI231">
            <v>2229.9378123104107</v>
          </cell>
          <cell r="CJ231">
            <v>2584.9957838687114</v>
          </cell>
          <cell r="CK231">
            <v>2742.5458684915211</v>
          </cell>
          <cell r="CL231">
            <v>2478.248499999987</v>
          </cell>
          <cell r="CM231">
            <v>2482.2825299999677</v>
          </cell>
          <cell r="CN231">
            <v>2188.1496000000043</v>
          </cell>
          <cell r="CO231">
            <v>1773.9576400000369</v>
          </cell>
          <cell r="CP231">
            <v>1194.668394671462</v>
          </cell>
          <cell r="CQ231">
            <v>921.76175000000512</v>
          </cell>
          <cell r="CR231">
            <v>17781.131471971981</v>
          </cell>
          <cell r="CS231">
            <v>860.58325000002515</v>
          </cell>
          <cell r="CT231">
            <v>963.12836905138101</v>
          </cell>
          <cell r="CU231">
            <v>1499.9935557604185</v>
          </cell>
          <cell r="CV231">
            <v>1732.396451364446</v>
          </cell>
          <cell r="CW231">
            <v>2004.3567913337611</v>
          </cell>
          <cell r="CX231">
            <v>2130.5789999999688</v>
          </cell>
          <cell r="CY231">
            <v>1928.4514099999797</v>
          </cell>
          <cell r="CZ231">
            <v>1931.5904699999955</v>
          </cell>
          <cell r="DA231">
            <v>1702.702500000014</v>
          </cell>
          <cell r="DB231">
            <v>1380.3475399999879</v>
          </cell>
          <cell r="DC231">
            <v>929.75699999998324</v>
          </cell>
          <cell r="DD231">
            <v>717.24513446260244</v>
          </cell>
          <cell r="DE231">
            <v>17976.987368474249</v>
          </cell>
          <cell r="DF231">
            <v>868.25606000004336</v>
          </cell>
          <cell r="DG231">
            <v>1006.481190993858</v>
          </cell>
          <cell r="DH231">
            <v>1513.5605519479723</v>
          </cell>
          <cell r="DI231">
            <v>1748.1541119122994</v>
          </cell>
          <cell r="DJ231">
            <v>2023.1318845296046</v>
          </cell>
          <cell r="DK231">
            <v>2149.8002999999444</v>
          </cell>
          <cell r="DL231">
            <v>1945.8594600000069</v>
          </cell>
          <cell r="DM231">
            <v>1949.0350999999791</v>
          </cell>
          <cell r="DN231">
            <v>1718.0672999999952</v>
          </cell>
          <cell r="DO231">
            <v>1392.8042699999642</v>
          </cell>
          <cell r="DP231">
            <v>938.1144000000204</v>
          </cell>
          <cell r="DQ231">
            <v>723.72273909096839</v>
          </cell>
          <cell r="DR231">
            <v>18351.016367849894</v>
          </cell>
          <cell r="DS231">
            <v>887.96183162863599</v>
          </cell>
          <cell r="DT231">
            <v>993.77066316799028</v>
          </cell>
          <cell r="DU231">
            <v>1550.0813862949144</v>
          </cell>
          <cell r="DV231">
            <v>1787.7710916424985</v>
          </cell>
          <cell r="DW231">
            <v>2069.9016826880979</v>
          </cell>
          <cell r="DX231">
            <v>2198.3081999999704</v>
          </cell>
          <cell r="DY231">
            <v>1989.7963799999561</v>
          </cell>
          <cell r="DZ231">
            <v>1992.9794600000023</v>
          </cell>
          <cell r="EA231">
            <v>1756.8214124277583</v>
          </cell>
          <cell r="EB231">
            <v>1424.2838400000473</v>
          </cell>
          <cell r="EC231">
            <v>959.27370000001974</v>
          </cell>
          <cell r="ED231">
            <v>740.06672000000253</v>
          </cell>
        </row>
        <row r="233">
          <cell r="F233">
            <v>989.34701999998651</v>
          </cell>
          <cell r="G233">
            <v>1146.8287799999816</v>
          </cell>
          <cell r="H233">
            <v>1724.5368199999211</v>
          </cell>
          <cell r="I233">
            <v>1991.8191000000807</v>
          </cell>
          <cell r="J233">
            <v>2305.7579899999546</v>
          </cell>
          <cell r="K233">
            <v>2449.5134999998845</v>
          </cell>
          <cell r="L233">
            <v>2217.1286799999652</v>
          </cell>
          <cell r="M233">
            <v>2220.7776900000172</v>
          </cell>
          <cell r="N233">
            <v>1957.5252000000328</v>
          </cell>
          <cell r="O233">
            <v>1587.0499600000912</v>
          </cell>
          <cell r="P233">
            <v>1068.9173999999766</v>
          </cell>
          <cell r="Q233">
            <v>824.65176999999676</v>
          </cell>
          <cell r="R233">
            <v>20599.434399999678</v>
          </cell>
          <cell r="S233">
            <v>996.8855999999796</v>
          </cell>
          <cell r="T233">
            <v>1115.6543999999994</v>
          </cell>
          <cell r="U233">
            <v>1737.5871999999508</v>
          </cell>
          <cell r="V233">
            <v>2006.9279999999562</v>
          </cell>
          <cell r="W233">
            <v>2323.1648000000278</v>
          </cell>
          <cell r="X233">
            <v>2468.1360000000568</v>
          </cell>
          <cell r="Y233">
            <v>2233.9344000000274</v>
          </cell>
          <cell r="Z233">
            <v>2237.6295999999857</v>
          </cell>
          <cell r="AA233">
            <v>1972.4640000000363</v>
          </cell>
          <cell r="AB233">
            <v>1599.0791999999201</v>
          </cell>
          <cell r="AC233">
            <v>1077.0719999999856</v>
          </cell>
          <cell r="AD233">
            <v>830.89919999998529</v>
          </cell>
          <cell r="AE233">
            <v>21318.434025569819</v>
          </cell>
          <cell r="AF233">
            <v>1029.0970799999777</v>
          </cell>
          <cell r="AG233">
            <v>1151.7511599999852</v>
          </cell>
          <cell r="AH233">
            <v>1814.0309673513984</v>
          </cell>
          <cell r="AI233">
            <v>2076.2287614307133</v>
          </cell>
          <cell r="AJ233">
            <v>2408.6371252434328</v>
          </cell>
          <cell r="AK233">
            <v>2566.0204615441617</v>
          </cell>
          <cell r="AL233">
            <v>2306.1027100000065</v>
          </cell>
          <cell r="AM233">
            <v>2309.9364799999166</v>
          </cell>
          <cell r="AN233">
            <v>2036.1476999999722</v>
          </cell>
          <cell r="AO233">
            <v>1650.75960999995</v>
          </cell>
          <cell r="AP233">
            <v>1111.9095000000088</v>
          </cell>
          <cell r="AQ233">
            <v>857.8124700000044</v>
          </cell>
          <cell r="AR233">
            <v>21434.668524070643</v>
          </cell>
          <cell r="AS233">
            <v>1036.3138799999724</v>
          </cell>
          <cell r="AT233">
            <v>1159.7712000000174</v>
          </cell>
          <cell r="AU233">
            <v>1813.7061439297395</v>
          </cell>
          <cell r="AV233">
            <v>2099.6921801401768</v>
          </cell>
          <cell r="AW233">
            <v>2415.079800000065</v>
          </cell>
          <cell r="AX233">
            <v>2565.6624000000302</v>
          </cell>
          <cell r="AY233">
            <v>2322.2732400000095</v>
          </cell>
          <cell r="AZ233">
            <v>2326.0229999999283</v>
          </cell>
          <cell r="BA233">
            <v>2050.3979999999283</v>
          </cell>
          <cell r="BB233">
            <v>1662.3154799999902</v>
          </cell>
          <cell r="BC233">
            <v>1119.686400000006</v>
          </cell>
          <cell r="BD233">
            <v>863.74680000002263</v>
          </cell>
          <cell r="BE233">
            <v>22119.024318532087</v>
          </cell>
          <cell r="BF233">
            <v>1067.9580599999754</v>
          </cell>
          <cell r="BG233">
            <v>1237.9099500000011</v>
          </cell>
          <cell r="BH233">
            <v>1861.46940000006</v>
          </cell>
          <cell r="BI233">
            <v>2152.2113633403787</v>
          </cell>
          <cell r="BJ233">
            <v>2495.1327851917595</v>
          </cell>
          <cell r="BK233">
            <v>2644.0082999999868</v>
          </cell>
          <cell r="BL233">
            <v>2393.1559800000396</v>
          </cell>
          <cell r="BM233">
            <v>2397.093600000022</v>
          </cell>
          <cell r="BN233">
            <v>2112.9777000000468</v>
          </cell>
          <cell r="BO233">
            <v>1713.1074299999746</v>
          </cell>
          <cell r="BP233">
            <v>1153.8548999999766</v>
          </cell>
          <cell r="BQ233">
            <v>890.1448499999824</v>
          </cell>
          <cell r="BR233">
            <v>22279.873998602852</v>
          </cell>
          <cell r="BS233">
            <v>1074.8319999999949</v>
          </cell>
          <cell r="BT233">
            <v>1202.7605461945059</v>
          </cell>
          <cell r="BU233">
            <v>1913.2869876427576</v>
          </cell>
          <cell r="BV233">
            <v>2166.0959648427088</v>
          </cell>
          <cell r="BW233">
            <v>2528.2311533490429</v>
          </cell>
          <cell r="BX233">
            <v>2661.014226780273</v>
          </cell>
          <cell r="BY233">
            <v>2408.6057599999476</v>
          </cell>
          <cell r="BZ233">
            <v>2412.5340800000122</v>
          </cell>
          <cell r="CA233">
            <v>2126.5992000000551</v>
          </cell>
          <cell r="CB233">
            <v>1724.0414400000591</v>
          </cell>
          <cell r="CC233">
            <v>1161.1617556807469</v>
          </cell>
          <cell r="CD233">
            <v>900.71088411350502</v>
          </cell>
          <cell r="CE233">
            <v>22881.329773531295</v>
          </cell>
          <cell r="CF233">
            <v>1106.1169421861996</v>
          </cell>
          <cell r="CG233">
            <v>1237.737848914112</v>
          </cell>
          <cell r="CH233">
            <v>1940.9271030882373</v>
          </cell>
          <cell r="CI233">
            <v>2229.9378123104107</v>
          </cell>
          <cell r="CJ233">
            <v>2584.9957838687114</v>
          </cell>
          <cell r="CK233">
            <v>2742.5458684915211</v>
          </cell>
          <cell r="CL233">
            <v>2478.248499999987</v>
          </cell>
          <cell r="CM233">
            <v>2482.2825299999677</v>
          </cell>
          <cell r="CN233">
            <v>2188.1496000000043</v>
          </cell>
          <cell r="CO233">
            <v>1773.9576400000369</v>
          </cell>
          <cell r="CP233">
            <v>1194.668394671462</v>
          </cell>
          <cell r="CQ233">
            <v>921.76175000000512</v>
          </cell>
          <cell r="CR233">
            <v>17781.131471971981</v>
          </cell>
          <cell r="CS233">
            <v>860.58325000002515</v>
          </cell>
          <cell r="CT233">
            <v>963.12836905138101</v>
          </cell>
          <cell r="CU233">
            <v>1499.9935557604185</v>
          </cell>
          <cell r="CV233">
            <v>1732.396451364446</v>
          </cell>
          <cell r="CW233">
            <v>2004.3567913337611</v>
          </cell>
          <cell r="CX233">
            <v>2130.5789999999688</v>
          </cell>
          <cell r="CY233">
            <v>1928.4514099999797</v>
          </cell>
          <cell r="CZ233">
            <v>1931.5904699999955</v>
          </cell>
          <cell r="DA233">
            <v>1702.702500000014</v>
          </cell>
          <cell r="DB233">
            <v>1380.3475399999879</v>
          </cell>
          <cell r="DC233">
            <v>929.75699999998324</v>
          </cell>
          <cell r="DD233">
            <v>717.24513446260244</v>
          </cell>
          <cell r="DE233">
            <v>17976.987368474249</v>
          </cell>
          <cell r="DF233">
            <v>868.25606000004336</v>
          </cell>
          <cell r="DG233">
            <v>1006.481190993858</v>
          </cell>
          <cell r="DH233">
            <v>1513.5605519479723</v>
          </cell>
          <cell r="DI233">
            <v>1748.1541119122994</v>
          </cell>
          <cell r="DJ233">
            <v>2023.1318845296046</v>
          </cell>
          <cell r="DK233">
            <v>2149.8002999999444</v>
          </cell>
          <cell r="DL233">
            <v>1945.8594600000069</v>
          </cell>
          <cell r="DM233">
            <v>1949.0350999999791</v>
          </cell>
          <cell r="DN233">
            <v>1718.0672999999952</v>
          </cell>
          <cell r="DO233">
            <v>1392.8042699999642</v>
          </cell>
          <cell r="DP233">
            <v>938.1144000000204</v>
          </cell>
          <cell r="DQ233">
            <v>723.72273909096839</v>
          </cell>
          <cell r="DR233">
            <v>18351.016367849894</v>
          </cell>
          <cell r="DS233">
            <v>887.96183162863599</v>
          </cell>
          <cell r="DT233">
            <v>993.77066316799028</v>
          </cell>
          <cell r="DU233">
            <v>1550.0813862949144</v>
          </cell>
          <cell r="DV233">
            <v>1787.7710916424985</v>
          </cell>
          <cell r="DW233">
            <v>2069.9016826880979</v>
          </cell>
          <cell r="DX233">
            <v>2198.3081999999704</v>
          </cell>
          <cell r="DY233">
            <v>1989.7963799999561</v>
          </cell>
          <cell r="DZ233">
            <v>1992.9794600000023</v>
          </cell>
          <cell r="EA233">
            <v>1756.8214124277583</v>
          </cell>
          <cell r="EB233">
            <v>1424.2838400000473</v>
          </cell>
          <cell r="EC233">
            <v>959.27370000001974</v>
          </cell>
          <cell r="ED233">
            <v>740.06672000000253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-154418.5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-154418.5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-157455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-157455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-130886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-130886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-135535.39999999851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-135535.39999999851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-139784.5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-139784.5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-138950.5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-138950.5</v>
          </cell>
          <cell r="CE240">
            <v>-144910.13400000148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-144910.13400000148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-2.1622699999998551E-4</v>
          </cell>
          <cell r="S251">
            <v>-6.6549999999977738E-6</v>
          </cell>
          <cell r="T251">
            <v>-1.4211000000000085E-5</v>
          </cell>
          <cell r="U251">
            <v>-4.2127999999998916E-5</v>
          </cell>
          <cell r="V251">
            <v>-2.5358999999999104E-5</v>
          </cell>
          <cell r="W251">
            <v>-8.2320000000003779E-6</v>
          </cell>
          <cell r="X251">
            <v>-9.2740000000000877E-6</v>
          </cell>
          <cell r="Y251">
            <v>-6.3540000000000818E-6</v>
          </cell>
          <cell r="Z251">
            <v>-7.9620000000002467E-6</v>
          </cell>
          <cell r="AA251">
            <v>-7.5557000000000402E-5</v>
          </cell>
          <cell r="AB251">
            <v>-2.0495000000002317E-5</v>
          </cell>
          <cell r="AC251">
            <v>0</v>
          </cell>
          <cell r="AD251">
            <v>0</v>
          </cell>
          <cell r="AE251">
            <v>-1.0567399999997229E-4</v>
          </cell>
          <cell r="AF251">
            <v>0</v>
          </cell>
          <cell r="AG251">
            <v>-4.8079999999985079E-6</v>
          </cell>
          <cell r="AH251">
            <v>0</v>
          </cell>
          <cell r="AI251">
            <v>-8.6239999999987438E-6</v>
          </cell>
          <cell r="AJ251">
            <v>-2.4515999999998733E-5</v>
          </cell>
          <cell r="AK251">
            <v>-1.7255000000000742E-5</v>
          </cell>
          <cell r="AL251">
            <v>-8.331999999999784E-6</v>
          </cell>
          <cell r="AM251">
            <v>-2.0409999999977668E-6</v>
          </cell>
          <cell r="AN251">
            <v>-2.8631000000001183E-5</v>
          </cell>
          <cell r="AO251">
            <v>-1.1466999999997646E-5</v>
          </cell>
          <cell r="AP251">
            <v>0</v>
          </cell>
          <cell r="AQ251">
            <v>0</v>
          </cell>
          <cell r="AR251">
            <v>-1.2673900000001459E-4</v>
          </cell>
          <cell r="AS251">
            <v>0</v>
          </cell>
          <cell r="AT251">
            <v>0</v>
          </cell>
          <cell r="AU251">
            <v>-2.5056000000002465E-5</v>
          </cell>
          <cell r="AV251">
            <v>-3.2601000000000158E-5</v>
          </cell>
          <cell r="AW251">
            <v>-1.5285000000000298E-5</v>
          </cell>
          <cell r="AX251">
            <v>-1.7771999999999233E-5</v>
          </cell>
          <cell r="AY251">
            <v>-8.527000000001228E-6</v>
          </cell>
          <cell r="AZ251">
            <v>0</v>
          </cell>
          <cell r="BA251">
            <v>-2.74980000000008E-5</v>
          </cell>
          <cell r="BB251">
            <v>0</v>
          </cell>
          <cell r="BC251">
            <v>0</v>
          </cell>
          <cell r="BD251">
            <v>0</v>
          </cell>
          <cell r="BE251">
            <v>-9.2333000000027754E-5</v>
          </cell>
          <cell r="BF251">
            <v>0</v>
          </cell>
          <cell r="BG251">
            <v>0</v>
          </cell>
          <cell r="BH251">
            <v>-1.3661000000001616E-5</v>
          </cell>
          <cell r="BI251">
            <v>-2.1200000000002467E-5</v>
          </cell>
          <cell r="BJ251">
            <v>-2.6280999999999527E-5</v>
          </cell>
          <cell r="BK251">
            <v>-1.0282000000000346E-5</v>
          </cell>
          <cell r="BL251">
            <v>0</v>
          </cell>
          <cell r="BM251">
            <v>-7.6390000000002567E-6</v>
          </cell>
          <cell r="BN251">
            <v>-2.9600000000032378E-7</v>
          </cell>
          <cell r="BO251">
            <v>-1.2973999999998931E-5</v>
          </cell>
          <cell r="BP251">
            <v>0</v>
          </cell>
          <cell r="BQ251">
            <v>0</v>
          </cell>
          <cell r="BR251">
            <v>-5.196499999998716E-5</v>
          </cell>
          <cell r="BS251">
            <v>0</v>
          </cell>
          <cell r="BT251">
            <v>-4.9010000000015985E-6</v>
          </cell>
          <cell r="BU251">
            <v>-6.7870000000011532E-6</v>
          </cell>
          <cell r="BV251">
            <v>-1.9156999999998814E-5</v>
          </cell>
          <cell r="BW251">
            <v>0</v>
          </cell>
          <cell r="BX251">
            <v>-6.580000000002556E-6</v>
          </cell>
          <cell r="BY251">
            <v>-6.8400000000079508E-7</v>
          </cell>
          <cell r="BZ251">
            <v>0</v>
          </cell>
          <cell r="CA251">
            <v>-1.2147000000000546E-5</v>
          </cell>
          <cell r="CB251">
            <v>-1.7089999999990446E-6</v>
          </cell>
          <cell r="CC251">
            <v>0</v>
          </cell>
          <cell r="CD251">
            <v>0</v>
          </cell>
          <cell r="CE251">
            <v>-1.3860000000004424E-5</v>
          </cell>
          <cell r="CF251">
            <v>0</v>
          </cell>
          <cell r="CG251">
            <v>0</v>
          </cell>
          <cell r="CH251">
            <v>0</v>
          </cell>
          <cell r="CI251">
            <v>-1.3860000000000955E-5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-2.1622699999998551E-4</v>
          </cell>
          <cell r="S260">
            <v>-6.6549999999977738E-6</v>
          </cell>
          <cell r="T260">
            <v>-1.4211000000000085E-5</v>
          </cell>
          <cell r="U260">
            <v>-4.2127999999998916E-5</v>
          </cell>
          <cell r="V260">
            <v>-2.5358999999999104E-5</v>
          </cell>
          <cell r="W260">
            <v>-8.2320000000003779E-6</v>
          </cell>
          <cell r="X260">
            <v>-9.2740000000000877E-6</v>
          </cell>
          <cell r="Y260">
            <v>-6.3540000000000818E-6</v>
          </cell>
          <cell r="Z260">
            <v>-7.9620000000002467E-6</v>
          </cell>
          <cell r="AA260">
            <v>-7.5557000000000402E-5</v>
          </cell>
          <cell r="AB260">
            <v>-2.0495000000002317E-5</v>
          </cell>
          <cell r="AC260">
            <v>0</v>
          </cell>
          <cell r="AD260">
            <v>0</v>
          </cell>
          <cell r="AE260">
            <v>-130886.00010567717</v>
          </cell>
          <cell r="AF260">
            <v>0</v>
          </cell>
          <cell r="AG260">
            <v>-4.8079999999985079E-6</v>
          </cell>
          <cell r="AH260">
            <v>0</v>
          </cell>
          <cell r="AI260">
            <v>-8.6239999999987438E-6</v>
          </cell>
          <cell r="AJ260">
            <v>-2.4515999999998733E-5</v>
          </cell>
          <cell r="AK260">
            <v>-1.7255000000000742E-5</v>
          </cell>
          <cell r="AL260">
            <v>-130886.00000833347</v>
          </cell>
          <cell r="AM260">
            <v>-2.0409999999977668E-6</v>
          </cell>
          <cell r="AN260">
            <v>-2.8631000000001183E-5</v>
          </cell>
          <cell r="AO260">
            <v>-1.1466999999997646E-5</v>
          </cell>
          <cell r="AP260">
            <v>0</v>
          </cell>
          <cell r="AQ260">
            <v>0</v>
          </cell>
          <cell r="AR260">
            <v>-135535.40012673847</v>
          </cell>
          <cell r="AS260">
            <v>0</v>
          </cell>
          <cell r="AT260">
            <v>0</v>
          </cell>
          <cell r="AU260">
            <v>-2.5056000000002465E-5</v>
          </cell>
          <cell r="AV260">
            <v>-3.2601000000000158E-5</v>
          </cell>
          <cell r="AW260">
            <v>-1.5285000000000298E-5</v>
          </cell>
          <cell r="AX260">
            <v>-1.7771999999999233E-5</v>
          </cell>
          <cell r="AY260">
            <v>-135535.4000085257</v>
          </cell>
          <cell r="AZ260">
            <v>0</v>
          </cell>
          <cell r="BA260">
            <v>-2.74980000000008E-5</v>
          </cell>
          <cell r="BB260">
            <v>0</v>
          </cell>
          <cell r="BC260">
            <v>0</v>
          </cell>
          <cell r="BD260">
            <v>0</v>
          </cell>
          <cell r="BE260">
            <v>-139784.50009233691</v>
          </cell>
          <cell r="BF260">
            <v>0</v>
          </cell>
          <cell r="BG260">
            <v>0</v>
          </cell>
          <cell r="BH260">
            <v>-1.3661000000001616E-5</v>
          </cell>
          <cell r="BI260">
            <v>-2.1200000000002467E-5</v>
          </cell>
          <cell r="BJ260">
            <v>-2.6280999999999527E-5</v>
          </cell>
          <cell r="BK260">
            <v>-1.0282000000000346E-5</v>
          </cell>
          <cell r="BL260">
            <v>-139784.5</v>
          </cell>
          <cell r="BM260">
            <v>-7.6390000000002567E-6</v>
          </cell>
          <cell r="BN260">
            <v>-2.9600000000032378E-7</v>
          </cell>
          <cell r="BO260">
            <v>-1.2973999999998931E-5</v>
          </cell>
          <cell r="BP260">
            <v>0</v>
          </cell>
          <cell r="BQ260">
            <v>0</v>
          </cell>
          <cell r="BR260">
            <v>-293369.00005197525</v>
          </cell>
          <cell r="BS260">
            <v>0</v>
          </cell>
          <cell r="BT260">
            <v>-4.9010000000015985E-6</v>
          </cell>
          <cell r="BU260">
            <v>-6.7870000000011532E-6</v>
          </cell>
          <cell r="BV260">
            <v>-1.9156999999998814E-5</v>
          </cell>
          <cell r="BW260">
            <v>0</v>
          </cell>
          <cell r="BX260">
            <v>-6.580000000002556E-6</v>
          </cell>
          <cell r="BY260">
            <v>-154418.50000068545</v>
          </cell>
          <cell r="BZ260">
            <v>0</v>
          </cell>
          <cell r="CA260">
            <v>-1.2147000000000546E-5</v>
          </cell>
          <cell r="CB260">
            <v>-1.7089999999990446E-6</v>
          </cell>
          <cell r="CC260">
            <v>0</v>
          </cell>
          <cell r="CD260">
            <v>-138950.5</v>
          </cell>
          <cell r="CE260">
            <v>-302365.13401385397</v>
          </cell>
          <cell r="CF260">
            <v>0</v>
          </cell>
          <cell r="CG260">
            <v>0</v>
          </cell>
          <cell r="CH260">
            <v>0</v>
          </cell>
          <cell r="CI260">
            <v>-1.3860000000000955E-5</v>
          </cell>
          <cell r="CJ260">
            <v>0</v>
          </cell>
          <cell r="CK260">
            <v>0</v>
          </cell>
          <cell r="CL260">
            <v>-157455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-144910.13400000148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-83.505300000018906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-11.068999999999505</v>
          </cell>
          <cell r="DY264">
            <v>-61.540000000008149</v>
          </cell>
          <cell r="DZ264">
            <v>-8.9400000000023283</v>
          </cell>
          <cell r="EA264">
            <v>0</v>
          </cell>
          <cell r="EB264">
            <v>0</v>
          </cell>
          <cell r="EC264">
            <v>0</v>
          </cell>
          <cell r="ED264">
            <v>-1.9562999999998283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-168.08799999998882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-0.30799999999726424</v>
          </cell>
          <cell r="DY265">
            <v>-80.900000000023283</v>
          </cell>
          <cell r="DZ265">
            <v>-86.71999999997206</v>
          </cell>
          <cell r="EA265">
            <v>-0.16000000000349246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-219.93400000000111</v>
          </cell>
          <cell r="K267">
            <v>0</v>
          </cell>
          <cell r="L267">
            <v>0</v>
          </cell>
          <cell r="M267">
            <v>0</v>
          </cell>
          <cell r="N267">
            <v>-14.443000000002939</v>
          </cell>
          <cell r="O267">
            <v>0</v>
          </cell>
          <cell r="P267">
            <v>0</v>
          </cell>
          <cell r="Q267">
            <v>0</v>
          </cell>
          <cell r="R267">
            <v>-2958.4949999999953</v>
          </cell>
          <cell r="S267">
            <v>0</v>
          </cell>
          <cell r="T267">
            <v>0</v>
          </cell>
          <cell r="U267">
            <v>-951.63300000000163</v>
          </cell>
          <cell r="V267">
            <v>0</v>
          </cell>
          <cell r="W267">
            <v>-806.32999999998719</v>
          </cell>
          <cell r="X267">
            <v>-39.663999999989755</v>
          </cell>
          <cell r="Y267">
            <v>-21.547000000005937</v>
          </cell>
          <cell r="Z267">
            <v>0</v>
          </cell>
          <cell r="AA267">
            <v>-1108.6140000000014</v>
          </cell>
          <cell r="AB267">
            <v>-30.70700000000943</v>
          </cell>
          <cell r="AC267">
            <v>0</v>
          </cell>
          <cell r="AD267">
            <v>0</v>
          </cell>
          <cell r="AE267">
            <v>-937.59499999997206</v>
          </cell>
          <cell r="AF267">
            <v>0</v>
          </cell>
          <cell r="AG267">
            <v>0</v>
          </cell>
          <cell r="AH267">
            <v>-29.197999999974854</v>
          </cell>
          <cell r="AI267">
            <v>0</v>
          </cell>
          <cell r="AJ267">
            <v>-27.28000000002794</v>
          </cell>
          <cell r="AK267">
            <v>-300.0460000000021</v>
          </cell>
          <cell r="AL267">
            <v>-74.5</v>
          </cell>
          <cell r="AM267">
            <v>-13.494999999995343</v>
          </cell>
          <cell r="AN267">
            <v>-286.30999999999767</v>
          </cell>
          <cell r="AO267">
            <v>-206.76600000006147</v>
          </cell>
          <cell r="AP267">
            <v>0</v>
          </cell>
          <cell r="AQ267">
            <v>0</v>
          </cell>
          <cell r="AR267">
            <v>-544.47999999998137</v>
          </cell>
          <cell r="AS267">
            <v>0</v>
          </cell>
          <cell r="AT267">
            <v>-11.322999999989406</v>
          </cell>
          <cell r="AU267">
            <v>-20.933000000019092</v>
          </cell>
          <cell r="AV267">
            <v>-45.580000000016298</v>
          </cell>
          <cell r="AW267">
            <v>-20.020000000018626</v>
          </cell>
          <cell r="AX267">
            <v>-45.480000000010477</v>
          </cell>
          <cell r="AY267">
            <v>-100.03000000002794</v>
          </cell>
          <cell r="AZ267">
            <v>-13.850000000005821</v>
          </cell>
          <cell r="BA267">
            <v>-75.46999999997206</v>
          </cell>
          <cell r="BB267">
            <v>-94.709999999962747</v>
          </cell>
          <cell r="BC267">
            <v>0</v>
          </cell>
          <cell r="BD267">
            <v>-117.08399999999892</v>
          </cell>
          <cell r="BE267">
            <v>-506.21199999982491</v>
          </cell>
          <cell r="BF267">
            <v>0</v>
          </cell>
          <cell r="BG267">
            <v>-11.495999999999185</v>
          </cell>
          <cell r="BH267">
            <v>-30.929999999993015</v>
          </cell>
          <cell r="BI267">
            <v>0</v>
          </cell>
          <cell r="BJ267">
            <v>-28.25</v>
          </cell>
          <cell r="BK267">
            <v>-48.404999999998836</v>
          </cell>
          <cell r="BL267">
            <v>-182.30999999999767</v>
          </cell>
          <cell r="BM267">
            <v>-11.726000000002387</v>
          </cell>
          <cell r="BN267">
            <v>-123.75</v>
          </cell>
          <cell r="BO267">
            <v>-69.345000000030268</v>
          </cell>
          <cell r="BP267">
            <v>0</v>
          </cell>
          <cell r="BQ267">
            <v>0</v>
          </cell>
          <cell r="BR267">
            <v>-6860.1587599981576</v>
          </cell>
          <cell r="BS267">
            <v>-325.05999999993946</v>
          </cell>
          <cell r="BT267">
            <v>-288.28000000002794</v>
          </cell>
          <cell r="BU267">
            <v>-232.54999999993015</v>
          </cell>
          <cell r="BV267">
            <v>-62.319999999948777</v>
          </cell>
          <cell r="BW267">
            <v>-411.39999999990687</v>
          </cell>
          <cell r="BX267">
            <v>-547.8300000000163</v>
          </cell>
          <cell r="BY267">
            <v>-2673.8500000000931</v>
          </cell>
          <cell r="BZ267">
            <v>-1024.5</v>
          </cell>
          <cell r="CA267">
            <v>-257.81000000005588</v>
          </cell>
          <cell r="CB267">
            <v>-269.12999999988824</v>
          </cell>
          <cell r="CC267">
            <v>-0.63875999999999067</v>
          </cell>
          <cell r="CD267">
            <v>-766.79000000003725</v>
          </cell>
          <cell r="CE267">
            <v>-13204.937000002712</v>
          </cell>
          <cell r="CF267">
            <v>-1438.410000000149</v>
          </cell>
          <cell r="CG267">
            <v>-451.12000000011176</v>
          </cell>
          <cell r="CH267">
            <v>-267.47999999998137</v>
          </cell>
          <cell r="CI267">
            <v>-435.63399999996182</v>
          </cell>
          <cell r="CJ267">
            <v>-701.39999999990687</v>
          </cell>
          <cell r="CK267">
            <v>-308.11999999987893</v>
          </cell>
          <cell r="CL267">
            <v>-4992.1700000003912</v>
          </cell>
          <cell r="CM267">
            <v>-1605.6000000000931</v>
          </cell>
          <cell r="CN267">
            <v>-1323.6799999999348</v>
          </cell>
          <cell r="CO267">
            <v>-487.70000000018626</v>
          </cell>
          <cell r="CP267">
            <v>-25.823000000003958</v>
          </cell>
          <cell r="CQ267">
            <v>-1167.8000000000466</v>
          </cell>
          <cell r="CR267">
            <v>-14574.338999997824</v>
          </cell>
          <cell r="CS267">
            <v>-7.3399999999674037</v>
          </cell>
          <cell r="CT267">
            <v>-14.049999999813735</v>
          </cell>
          <cell r="CU267">
            <v>-27.699999999953434</v>
          </cell>
          <cell r="CV267">
            <v>-9.2700000000186265</v>
          </cell>
          <cell r="CW267">
            <v>-71.849999999627471</v>
          </cell>
          <cell r="CX267">
            <v>-485.35000000009313</v>
          </cell>
          <cell r="CY267">
            <v>-6523.4000000003725</v>
          </cell>
          <cell r="CZ267">
            <v>-7296.7000000001863</v>
          </cell>
          <cell r="DA267">
            <v>-50.169999999925494</v>
          </cell>
          <cell r="DB267">
            <v>-60.339999999850988</v>
          </cell>
          <cell r="DC267">
            <v>-0.6889999999984866</v>
          </cell>
          <cell r="DD267">
            <v>-27.479999999981374</v>
          </cell>
          <cell r="DE267">
            <v>-3180.7399999909103</v>
          </cell>
          <cell r="DF267">
            <v>-11.800000000046566</v>
          </cell>
          <cell r="DG267">
            <v>-19.640000000130385</v>
          </cell>
          <cell r="DH267">
            <v>-5.6800000000512227</v>
          </cell>
          <cell r="DI267">
            <v>-16.599999999860302</v>
          </cell>
          <cell r="DJ267">
            <v>-70.319999999832362</v>
          </cell>
          <cell r="DK267">
            <v>-79.939999999944121</v>
          </cell>
          <cell r="DL267">
            <v>-2482.7000000001863</v>
          </cell>
          <cell r="DM267">
            <v>-246.79999999981374</v>
          </cell>
          <cell r="DN267">
            <v>-100.54000000003725</v>
          </cell>
          <cell r="DO267">
            <v>-76.100000000093132</v>
          </cell>
          <cell r="DP267">
            <v>0</v>
          </cell>
          <cell r="DQ267">
            <v>-70.620000000111759</v>
          </cell>
          <cell r="DR267">
            <v>-5361.0300000011921</v>
          </cell>
          <cell r="DS267">
            <v>-329</v>
          </cell>
          <cell r="DT267">
            <v>-263.5</v>
          </cell>
          <cell r="DU267">
            <v>-417.5</v>
          </cell>
          <cell r="DV267">
            <v>-249.20000000018626</v>
          </cell>
          <cell r="DW267">
            <v>-640</v>
          </cell>
          <cell r="DX267">
            <v>-552.08000000007451</v>
          </cell>
          <cell r="DY267">
            <v>-1021</v>
          </cell>
          <cell r="DZ267">
            <v>-954.05000000074506</v>
          </cell>
          <cell r="EA267">
            <v>-307</v>
          </cell>
          <cell r="EB267">
            <v>-365.5</v>
          </cell>
          <cell r="EC267">
            <v>-61</v>
          </cell>
          <cell r="ED267">
            <v>-201.19999999925494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-2.7442000000010012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-2.7442000000000917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-45.559200000017881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-17.000199999980396</v>
          </cell>
          <cell r="CL268">
            <v>-28.558999999999287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-20.168999999999869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-195.47000000000116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-195.47000000000116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-9.9499999999825377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-9.9499999999970896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-17.793800000014016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-14.869999999995343</v>
          </cell>
          <cell r="BL269">
            <v>0</v>
          </cell>
          <cell r="BM269">
            <v>-2.9238000000000284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-16.14000000001397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-16.14000000001397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-138.55000000004657</v>
          </cell>
          <cell r="CF269">
            <v>-138.54999999998836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-1.8599999999860302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-1.8599999999860302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-762.22100000001956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-762.03999999997905</v>
          </cell>
          <cell r="DL269">
            <v>0</v>
          </cell>
          <cell r="DM269">
            <v>0</v>
          </cell>
          <cell r="DN269">
            <v>-0.18100000000049477</v>
          </cell>
          <cell r="DO269">
            <v>0</v>
          </cell>
          <cell r="DP269">
            <v>0</v>
          </cell>
          <cell r="DQ269">
            <v>0</v>
          </cell>
          <cell r="DR269">
            <v>-2.1479999998118728</v>
          </cell>
          <cell r="DS269">
            <v>-2.0999999998603016</v>
          </cell>
          <cell r="DT269">
            <v>0</v>
          </cell>
          <cell r="DU269">
            <v>0</v>
          </cell>
          <cell r="DV269">
            <v>0</v>
          </cell>
          <cell r="DW269">
            <v>-4.7999999995226972E-2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-219.93400000000111</v>
          </cell>
          <cell r="K271">
            <v>-20.168999999994412</v>
          </cell>
          <cell r="L271">
            <v>0</v>
          </cell>
          <cell r="M271">
            <v>0</v>
          </cell>
          <cell r="N271">
            <v>-14.443000000002939</v>
          </cell>
          <cell r="O271">
            <v>0</v>
          </cell>
          <cell r="P271">
            <v>0</v>
          </cell>
          <cell r="Q271">
            <v>0</v>
          </cell>
          <cell r="R271">
            <v>-3153.9649999996182</v>
          </cell>
          <cell r="S271">
            <v>0</v>
          </cell>
          <cell r="T271">
            <v>0</v>
          </cell>
          <cell r="U271">
            <v>-951.63300000000163</v>
          </cell>
          <cell r="V271">
            <v>0</v>
          </cell>
          <cell r="W271">
            <v>-806.32999999998719</v>
          </cell>
          <cell r="X271">
            <v>-235.1339999998454</v>
          </cell>
          <cell r="Y271">
            <v>-21.547000000005937</v>
          </cell>
          <cell r="Z271">
            <v>0</v>
          </cell>
          <cell r="AA271">
            <v>-1108.6140000000014</v>
          </cell>
          <cell r="AB271">
            <v>-30.70700000000943</v>
          </cell>
          <cell r="AC271">
            <v>0</v>
          </cell>
          <cell r="AD271">
            <v>0</v>
          </cell>
          <cell r="AE271">
            <v>-950.28919999999925</v>
          </cell>
          <cell r="AF271">
            <v>0</v>
          </cell>
          <cell r="AG271">
            <v>0</v>
          </cell>
          <cell r="AH271">
            <v>-29.197999999974854</v>
          </cell>
          <cell r="AI271">
            <v>0</v>
          </cell>
          <cell r="AJ271">
            <v>-27.28000000002794</v>
          </cell>
          <cell r="AK271">
            <v>-309.99600000004284</v>
          </cell>
          <cell r="AL271">
            <v>-74.5</v>
          </cell>
          <cell r="AM271">
            <v>-16.239199999996345</v>
          </cell>
          <cell r="AN271">
            <v>-286.30999999999767</v>
          </cell>
          <cell r="AO271">
            <v>-206.76600000006147</v>
          </cell>
          <cell r="AP271">
            <v>0</v>
          </cell>
          <cell r="AQ271">
            <v>0</v>
          </cell>
          <cell r="AR271">
            <v>-544.47999999951571</v>
          </cell>
          <cell r="AS271">
            <v>0</v>
          </cell>
          <cell r="AT271">
            <v>-11.322999999989406</v>
          </cell>
          <cell r="AU271">
            <v>-20.933000000019092</v>
          </cell>
          <cell r="AV271">
            <v>-45.580000000016298</v>
          </cell>
          <cell r="AW271">
            <v>-20.020000000018626</v>
          </cell>
          <cell r="AX271">
            <v>-45.479999999981374</v>
          </cell>
          <cell r="AY271">
            <v>-100.03000000002794</v>
          </cell>
          <cell r="AZ271">
            <v>-13.850000000005821</v>
          </cell>
          <cell r="BA271">
            <v>-75.46999999997206</v>
          </cell>
          <cell r="BB271">
            <v>-94.709999999962747</v>
          </cell>
          <cell r="BC271">
            <v>0</v>
          </cell>
          <cell r="BD271">
            <v>-117.08399999999892</v>
          </cell>
          <cell r="BE271">
            <v>-524.0058000003919</v>
          </cell>
          <cell r="BF271">
            <v>0</v>
          </cell>
          <cell r="BG271">
            <v>-11.495999999999185</v>
          </cell>
          <cell r="BH271">
            <v>-30.929999999993015</v>
          </cell>
          <cell r="BI271">
            <v>0</v>
          </cell>
          <cell r="BJ271">
            <v>-28.25</v>
          </cell>
          <cell r="BK271">
            <v>-63.274999999965075</v>
          </cell>
          <cell r="BL271">
            <v>-182.30999999999767</v>
          </cell>
          <cell r="BM271">
            <v>-14.649800000006508</v>
          </cell>
          <cell r="BN271">
            <v>-123.75</v>
          </cell>
          <cell r="BO271">
            <v>-69.345000000030268</v>
          </cell>
          <cell r="BP271">
            <v>0</v>
          </cell>
          <cell r="BQ271">
            <v>0</v>
          </cell>
          <cell r="BR271">
            <v>-6876.298760002479</v>
          </cell>
          <cell r="BS271">
            <v>-325.05999999993946</v>
          </cell>
          <cell r="BT271">
            <v>-288.28000000002794</v>
          </cell>
          <cell r="BU271">
            <v>-232.54999999993015</v>
          </cell>
          <cell r="BV271">
            <v>-62.319999999948777</v>
          </cell>
          <cell r="BW271">
            <v>-411.39999999990687</v>
          </cell>
          <cell r="BX271">
            <v>-563.96999999997206</v>
          </cell>
          <cell r="BY271">
            <v>-2673.8500000000931</v>
          </cell>
          <cell r="BZ271">
            <v>-1024.5</v>
          </cell>
          <cell r="CA271">
            <v>-257.81000000005588</v>
          </cell>
          <cell r="CB271">
            <v>-269.12999999988824</v>
          </cell>
          <cell r="CC271">
            <v>-0.63875999999999067</v>
          </cell>
          <cell r="CD271">
            <v>-766.79000000003725</v>
          </cell>
          <cell r="CE271">
            <v>-13389.046200003475</v>
          </cell>
          <cell r="CF271">
            <v>-1576.9600000001956</v>
          </cell>
          <cell r="CG271">
            <v>-451.12000000011176</v>
          </cell>
          <cell r="CH271">
            <v>-267.47999999998137</v>
          </cell>
          <cell r="CI271">
            <v>-435.63399999996182</v>
          </cell>
          <cell r="CJ271">
            <v>-701.39999999990687</v>
          </cell>
          <cell r="CK271">
            <v>-325.12019999977201</v>
          </cell>
          <cell r="CL271">
            <v>-5020.7290000002831</v>
          </cell>
          <cell r="CM271">
            <v>-1605.6000000000931</v>
          </cell>
          <cell r="CN271">
            <v>-1323.6799999999348</v>
          </cell>
          <cell r="CO271">
            <v>-487.70000000018626</v>
          </cell>
          <cell r="CP271">
            <v>-25.823000000003958</v>
          </cell>
          <cell r="CQ271">
            <v>-1167.8000000000466</v>
          </cell>
          <cell r="CR271">
            <v>-14576.199000000954</v>
          </cell>
          <cell r="CS271">
            <v>-7.3399999999674037</v>
          </cell>
          <cell r="CT271">
            <v>-14.049999999813735</v>
          </cell>
          <cell r="CU271">
            <v>-27.699999999953434</v>
          </cell>
          <cell r="CV271">
            <v>-9.2700000000186265</v>
          </cell>
          <cell r="CW271">
            <v>-71.849999999627471</v>
          </cell>
          <cell r="CX271">
            <v>-487.20999999996275</v>
          </cell>
          <cell r="CY271">
            <v>-6523.4000000003725</v>
          </cell>
          <cell r="CZ271">
            <v>-7296.7000000001863</v>
          </cell>
          <cell r="DA271">
            <v>-50.169999999925494</v>
          </cell>
          <cell r="DB271">
            <v>-60.339999999850988</v>
          </cell>
          <cell r="DC271">
            <v>-0.6889999999984866</v>
          </cell>
          <cell r="DD271">
            <v>-27.479999999981374</v>
          </cell>
          <cell r="DE271">
            <v>-3942.9610000029206</v>
          </cell>
          <cell r="DF271">
            <v>-11.800000000046566</v>
          </cell>
          <cell r="DG271">
            <v>-19.640000000130385</v>
          </cell>
          <cell r="DH271">
            <v>-5.6800000000512227</v>
          </cell>
          <cell r="DI271">
            <v>-16.599999999860302</v>
          </cell>
          <cell r="DJ271">
            <v>-70.319999999832362</v>
          </cell>
          <cell r="DK271">
            <v>-841.97999999998137</v>
          </cell>
          <cell r="DL271">
            <v>-2482.7000000001863</v>
          </cell>
          <cell r="DM271">
            <v>-246.79999999981374</v>
          </cell>
          <cell r="DN271">
            <v>-100.7210000003688</v>
          </cell>
          <cell r="DO271">
            <v>-76.100000000093132</v>
          </cell>
          <cell r="DP271">
            <v>0</v>
          </cell>
          <cell r="DQ271">
            <v>-70.620000000111759</v>
          </cell>
          <cell r="DR271">
            <v>-5614.7713000178337</v>
          </cell>
          <cell r="DS271">
            <v>-331.10000000149012</v>
          </cell>
          <cell r="DT271">
            <v>-263.5</v>
          </cell>
          <cell r="DU271">
            <v>-417.5</v>
          </cell>
          <cell r="DV271">
            <v>-249.20000000018626</v>
          </cell>
          <cell r="DW271">
            <v>-640.04800000041723</v>
          </cell>
          <cell r="DX271">
            <v>-563.45700000040233</v>
          </cell>
          <cell r="DY271">
            <v>-1163.4400000013411</v>
          </cell>
          <cell r="DZ271">
            <v>-1049.7100000008941</v>
          </cell>
          <cell r="EA271">
            <v>-307.16000000014901</v>
          </cell>
          <cell r="EB271">
            <v>-365.5</v>
          </cell>
          <cell r="EC271">
            <v>-61</v>
          </cell>
          <cell r="ED271">
            <v>-203.15629999898374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F273">
            <v>-29169.194112986326</v>
          </cell>
          <cell r="G273">
            <v>-34021.548134565353</v>
          </cell>
          <cell r="H273">
            <v>-52853.148813337088</v>
          </cell>
          <cell r="I273">
            <v>-59760.809343710542</v>
          </cell>
          <cell r="J273">
            <v>-61600.817929685116</v>
          </cell>
          <cell r="K273">
            <v>-65429.38357719779</v>
          </cell>
          <cell r="L273">
            <v>-69257.993314951658</v>
          </cell>
          <cell r="M273">
            <v>-67285.18960121274</v>
          </cell>
          <cell r="N273">
            <v>-60147.165192723274</v>
          </cell>
          <cell r="O273">
            <v>-47341.214884996414</v>
          </cell>
          <cell r="P273">
            <v>-31665.36151432991</v>
          </cell>
          <cell r="Q273">
            <v>-25411.16902717948</v>
          </cell>
          <cell r="R273">
            <v>-632111.68649220467</v>
          </cell>
          <cell r="S273">
            <v>11797.822194010019</v>
          </cell>
          <cell r="T273">
            <v>-34948.621652066708</v>
          </cell>
          <cell r="U273">
            <v>-54264.048511326313</v>
          </cell>
          <cell r="V273">
            <v>-54899.0966822505</v>
          </cell>
          <cell r="W273">
            <v>-66810.921283721924</v>
          </cell>
          <cell r="X273">
            <v>-71107.271430850029</v>
          </cell>
          <cell r="Y273">
            <v>-75090.916450113058</v>
          </cell>
          <cell r="Z273">
            <v>-71881.366118788719</v>
          </cell>
          <cell r="AA273">
            <v>-95263.295608520508</v>
          </cell>
          <cell r="AB273">
            <v>-52278.94829750061</v>
          </cell>
          <cell r="AC273">
            <v>-35042.124408274889</v>
          </cell>
          <cell r="AD273">
            <v>-32322.898242950439</v>
          </cell>
          <cell r="AE273">
            <v>-723372.25463914871</v>
          </cell>
          <cell r="AF273">
            <v>-41567.386119931936</v>
          </cell>
          <cell r="AG273">
            <v>-42960.142350643873</v>
          </cell>
          <cell r="AH273">
            <v>-59448.741849273443</v>
          </cell>
          <cell r="AI273">
            <v>-59747.489663124084</v>
          </cell>
          <cell r="AJ273">
            <v>-73557.745376586914</v>
          </cell>
          <cell r="AK273">
            <v>-74877.229498594999</v>
          </cell>
          <cell r="AL273">
            <v>-85359.53674814105</v>
          </cell>
          <cell r="AM273">
            <v>-82758.570593655109</v>
          </cell>
          <cell r="AN273">
            <v>-69916.601392835379</v>
          </cell>
          <cell r="AO273">
            <v>-58140.484123319387</v>
          </cell>
          <cell r="AP273">
            <v>-38512.363576024771</v>
          </cell>
          <cell r="AQ273">
            <v>-36525.963347017765</v>
          </cell>
          <cell r="AR273">
            <v>-753384.60784959793</v>
          </cell>
          <cell r="AS273">
            <v>-45393.743282556534</v>
          </cell>
          <cell r="AT273">
            <v>-46072.510347783566</v>
          </cell>
          <cell r="AU273">
            <v>-61115.048136502504</v>
          </cell>
          <cell r="AV273">
            <v>-62484.502021551132</v>
          </cell>
          <cell r="AW273">
            <v>-73674.369982302189</v>
          </cell>
          <cell r="AX273">
            <v>-77002.874089092016</v>
          </cell>
          <cell r="AY273">
            <v>-90355.676601111889</v>
          </cell>
          <cell r="AZ273">
            <v>-88527.481247097254</v>
          </cell>
          <cell r="BA273">
            <v>-69830.623558312654</v>
          </cell>
          <cell r="BB273">
            <v>-60063.788692504168</v>
          </cell>
          <cell r="BC273">
            <v>-39308.270639389753</v>
          </cell>
          <cell r="BD273">
            <v>-39555.719251543283</v>
          </cell>
          <cell r="BE273">
            <v>-805145.91958618164</v>
          </cell>
          <cell r="BF273">
            <v>-47652.978676944971</v>
          </cell>
          <cell r="BG273">
            <v>-49387.842852920294</v>
          </cell>
          <cell r="BH273">
            <v>-63294.150646865368</v>
          </cell>
          <cell r="BI273">
            <v>-64284.321698248386</v>
          </cell>
          <cell r="BJ273">
            <v>-77750.026095241308</v>
          </cell>
          <cell r="BK273">
            <v>-78974.205328524113</v>
          </cell>
          <cell r="BL273">
            <v>-108072.27752438188</v>
          </cell>
          <cell r="BM273">
            <v>-94616.709473460913</v>
          </cell>
          <cell r="BN273">
            <v>-71969.144764512777</v>
          </cell>
          <cell r="BO273">
            <v>-63366.583021700382</v>
          </cell>
          <cell r="BP273">
            <v>-43390.697379142046</v>
          </cell>
          <cell r="BQ273">
            <v>-42386.982124000788</v>
          </cell>
          <cell r="BR273">
            <v>-985691.23991203308</v>
          </cell>
          <cell r="BS273">
            <v>-55791.618844121695</v>
          </cell>
          <cell r="BT273">
            <v>-58992.923293501139</v>
          </cell>
          <cell r="BU273">
            <v>-71654.978036493063</v>
          </cell>
          <cell r="BV273">
            <v>-69618.134832590818</v>
          </cell>
          <cell r="BW273">
            <v>-87153.193133622408</v>
          </cell>
          <cell r="BX273">
            <v>-88413.471800923347</v>
          </cell>
          <cell r="BY273">
            <v>-162993.6143552959</v>
          </cell>
          <cell r="BZ273">
            <v>-126759.63557222486</v>
          </cell>
          <cell r="CA273">
            <v>-80210.130565702915</v>
          </cell>
          <cell r="CB273">
            <v>-75959.721574723721</v>
          </cell>
          <cell r="CC273">
            <v>-53489.585097193718</v>
          </cell>
          <cell r="CD273">
            <v>-54654.232805550098</v>
          </cell>
          <cell r="CE273">
            <v>-1133466.1461982727</v>
          </cell>
          <cell r="CF273">
            <v>-64533.910477310419</v>
          </cell>
          <cell r="CG273">
            <v>-65851.722679257393</v>
          </cell>
          <cell r="CH273">
            <v>-86525.560074776411</v>
          </cell>
          <cell r="CI273">
            <v>-81397.148173004389</v>
          </cell>
          <cell r="CJ273">
            <v>-104024.23745414615</v>
          </cell>
          <cell r="CK273">
            <v>-105322.34398037195</v>
          </cell>
          <cell r="CL273">
            <v>-164146.65382823348</v>
          </cell>
          <cell r="CM273">
            <v>-148716.93333938718</v>
          </cell>
          <cell r="CN273">
            <v>-95598.737940698862</v>
          </cell>
          <cell r="CO273">
            <v>-90727.829928189516</v>
          </cell>
          <cell r="CP273">
            <v>-60001.537962019444</v>
          </cell>
          <cell r="CQ273">
            <v>-66619.530361026525</v>
          </cell>
          <cell r="CR273">
            <v>4164.4104824066162</v>
          </cell>
          <cell r="CS273">
            <v>333.46823871135712</v>
          </cell>
          <cell r="CT273">
            <v>383.53004801273346</v>
          </cell>
          <cell r="CU273">
            <v>681.75499457120895</v>
          </cell>
          <cell r="CV273">
            <v>779.71689575910568</v>
          </cell>
          <cell r="CW273">
            <v>281.20113065838814</v>
          </cell>
          <cell r="CX273">
            <v>214.88935706019402</v>
          </cell>
          <cell r="CY273">
            <v>-53.918041855096817</v>
          </cell>
          <cell r="CZ273">
            <v>869.5172111093998</v>
          </cell>
          <cell r="DA273">
            <v>457.66419219970703</v>
          </cell>
          <cell r="DB273">
            <v>-410.30716159939766</v>
          </cell>
          <cell r="DC273">
            <v>345.14466187357903</v>
          </cell>
          <cell r="DD273">
            <v>281.74895638227463</v>
          </cell>
          <cell r="DE273">
            <v>6574.0084457397461</v>
          </cell>
          <cell r="DF273">
            <v>344.35401019454002</v>
          </cell>
          <cell r="DG273">
            <v>421.59170237183571</v>
          </cell>
          <cell r="DH273">
            <v>690.89935073256493</v>
          </cell>
          <cell r="DI273">
            <v>899.52135100960732</v>
          </cell>
          <cell r="DJ273">
            <v>594.3831824362278</v>
          </cell>
          <cell r="DK273">
            <v>905.12545803189278</v>
          </cell>
          <cell r="DL273">
            <v>421.01134133338928</v>
          </cell>
          <cell r="DM273">
            <v>514.07820981740952</v>
          </cell>
          <cell r="DN273">
            <v>631.69334647059441</v>
          </cell>
          <cell r="DO273">
            <v>515.79006412625313</v>
          </cell>
          <cell r="DP273">
            <v>364.5920076072216</v>
          </cell>
          <cell r="DQ273">
            <v>270.96842175722122</v>
          </cell>
          <cell r="DR273">
            <v>6805.8060884475708</v>
          </cell>
          <cell r="DS273">
            <v>346.88588908314705</v>
          </cell>
          <cell r="DT273">
            <v>357.81905350089073</v>
          </cell>
          <cell r="DU273">
            <v>618.67439031600952</v>
          </cell>
          <cell r="DV273">
            <v>793.62922483682632</v>
          </cell>
          <cell r="DW273">
            <v>957.94420412182808</v>
          </cell>
          <cell r="DX273">
            <v>952.90537223219872</v>
          </cell>
          <cell r="DY273">
            <v>578.09800112247467</v>
          </cell>
          <cell r="DZ273">
            <v>500.91932344436646</v>
          </cell>
          <cell r="EA273">
            <v>577.12398761510849</v>
          </cell>
          <cell r="EB273">
            <v>544.44739112257957</v>
          </cell>
          <cell r="EC273">
            <v>326.78303283452988</v>
          </cell>
          <cell r="ED273">
            <v>250.57621857523918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F275">
            <v>-5.4571290635117009E-3</v>
          </cell>
          <cell r="G275">
            <v>-7.0287471419128167E-3</v>
          </cell>
          <cell r="H275">
            <v>-1.0991188704252863E-2</v>
          </cell>
          <cell r="I275">
            <v>-1.3286623625475613E-2</v>
          </cell>
          <cell r="J275">
            <v>-1.313797354787738E-2</v>
          </cell>
          <cell r="K275">
            <v>-1.3298000490060247E-2</v>
          </cell>
          <cell r="L275">
            <v>-1.2317969815519803E-2</v>
          </cell>
          <cell r="M275">
            <v>-1.2464871654636056E-2</v>
          </cell>
          <cell r="N275">
            <v>-1.2617964249109548E-2</v>
          </cell>
          <cell r="O275">
            <v>-1.0070139545891976E-2</v>
          </cell>
          <cell r="P275">
            <v>-6.5829500033451893E-3</v>
          </cell>
          <cell r="Q275">
            <v>-4.7754160337056817E-3</v>
          </cell>
          <cell r="R275">
            <v>-1.0543359365993155E-2</v>
          </cell>
          <cell r="S275">
            <v>2.1960303075765353E-3</v>
          </cell>
          <cell r="T275">
            <v>-7.3608953322121806E-3</v>
          </cell>
          <cell r="U275">
            <v>-1.1224679387943581E-2</v>
          </cell>
          <cell r="V275">
            <v>-1.2154296629113048E-2</v>
          </cell>
          <cell r="W275">
            <v>-1.4189315557093352E-2</v>
          </cell>
          <cell r="X275">
            <v>-1.4362425280960878E-2</v>
          </cell>
          <cell r="Y275">
            <v>-1.3267569640071031E-2</v>
          </cell>
          <cell r="Z275">
            <v>-1.3232966536449453E-2</v>
          </cell>
          <cell r="AA275">
            <v>-1.9775639844141324E-2</v>
          </cell>
          <cell r="AB275">
            <v>-1.106972457411004E-2</v>
          </cell>
          <cell r="AC275">
            <v>-7.2430703935815188E-3</v>
          </cell>
          <cell r="AD275">
            <v>-6.0382621022228022E-3</v>
          </cell>
          <cell r="AE275">
            <v>-1.2031904625963818E-2</v>
          </cell>
          <cell r="AF275">
            <v>-7.7033050881425424E-3</v>
          </cell>
          <cell r="AG275">
            <v>-9.0127259233554469E-3</v>
          </cell>
          <cell r="AH275">
            <v>-1.2250600062820638E-2</v>
          </cell>
          <cell r="AI275">
            <v>-1.3187268157551557E-2</v>
          </cell>
          <cell r="AJ275">
            <v>-1.5576625494894358E-2</v>
          </cell>
          <cell r="AK275">
            <v>-1.5094865375488098E-2</v>
          </cell>
          <cell r="AL275">
            <v>-1.5072657306234305E-2</v>
          </cell>
          <cell r="AM275">
            <v>-1.5201982300318662E-2</v>
          </cell>
          <cell r="AN275">
            <v>-1.4549442484849351E-2</v>
          </cell>
          <cell r="AO275">
            <v>-1.2266398791233257E-2</v>
          </cell>
          <cell r="AP275">
            <v>-7.9231100421814915E-3</v>
          </cell>
          <cell r="AQ275">
            <v>-6.7902480962516165E-3</v>
          </cell>
          <cell r="AR275">
            <v>-1.247884692206469E-2</v>
          </cell>
          <cell r="AS275">
            <v>-8.3707997397723943E-3</v>
          </cell>
          <cell r="AT275">
            <v>-9.6242297418314138E-3</v>
          </cell>
          <cell r="AU275">
            <v>-1.2545939165327979E-2</v>
          </cell>
          <cell r="AV275">
            <v>-1.3742144931434552E-2</v>
          </cell>
          <cell r="AW275">
            <v>-1.5544279944428752E-2</v>
          </cell>
          <cell r="AX275">
            <v>-1.5472381305670524E-2</v>
          </cell>
          <cell r="AY275">
            <v>-1.5893036124253968E-2</v>
          </cell>
          <cell r="AZ275">
            <v>-1.6191591402360928E-2</v>
          </cell>
          <cell r="BA275">
            <v>-1.4481748092237012E-2</v>
          </cell>
          <cell r="BB275">
            <v>-1.2617464581389015E-2</v>
          </cell>
          <cell r="BC275">
            <v>-8.0438396739310747E-3</v>
          </cell>
          <cell r="BD275">
            <v>-7.3164215734138338E-3</v>
          </cell>
          <cell r="BE275">
            <v>-1.3226313575664506E-2</v>
          </cell>
          <cell r="BF275">
            <v>-8.7329108127036648E-3</v>
          </cell>
          <cell r="BG275">
            <v>-1.0005297715444783E-2</v>
          </cell>
          <cell r="BH275">
            <v>-1.293470218674031E-2</v>
          </cell>
          <cell r="BI275">
            <v>-1.407036727478328E-2</v>
          </cell>
          <cell r="BJ275">
            <v>-1.6326126314794465E-2</v>
          </cell>
          <cell r="BK275">
            <v>-1.5774664508334979E-2</v>
          </cell>
          <cell r="BL275">
            <v>-1.8856256788630787E-2</v>
          </cell>
          <cell r="BM275">
            <v>-1.7198939258307178E-2</v>
          </cell>
          <cell r="BN275">
            <v>-1.4765178699917669E-2</v>
          </cell>
          <cell r="BO275">
            <v>-1.3228753900442314E-2</v>
          </cell>
          <cell r="BP275">
            <v>-8.8300213262044736E-3</v>
          </cell>
          <cell r="BQ275">
            <v>-7.7919529162358003E-3</v>
          </cell>
          <cell r="BR275">
            <v>-1.6152081690883335E-2</v>
          </cell>
          <cell r="BS275">
            <v>-1.0161595087339492E-2</v>
          </cell>
          <cell r="BT275">
            <v>-1.2187582079697279E-2</v>
          </cell>
          <cell r="BU275">
            <v>-1.4566465747776647E-2</v>
          </cell>
          <cell r="BV275">
            <v>-1.5154553304746798E-2</v>
          </cell>
          <cell r="BW275">
            <v>-1.822818965122508E-2</v>
          </cell>
          <cell r="BX275">
            <v>-1.7599095932432363E-2</v>
          </cell>
          <cell r="BY275">
            <v>-2.8354161283097312E-2</v>
          </cell>
          <cell r="BZ275">
            <v>-2.2968262409705176E-2</v>
          </cell>
          <cell r="CA275">
            <v>-1.6460885622379351E-2</v>
          </cell>
          <cell r="CB275">
            <v>-1.5771275158058984E-2</v>
          </cell>
          <cell r="CC275">
            <v>-1.0817888077731652E-2</v>
          </cell>
          <cell r="CD275">
            <v>-9.9812040951050562E-3</v>
          </cell>
          <cell r="CE275">
            <v>-1.8456335149224401E-2</v>
          </cell>
          <cell r="CF275">
            <v>-1.1677623829704942E-2</v>
          </cell>
          <cell r="CG275">
            <v>-1.3518351294479203E-2</v>
          </cell>
          <cell r="CH275">
            <v>-1.7480244609906492E-2</v>
          </cell>
          <cell r="CI275">
            <v>-1.7611108953936139E-2</v>
          </cell>
          <cell r="CJ275">
            <v>-2.1647682557166092E-2</v>
          </cell>
          <cell r="CK275">
            <v>-2.0840869366310244E-2</v>
          </cell>
          <cell r="CL275">
            <v>-2.8389474011198956E-2</v>
          </cell>
          <cell r="CM275">
            <v>-2.6780974051874296E-2</v>
          </cell>
          <cell r="CN275">
            <v>-1.9489345625530063E-2</v>
          </cell>
          <cell r="CO275">
            <v>-1.8721873687653101E-2</v>
          </cell>
          <cell r="CP275">
            <v>-1.2046593778947567E-2</v>
          </cell>
          <cell r="CQ275">
            <v>-1.2073284282749341E-2</v>
          </cell>
          <cell r="CR275">
            <v>6.7272183365219007E-5</v>
          </cell>
          <cell r="CS275">
            <v>5.9905953136762946E-5</v>
          </cell>
          <cell r="CT275">
            <v>7.8176931154416707E-5</v>
          </cell>
          <cell r="CU275">
            <v>1.3674510432082343E-4</v>
          </cell>
          <cell r="CV275">
            <v>1.6767066471601311E-4</v>
          </cell>
          <cell r="CW275">
            <v>5.814722643293635E-5</v>
          </cell>
          <cell r="CX275">
            <v>4.2169288654747561E-5</v>
          </cell>
          <cell r="CY275">
            <v>-9.2436441150312021E-6</v>
          </cell>
          <cell r="CZ275">
            <v>1.5523396473327011E-4</v>
          </cell>
          <cell r="DA275">
            <v>9.2133010561212814E-5</v>
          </cell>
          <cell r="DB275">
            <v>-8.4080413309095547E-5</v>
          </cell>
          <cell r="DC275">
            <v>6.8755369831308144E-5</v>
          </cell>
          <cell r="DD275">
            <v>5.0655173303937318E-5</v>
          </cell>
          <cell r="DE275">
            <v>1.0528029181244847E-4</v>
          </cell>
          <cell r="DF275">
            <v>6.1371484896710626E-5</v>
          </cell>
          <cell r="DG275">
            <v>8.3150913788188063E-5</v>
          </cell>
          <cell r="DH275">
            <v>1.3753855008502569E-4</v>
          </cell>
          <cell r="DI275">
            <v>1.9207250075226057E-4</v>
          </cell>
          <cell r="DJ275">
            <v>1.2197461660434783E-4</v>
          </cell>
          <cell r="DK275">
            <v>1.7665194763338832E-4</v>
          </cell>
          <cell r="DL275">
            <v>7.1849792533384971E-5</v>
          </cell>
          <cell r="DM275">
            <v>9.118448704725779E-5</v>
          </cell>
          <cell r="DN275">
            <v>1.2699731438203798E-4</v>
          </cell>
          <cell r="DO275">
            <v>1.0487108156098657E-4</v>
          </cell>
          <cell r="DP275">
            <v>7.2022461040432972E-5</v>
          </cell>
          <cell r="DQ275">
            <v>4.8331780604371488E-5</v>
          </cell>
          <cell r="DR275">
            <v>1.0809455709193116E-4</v>
          </cell>
          <cell r="DS275">
            <v>6.121062748576378E-5</v>
          </cell>
          <cell r="DT275">
            <v>7.1696932998577267E-5</v>
          </cell>
          <cell r="DU275">
            <v>1.2193622795564352E-4</v>
          </cell>
          <cell r="DV275">
            <v>1.6768636486119703E-4</v>
          </cell>
          <cell r="DW275">
            <v>1.9441499461692047E-4</v>
          </cell>
          <cell r="DX275">
            <v>1.840844634486416E-4</v>
          </cell>
          <cell r="DY275">
            <v>9.7614328232964453E-5</v>
          </cell>
          <cell r="DZ275">
            <v>8.7915773839597477E-5</v>
          </cell>
          <cell r="EA275">
            <v>1.14780364441458E-4</v>
          </cell>
          <cell r="EB275">
            <v>1.0947930165627895E-4</v>
          </cell>
          <cell r="EC275">
            <v>6.3921782043507847E-5</v>
          </cell>
          <cell r="ED275">
            <v>4.4270653276612393E-5</v>
          </cell>
        </row>
        <row r="276">
          <cell r="F276">
            <v>23.291790325763753</v>
          </cell>
          <cell r="G276">
            <v>23.435950941435763</v>
          </cell>
          <cell r="H276">
            <v>24.211711271282859</v>
          </cell>
          <cell r="I276">
            <v>23.70247347338487</v>
          </cell>
          <cell r="J276">
            <v>21.105704230673073</v>
          </cell>
          <cell r="K276">
            <v>21.101828189959456</v>
          </cell>
          <cell r="L276">
            <v>24.677780415889892</v>
          </cell>
          <cell r="M276">
            <v>23.93544388720785</v>
          </cell>
          <cell r="N276">
            <v>24.273639237058806</v>
          </cell>
          <cell r="O276">
            <v>23.565458367263478</v>
          </cell>
          <cell r="P276">
            <v>23.402777049302994</v>
          </cell>
          <cell r="Q276">
            <v>24.343394705224227</v>
          </cell>
          <cell r="R276">
            <v>24.548700676644007</v>
          </cell>
          <cell r="S276">
            <v>-9.4677440974250366</v>
          </cell>
          <cell r="T276">
            <v>25.060536059960295</v>
          </cell>
          <cell r="U276">
            <v>24.983631790715915</v>
          </cell>
          <cell r="V276">
            <v>21.883833075127956</v>
          </cell>
          <cell r="W276">
            <v>23.006864182419402</v>
          </cell>
          <cell r="X276">
            <v>23.048088575621449</v>
          </cell>
          <cell r="Y276">
            <v>26.891001436788137</v>
          </cell>
          <cell r="Z276">
            <v>25.699111638061535</v>
          </cell>
          <cell r="AA276">
            <v>38.637276262997148</v>
          </cell>
          <cell r="AB276">
            <v>26.154526078508489</v>
          </cell>
          <cell r="AC276">
            <v>26.02769315943587</v>
          </cell>
          <cell r="AD276">
            <v>31.120885173990239</v>
          </cell>
          <cell r="AE276">
            <v>28.233809681256353</v>
          </cell>
          <cell r="AF276">
            <v>33.525438124402712</v>
          </cell>
          <cell r="AG276">
            <v>30.958873226604272</v>
          </cell>
          <cell r="AH276">
            <v>27.508123905909326</v>
          </cell>
          <cell r="AI276">
            <v>23.93585708516078</v>
          </cell>
          <cell r="AJ276">
            <v>25.45682325951006</v>
          </cell>
          <cell r="AK276">
            <v>24.391963351606808</v>
          </cell>
          <cell r="AL276">
            <v>30.722142250531881</v>
          </cell>
          <cell r="AM276">
            <v>29.736581151674674</v>
          </cell>
          <cell r="AN276">
            <v>28.500279796035112</v>
          </cell>
          <cell r="AO276">
            <v>29.232967374550128</v>
          </cell>
          <cell r="AP276">
            <v>28.74807865936981</v>
          </cell>
          <cell r="AQ276">
            <v>35.341698376131959</v>
          </cell>
          <cell r="AR276">
            <v>29.552987142720774</v>
          </cell>
          <cell r="AS276">
            <v>36.794590030336643</v>
          </cell>
          <cell r="AT276">
            <v>33.369434154028134</v>
          </cell>
          <cell r="AU276">
            <v>28.420620261704112</v>
          </cell>
          <cell r="AV276">
            <v>25.158437624434754</v>
          </cell>
          <cell r="AW276">
            <v>25.625021080104204</v>
          </cell>
          <cell r="AX276">
            <v>25.21080491136998</v>
          </cell>
          <cell r="AY276">
            <v>32.682962124187412</v>
          </cell>
          <cell r="AZ276">
            <v>31.970055432625429</v>
          </cell>
          <cell r="BA276">
            <v>28.607969666856206</v>
          </cell>
          <cell r="BB276">
            <v>30.351388234502576</v>
          </cell>
          <cell r="BC276">
            <v>29.489460028350251</v>
          </cell>
          <cell r="BD276">
            <v>38.468222598678636</v>
          </cell>
          <cell r="BE276">
            <v>31.680835910309423</v>
          </cell>
          <cell r="BF276">
            <v>38.819962133102983</v>
          </cell>
          <cell r="BG276">
            <v>34.709651765898364</v>
          </cell>
          <cell r="BH276">
            <v>29.581958780935572</v>
          </cell>
          <cell r="BI276">
            <v>26.012560979835705</v>
          </cell>
          <cell r="BJ276">
            <v>27.179450767366109</v>
          </cell>
          <cell r="BK276">
            <v>25.986135760548095</v>
          </cell>
          <cell r="BL276">
            <v>39.288237888368748</v>
          </cell>
          <cell r="BM276">
            <v>34.340143097420558</v>
          </cell>
          <cell r="BN276">
            <v>29.632662921679728</v>
          </cell>
          <cell r="BO276">
            <v>32.180659696793988</v>
          </cell>
          <cell r="BP276">
            <v>32.716337834032323</v>
          </cell>
          <cell r="BQ276">
            <v>41.427723193456309</v>
          </cell>
          <cell r="BR276">
            <v>39.055236049814162</v>
          </cell>
          <cell r="BS276">
            <v>45.67841726225781</v>
          </cell>
          <cell r="BT276">
            <v>43.15629081575257</v>
          </cell>
          <cell r="BU276">
            <v>33.657821687702977</v>
          </cell>
          <cell r="BV276">
            <v>28.312830111387992</v>
          </cell>
          <cell r="BW276">
            <v>30.618862402019683</v>
          </cell>
          <cell r="BX276">
            <v>29.238129375848935</v>
          </cell>
          <cell r="BY276">
            <v>59.550792003694447</v>
          </cell>
          <cell r="BZ276">
            <v>46.237058464085145</v>
          </cell>
          <cell r="CA276">
            <v>33.191451824969448</v>
          </cell>
          <cell r="CB276">
            <v>38.772011759622714</v>
          </cell>
          <cell r="CC276">
            <v>40.53438902190323</v>
          </cell>
          <cell r="CD276">
            <v>53.687376836108619</v>
          </cell>
          <cell r="CE276">
            <v>45.136147037860255</v>
          </cell>
          <cell r="CF276">
            <v>53.102878619845285</v>
          </cell>
          <cell r="CG276">
            <v>48.41582753921498</v>
          </cell>
          <cell r="CH276">
            <v>40.848047697736511</v>
          </cell>
          <cell r="CI276">
            <v>33.269631680422293</v>
          </cell>
          <cell r="CJ276">
            <v>36.730451225256381</v>
          </cell>
          <cell r="CK276">
            <v>35.004534661552348</v>
          </cell>
          <cell r="CL276">
            <v>60.273800219668232</v>
          </cell>
          <cell r="CM276">
            <v>54.519341655618199</v>
          </cell>
          <cell r="CN276">
            <v>39.757268664828018</v>
          </cell>
          <cell r="CO276">
            <v>46.541317206792186</v>
          </cell>
          <cell r="CP276">
            <v>45.697700674038614</v>
          </cell>
          <cell r="CQ276">
            <v>65.769460089371407</v>
          </cell>
          <cell r="CR276">
            <v>-0.16666569877778595</v>
          </cell>
          <cell r="CS276">
            <v>-0.27577203985004933</v>
          </cell>
          <cell r="CT276">
            <v>-0.28340440525408589</v>
          </cell>
          <cell r="CU276">
            <v>-0.32346551058364231</v>
          </cell>
          <cell r="CV276">
            <v>-0.32029383077379275</v>
          </cell>
          <cell r="CW276">
            <v>-9.9787732140707283E-2</v>
          </cell>
          <cell r="CX276">
            <v>-7.1779086185998209E-2</v>
          </cell>
          <cell r="CY276">
            <v>1.9897858081306227E-2</v>
          </cell>
          <cell r="CZ276">
            <v>-0.3203652906679566</v>
          </cell>
          <cell r="DA276">
            <v>-0.19128879980594057</v>
          </cell>
          <cell r="DB276">
            <v>0.21154128133076255</v>
          </cell>
          <cell r="DC276">
            <v>-0.26418715124581227</v>
          </cell>
          <cell r="DD276">
            <v>-0.27955695033470024</v>
          </cell>
          <cell r="DE276">
            <v>-0.26391431417934019</v>
          </cell>
          <cell r="DF276">
            <v>-0.28622726370798596</v>
          </cell>
          <cell r="DG276">
            <v>-0.30230078830055407</v>
          </cell>
          <cell r="DH276">
            <v>-0.32944679719264952</v>
          </cell>
          <cell r="DI276">
            <v>-0.37137463194101389</v>
          </cell>
          <cell r="DJ276">
            <v>-0.21198535121097128</v>
          </cell>
          <cell r="DK276">
            <v>-0.30385675325615191</v>
          </cell>
          <cell r="DL276">
            <v>-0.15614844507909736</v>
          </cell>
          <cell r="DM276">
            <v>-0.19035731735417274</v>
          </cell>
          <cell r="DN276">
            <v>-0.26535493601110427</v>
          </cell>
          <cell r="DO276">
            <v>-0.26726189326741634</v>
          </cell>
          <cell r="DP276">
            <v>-0.28048343881097465</v>
          </cell>
          <cell r="DQ276">
            <v>-0.27020670904442501</v>
          </cell>
          <cell r="DR276">
            <v>-0.27512332750276669</v>
          </cell>
          <cell r="DS276">
            <v>-0.28975781733334038</v>
          </cell>
          <cell r="DT276">
            <v>-0.26705784315694425</v>
          </cell>
          <cell r="DU276">
            <v>-0.29648856663433903</v>
          </cell>
          <cell r="DV276">
            <v>-0.32929990034929824</v>
          </cell>
          <cell r="DW276">
            <v>-0.34336443774627545</v>
          </cell>
          <cell r="DX276">
            <v>-0.32150605700372442</v>
          </cell>
          <cell r="DY276">
            <v>-0.21549038718790398</v>
          </cell>
          <cell r="DZ276">
            <v>-0.1864198693229511</v>
          </cell>
          <cell r="EA276">
            <v>-0.24365719166892896</v>
          </cell>
          <cell r="EB276">
            <v>-0.28352278744806375</v>
          </cell>
          <cell r="EC276">
            <v>-0.25266208390125711</v>
          </cell>
          <cell r="ED276">
            <v>-0.25112945676850018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F313">
            <v>10.672999999995227</v>
          </cell>
          <cell r="G313">
            <v>4.4499999999970896</v>
          </cell>
          <cell r="H313">
            <v>0</v>
          </cell>
          <cell r="I313">
            <v>0</v>
          </cell>
          <cell r="J313">
            <v>4.6460000000006403</v>
          </cell>
          <cell r="K313">
            <v>5.0199999999967986</v>
          </cell>
          <cell r="L313">
            <v>17.539999999993597</v>
          </cell>
          <cell r="M313">
            <v>26.05000000000291</v>
          </cell>
          <cell r="N313">
            <v>22.029999999998836</v>
          </cell>
          <cell r="O313">
            <v>6.8060000000041327</v>
          </cell>
          <cell r="P313">
            <v>0.4330000000045402</v>
          </cell>
          <cell r="Q313">
            <v>1.3159999999916181</v>
          </cell>
          <cell r="R313">
            <v>64.716999999945983</v>
          </cell>
          <cell r="S313">
            <v>-44.703000000001339</v>
          </cell>
          <cell r="T313">
            <v>6.4270000000033178</v>
          </cell>
          <cell r="U313">
            <v>0</v>
          </cell>
          <cell r="V313">
            <v>0</v>
          </cell>
          <cell r="W313">
            <v>5.7079999999987194</v>
          </cell>
          <cell r="X313">
            <v>15.565000000002328</v>
          </cell>
          <cell r="Y313">
            <v>20.279999999998836</v>
          </cell>
          <cell r="Z313">
            <v>13.259999999994761</v>
          </cell>
          <cell r="AA313">
            <v>14.30000000000291</v>
          </cell>
          <cell r="AB313">
            <v>0.64000000000669388</v>
          </cell>
          <cell r="AC313">
            <v>0</v>
          </cell>
          <cell r="AD313">
            <v>33.239999999997963</v>
          </cell>
          <cell r="AE313">
            <v>181.43199999991339</v>
          </cell>
          <cell r="AF313">
            <v>4.0639999999984866</v>
          </cell>
          <cell r="AG313">
            <v>10.902000000001863</v>
          </cell>
          <cell r="AH313">
            <v>2.8059999999968568</v>
          </cell>
          <cell r="AI313">
            <v>1.4260000000067521</v>
          </cell>
          <cell r="AJ313">
            <v>5.9769999999989523</v>
          </cell>
          <cell r="AK313">
            <v>21.120999999999185</v>
          </cell>
          <cell r="AL313">
            <v>14.510000000009313</v>
          </cell>
          <cell r="AM313">
            <v>47.059999999997672</v>
          </cell>
          <cell r="AN313">
            <v>6.8099999999976717</v>
          </cell>
          <cell r="AO313">
            <v>19.216000000000349</v>
          </cell>
          <cell r="AP313">
            <v>0.42999999999301508</v>
          </cell>
          <cell r="AQ313">
            <v>47.110000000000582</v>
          </cell>
          <cell r="AR313">
            <v>164.98799999977928</v>
          </cell>
          <cell r="AS313">
            <v>5.5509999999994761</v>
          </cell>
          <cell r="AT313">
            <v>13.639999999999418</v>
          </cell>
          <cell r="AU313">
            <v>2.7949999999982538</v>
          </cell>
          <cell r="AV313">
            <v>6.7140000000072177</v>
          </cell>
          <cell r="AW313">
            <v>0.21899999999732245</v>
          </cell>
          <cell r="AX313">
            <v>11.344000000004598</v>
          </cell>
          <cell r="AY313">
            <v>27.283999999999651</v>
          </cell>
          <cell r="AZ313">
            <v>48.436000000001513</v>
          </cell>
          <cell r="BA313">
            <v>26.60999999998603</v>
          </cell>
          <cell r="BB313">
            <v>2.9609999999956926</v>
          </cell>
          <cell r="BC313">
            <v>0</v>
          </cell>
          <cell r="BD313">
            <v>19.434000000001106</v>
          </cell>
          <cell r="BE313">
            <v>241.11099999991711</v>
          </cell>
          <cell r="BF313">
            <v>13.400000000001455</v>
          </cell>
          <cell r="BG313">
            <v>12.812999999994645</v>
          </cell>
          <cell r="BH313">
            <v>9.1699999999982538</v>
          </cell>
          <cell r="BI313">
            <v>1.4100000000034925</v>
          </cell>
          <cell r="BJ313">
            <v>0</v>
          </cell>
          <cell r="BK313">
            <v>8.4700000000011642</v>
          </cell>
          <cell r="BL313">
            <v>52.25</v>
          </cell>
          <cell r="BM313">
            <v>83.900000000008731</v>
          </cell>
          <cell r="BN313">
            <v>15.82499999999709</v>
          </cell>
          <cell r="BO313">
            <v>16.813000000001921</v>
          </cell>
          <cell r="BP313">
            <v>5.7000000000043656</v>
          </cell>
          <cell r="BQ313">
            <v>21.360000000000582</v>
          </cell>
          <cell r="BR313">
            <v>322.47700000007171</v>
          </cell>
          <cell r="BS313">
            <v>14.546000000002095</v>
          </cell>
          <cell r="BT313">
            <v>54.875</v>
          </cell>
          <cell r="BU313">
            <v>6.6150000000052387</v>
          </cell>
          <cell r="BV313">
            <v>5.2459999999991851</v>
          </cell>
          <cell r="BW313">
            <v>12.635000000002037</v>
          </cell>
          <cell r="BX313">
            <v>21.703999999997905</v>
          </cell>
          <cell r="BY313">
            <v>0</v>
          </cell>
          <cell r="BZ313">
            <v>93.182999999997264</v>
          </cell>
          <cell r="CA313">
            <v>19.160000000003492</v>
          </cell>
          <cell r="CB313">
            <v>29.807000000000698</v>
          </cell>
          <cell r="CC313">
            <v>17.423999999999069</v>
          </cell>
          <cell r="CD313">
            <v>47.281999999999243</v>
          </cell>
          <cell r="CE313">
            <v>245.07399999990594</v>
          </cell>
          <cell r="CF313">
            <v>8.305000000000291</v>
          </cell>
          <cell r="CG313">
            <v>62.706999999994878</v>
          </cell>
          <cell r="CH313">
            <v>20.895000000004075</v>
          </cell>
          <cell r="CI313">
            <v>21.328000000001339</v>
          </cell>
          <cell r="CJ313">
            <v>16.105000000003201</v>
          </cell>
          <cell r="CK313">
            <v>18.24199999999837</v>
          </cell>
          <cell r="CL313">
            <v>0</v>
          </cell>
          <cell r="CM313">
            <v>74.408000000003085</v>
          </cell>
          <cell r="CN313">
            <v>49.429999999993015</v>
          </cell>
          <cell r="CO313">
            <v>31.275000000001455</v>
          </cell>
          <cell r="CP313">
            <v>33.75800000000163</v>
          </cell>
          <cell r="CQ313">
            <v>-91.378999999993539</v>
          </cell>
          <cell r="CR313">
            <v>52.998999999952503</v>
          </cell>
          <cell r="CS313">
            <v>0.16399999999703141</v>
          </cell>
          <cell r="CT313">
            <v>5.6529999999984284</v>
          </cell>
          <cell r="CU313">
            <v>0.33000000000174623</v>
          </cell>
          <cell r="CV313">
            <v>0.40299999999842839</v>
          </cell>
          <cell r="CW313">
            <v>0.39600000000064028</v>
          </cell>
          <cell r="CX313">
            <v>8.5040000000008149</v>
          </cell>
          <cell r="CY313">
            <v>0</v>
          </cell>
          <cell r="CZ313">
            <v>0.12000000000261934</v>
          </cell>
          <cell r="DA313">
            <v>23.73399999999674</v>
          </cell>
          <cell r="DB313">
            <v>13.06000000000131</v>
          </cell>
          <cell r="DC313">
            <v>0.37099999999918509</v>
          </cell>
          <cell r="DD313">
            <v>0.26400000000285218</v>
          </cell>
          <cell r="DE313">
            <v>41.457999999984168</v>
          </cell>
          <cell r="DF313">
            <v>0.11499999999796273</v>
          </cell>
          <cell r="DG313">
            <v>0.50400000000081491</v>
          </cell>
          <cell r="DH313">
            <v>0.46600000000034925</v>
          </cell>
          <cell r="DI313">
            <v>0.42100000000209548</v>
          </cell>
          <cell r="DJ313">
            <v>0.12000000000261934</v>
          </cell>
          <cell r="DK313">
            <v>38.862999999997555</v>
          </cell>
          <cell r="DL313">
            <v>0</v>
          </cell>
          <cell r="DM313">
            <v>0.14100000000325963</v>
          </cell>
          <cell r="DN313">
            <v>0.28900000000430737</v>
          </cell>
          <cell r="DO313">
            <v>0.23699999999735155</v>
          </cell>
          <cell r="DP313">
            <v>7.2000000000116415E-2</v>
          </cell>
          <cell r="DQ313">
            <v>0.22999999999592546</v>
          </cell>
          <cell r="DR313">
            <v>1.7539999999571592</v>
          </cell>
          <cell r="DS313">
            <v>1.599999999962165E-2</v>
          </cell>
          <cell r="DT313">
            <v>0.13999999999941792</v>
          </cell>
          <cell r="DU313">
            <v>0.14300000000366708</v>
          </cell>
          <cell r="DV313">
            <v>0.20300000000133878</v>
          </cell>
          <cell r="DW313">
            <v>4.2999999997846317E-2</v>
          </cell>
          <cell r="DX313">
            <v>0.45899999999892316</v>
          </cell>
          <cell r="DY313">
            <v>0</v>
          </cell>
          <cell r="DZ313">
            <v>5.0000000002910383E-2</v>
          </cell>
          <cell r="EA313">
            <v>0.16600000000471482</v>
          </cell>
          <cell r="EB313">
            <v>9.7999999998137355E-2</v>
          </cell>
          <cell r="EC313">
            <v>0.37400000000343425</v>
          </cell>
          <cell r="ED313">
            <v>6.1999999998079147E-2</v>
          </cell>
        </row>
        <row r="314">
          <cell r="F314">
            <v>4.8300000000162981</v>
          </cell>
          <cell r="G314">
            <v>10.5</v>
          </cell>
          <cell r="H314">
            <v>7.0700000000069849</v>
          </cell>
          <cell r="I314">
            <v>9.6699999999982538</v>
          </cell>
          <cell r="J314">
            <v>0.58500000000640284</v>
          </cell>
          <cell r="K314">
            <v>6.1900000000023283</v>
          </cell>
          <cell r="L314">
            <v>4.1300000000046566</v>
          </cell>
          <cell r="M314">
            <v>8.0000000016298145E-2</v>
          </cell>
          <cell r="N314">
            <v>9.8499999999767169</v>
          </cell>
          <cell r="O314">
            <v>13.60999999998603</v>
          </cell>
          <cell r="P314">
            <v>7.25</v>
          </cell>
          <cell r="Q314">
            <v>11.130000000004657</v>
          </cell>
          <cell r="R314">
            <v>586.45800000010058</v>
          </cell>
          <cell r="S314">
            <v>17.380000000004657</v>
          </cell>
          <cell r="T314">
            <v>10.240000000005239</v>
          </cell>
          <cell r="U314">
            <v>5.400000000372529E-2</v>
          </cell>
          <cell r="V314">
            <v>26.995999999999185</v>
          </cell>
          <cell r="W314">
            <v>59.30000000000291</v>
          </cell>
          <cell r="X314">
            <v>11.487999999997555</v>
          </cell>
          <cell r="Y314">
            <v>13.369999999995343</v>
          </cell>
          <cell r="Z314">
            <v>2.7200000000011642</v>
          </cell>
          <cell r="AA314">
            <v>386.40000000002328</v>
          </cell>
          <cell r="AB314">
            <v>23.399999999994179</v>
          </cell>
          <cell r="AC314">
            <v>16.60999999998603</v>
          </cell>
          <cell r="AD314">
            <v>18.5</v>
          </cell>
          <cell r="AE314">
            <v>575.36499999999069</v>
          </cell>
          <cell r="AF314">
            <v>34.785000000003492</v>
          </cell>
          <cell r="AG314">
            <v>44.895000000004075</v>
          </cell>
          <cell r="AH314">
            <v>31.190000000002328</v>
          </cell>
          <cell r="AI314">
            <v>26.679999999993015</v>
          </cell>
          <cell r="AJ314">
            <v>23.218999999997322</v>
          </cell>
          <cell r="AK314">
            <v>36.039999999993597</v>
          </cell>
          <cell r="AL314">
            <v>33.970000000001164</v>
          </cell>
          <cell r="AM314">
            <v>11.980000000010477</v>
          </cell>
          <cell r="AN314">
            <v>43.019999999989523</v>
          </cell>
          <cell r="AO314">
            <v>69.630000000004657</v>
          </cell>
          <cell r="AP314">
            <v>35.550000000017462</v>
          </cell>
          <cell r="AQ314">
            <v>184.40600000000268</v>
          </cell>
          <cell r="AR314">
            <v>419.7390000000596</v>
          </cell>
          <cell r="AS314">
            <v>165.76400000001013</v>
          </cell>
          <cell r="AT314">
            <v>-72.929999999993015</v>
          </cell>
          <cell r="AU314">
            <v>18.309999999997672</v>
          </cell>
          <cell r="AV314">
            <v>47.220000000001164</v>
          </cell>
          <cell r="AW314">
            <v>22.44999999999709</v>
          </cell>
          <cell r="AX314">
            <v>21.979999999995925</v>
          </cell>
          <cell r="AY314">
            <v>25.470000000001164</v>
          </cell>
          <cell r="AZ314">
            <v>10.079999999987194</v>
          </cell>
          <cell r="BA314">
            <v>35.360000000000582</v>
          </cell>
          <cell r="BB314">
            <v>86.369999999995343</v>
          </cell>
          <cell r="BC314">
            <v>30.410000000003492</v>
          </cell>
          <cell r="BD314">
            <v>29.255000000004657</v>
          </cell>
          <cell r="BE314">
            <v>422.63400000007823</v>
          </cell>
          <cell r="BF314">
            <v>88.205999999991036</v>
          </cell>
          <cell r="BG314">
            <v>46.509999999994761</v>
          </cell>
          <cell r="BH314">
            <v>39.255000000004657</v>
          </cell>
          <cell r="BI314">
            <v>22.485999999989872</v>
          </cell>
          <cell r="BJ314">
            <v>9.7309999999997672</v>
          </cell>
          <cell r="BK314">
            <v>24.73399999999674</v>
          </cell>
          <cell r="BL314">
            <v>35.690000000002328</v>
          </cell>
          <cell r="BM314">
            <v>16.85999999998603</v>
          </cell>
          <cell r="BN314">
            <v>20.656000000002678</v>
          </cell>
          <cell r="BO314">
            <v>48.726000000009662</v>
          </cell>
          <cell r="BP314">
            <v>18.039999999993597</v>
          </cell>
          <cell r="BQ314">
            <v>51.739999999990687</v>
          </cell>
          <cell r="BR314">
            <v>702.19599999999627</v>
          </cell>
          <cell r="BS314">
            <v>-26.629999999990105</v>
          </cell>
          <cell r="BT314">
            <v>213.49799999999959</v>
          </cell>
          <cell r="BU314">
            <v>59.110000000000582</v>
          </cell>
          <cell r="BV314">
            <v>37.370000000009895</v>
          </cell>
          <cell r="BW314">
            <v>76.264999999999418</v>
          </cell>
          <cell r="BX314">
            <v>21.898999999997613</v>
          </cell>
          <cell r="BY314">
            <v>31.689999999987776</v>
          </cell>
          <cell r="BZ314">
            <v>113.64999999999418</v>
          </cell>
          <cell r="CA314">
            <v>69.229999999995925</v>
          </cell>
          <cell r="CB314">
            <v>137.58999999999651</v>
          </cell>
          <cell r="CC314">
            <v>-108.03600000000733</v>
          </cell>
          <cell r="CD314">
            <v>76.559999999997672</v>
          </cell>
          <cell r="CE314">
            <v>1239.9970000000903</v>
          </cell>
          <cell r="CF314">
            <v>102.27700000000186</v>
          </cell>
          <cell r="CG314">
            <v>-61.980999999999767</v>
          </cell>
          <cell r="CH314">
            <v>358.13499999999476</v>
          </cell>
          <cell r="CI314">
            <v>65.205000000001746</v>
          </cell>
          <cell r="CJ314">
            <v>62.484000000004016</v>
          </cell>
          <cell r="CK314">
            <v>123.79399999999441</v>
          </cell>
          <cell r="CL314">
            <v>66.370999999999185</v>
          </cell>
          <cell r="CM314">
            <v>101.0460000000021</v>
          </cell>
          <cell r="CN314">
            <v>100.1299999999901</v>
          </cell>
          <cell r="CO314">
            <v>163.75400000000081</v>
          </cell>
          <cell r="CP314">
            <v>179.71099999999569</v>
          </cell>
          <cell r="CQ314">
            <v>-20.928999999996449</v>
          </cell>
          <cell r="CR314">
            <v>11.758999999961816</v>
          </cell>
          <cell r="CS314">
            <v>0.53800000000046566</v>
          </cell>
          <cell r="CT314">
            <v>0.50199999999676947</v>
          </cell>
          <cell r="CU314">
            <v>0.97200000000157161</v>
          </cell>
          <cell r="CV314">
            <v>1.2269999999989523</v>
          </cell>
          <cell r="CW314">
            <v>0.76099999999860302</v>
          </cell>
          <cell r="CX314">
            <v>0.97999999999592546</v>
          </cell>
          <cell r="CY314">
            <v>1.1970000000001164</v>
          </cell>
          <cell r="CZ314">
            <v>2.1560000000026776</v>
          </cell>
          <cell r="DA314">
            <v>1.3059999999968568</v>
          </cell>
          <cell r="DB314">
            <v>1.2579999999943539</v>
          </cell>
          <cell r="DC314">
            <v>0.74599999999918509</v>
          </cell>
          <cell r="DD314">
            <v>0.11600000000180444</v>
          </cell>
          <cell r="DE314">
            <v>10.498999999952503</v>
          </cell>
          <cell r="DF314">
            <v>0.46900000000459841</v>
          </cell>
          <cell r="DG314">
            <v>0.41300000000046566</v>
          </cell>
          <cell r="DH314">
            <v>1.0119999999951688</v>
          </cell>
          <cell r="DI314">
            <v>1.5819999999948777</v>
          </cell>
          <cell r="DJ314">
            <v>0.53900000000430737</v>
          </cell>
          <cell r="DK314">
            <v>1.069999999999709</v>
          </cell>
          <cell r="DL314">
            <v>1.0249999999941792</v>
          </cell>
          <cell r="DM314">
            <v>1.3399999999965075</v>
          </cell>
          <cell r="DN314">
            <v>1.25</v>
          </cell>
          <cell r="DO314">
            <v>0.42799999999988358</v>
          </cell>
          <cell r="DP314">
            <v>1.1479999999937718</v>
          </cell>
          <cell r="DQ314">
            <v>0.22300000000177533</v>
          </cell>
          <cell r="DR314">
            <v>3.2505400000081863</v>
          </cell>
          <cell r="DS314">
            <v>3.2499999999345164E-2</v>
          </cell>
          <cell r="DT314">
            <v>1.4999999999417923E-2</v>
          </cell>
          <cell r="DU314">
            <v>0.17200000000048021</v>
          </cell>
          <cell r="DV314">
            <v>0.46399999999994179</v>
          </cell>
          <cell r="DW314">
            <v>0.24939999999969586</v>
          </cell>
          <cell r="DX314">
            <v>0.50370000000020809</v>
          </cell>
          <cell r="DY314">
            <v>0.17643999999995685</v>
          </cell>
          <cell r="DZ314">
            <v>0.40650000000005093</v>
          </cell>
          <cell r="EA314">
            <v>0.86499999999978172</v>
          </cell>
          <cell r="EB314">
            <v>0.25</v>
          </cell>
          <cell r="EC314">
            <v>8.7999999999738066E-2</v>
          </cell>
          <cell r="ED314">
            <v>2.8000000000247383E-2</v>
          </cell>
        </row>
        <row r="315">
          <cell r="F315">
            <v>0.21400000000721775</v>
          </cell>
          <cell r="G315">
            <v>0.38400000000547152</v>
          </cell>
          <cell r="H315">
            <v>8.8299999999871943</v>
          </cell>
          <cell r="I315">
            <v>16.419999999998254</v>
          </cell>
          <cell r="J315">
            <v>15.654000000000451</v>
          </cell>
          <cell r="K315">
            <v>6.9000000000014552</v>
          </cell>
          <cell r="L315">
            <v>16.725999999995111</v>
          </cell>
          <cell r="M315">
            <v>18.154000000009546</v>
          </cell>
          <cell r="N315">
            <v>4.6099999999860302</v>
          </cell>
          <cell r="O315">
            <v>3.705999999991036</v>
          </cell>
          <cell r="P315">
            <v>8.3799999999901047</v>
          </cell>
          <cell r="Q315">
            <v>9.9999999947613105E-3</v>
          </cell>
          <cell r="R315">
            <v>13.549000000115484</v>
          </cell>
          <cell r="S315">
            <v>-126.35900000001129</v>
          </cell>
          <cell r="T315">
            <v>0.39400000000023283</v>
          </cell>
          <cell r="U315">
            <v>3.6799999999930151</v>
          </cell>
          <cell r="V315">
            <v>13.89000000001397</v>
          </cell>
          <cell r="W315">
            <v>21.399999999999636</v>
          </cell>
          <cell r="X315">
            <v>13.296999999998661</v>
          </cell>
          <cell r="Y315">
            <v>42.695999999996275</v>
          </cell>
          <cell r="Z315">
            <v>14.80000000000291</v>
          </cell>
          <cell r="AA315">
            <v>22.430000000007567</v>
          </cell>
          <cell r="AB315">
            <v>2.5949999999866122</v>
          </cell>
          <cell r="AC315">
            <v>2.0899999999965075</v>
          </cell>
          <cell r="AD315">
            <v>2.635999999998603</v>
          </cell>
          <cell r="AE315">
            <v>-1560.2819999998901</v>
          </cell>
          <cell r="AF315">
            <v>4.2739999999976135</v>
          </cell>
          <cell r="AG315">
            <v>4.3699999999953434</v>
          </cell>
          <cell r="AH315">
            <v>4.6090000000112923</v>
          </cell>
          <cell r="AI315">
            <v>9.5899999999965075</v>
          </cell>
          <cell r="AJ315">
            <v>27.350000000000364</v>
          </cell>
          <cell r="AK315">
            <v>7.2739999999976135</v>
          </cell>
          <cell r="AL315">
            <v>-1654.6399999999849</v>
          </cell>
          <cell r="AM315">
            <v>18.965000000011059</v>
          </cell>
          <cell r="AN315">
            <v>0.61000000000058208</v>
          </cell>
          <cell r="AO315">
            <v>7.2759999999980209</v>
          </cell>
          <cell r="AP315">
            <v>8.7200000000011642</v>
          </cell>
          <cell r="AQ315">
            <v>1.319999999999709</v>
          </cell>
          <cell r="AR315">
            <v>-1567.2730000000447</v>
          </cell>
          <cell r="AS315">
            <v>0</v>
          </cell>
          <cell r="AT315">
            <v>9.1000000000058208</v>
          </cell>
          <cell r="AU315">
            <v>11.939999999987776</v>
          </cell>
          <cell r="AV315">
            <v>21.534999999988941</v>
          </cell>
          <cell r="AW315">
            <v>2.9959999999991851</v>
          </cell>
          <cell r="AX315">
            <v>8.0780000000013388</v>
          </cell>
          <cell r="AY315">
            <v>-1687.3700000000244</v>
          </cell>
          <cell r="AZ315">
            <v>26.876000000003842</v>
          </cell>
          <cell r="BA315">
            <v>17.619999999995343</v>
          </cell>
          <cell r="BB315">
            <v>12.639999999999418</v>
          </cell>
          <cell r="BC315">
            <v>6.7100000000064028</v>
          </cell>
          <cell r="BD315">
            <v>2.6019999999989523</v>
          </cell>
          <cell r="BE315">
            <v>-1410.8610000000335</v>
          </cell>
          <cell r="BF315">
            <v>6.555000000000291</v>
          </cell>
          <cell r="BG315">
            <v>15.785000000003492</v>
          </cell>
          <cell r="BH315">
            <v>28.839999999996508</v>
          </cell>
          <cell r="BI315">
            <v>34.795000000012806</v>
          </cell>
          <cell r="BJ315">
            <v>7.3509999999987485</v>
          </cell>
          <cell r="BK315">
            <v>9.3589999999967404</v>
          </cell>
          <cell r="BL315">
            <v>-1566.320000000007</v>
          </cell>
          <cell r="BM315">
            <v>31.504000000000815</v>
          </cell>
          <cell r="BN315">
            <v>12.039999999993597</v>
          </cell>
          <cell r="BO315">
            <v>8.3899999999994179</v>
          </cell>
          <cell r="BP315">
            <v>0.83999999999650754</v>
          </cell>
          <cell r="BQ315">
            <v>0</v>
          </cell>
          <cell r="BR315">
            <v>-21.484000000054948</v>
          </cell>
          <cell r="BS315">
            <v>9.6100000000005821</v>
          </cell>
          <cell r="BT315">
            <v>17.034999999996217</v>
          </cell>
          <cell r="BU315">
            <v>38.899999999994179</v>
          </cell>
          <cell r="BV315">
            <v>47.890999999988708</v>
          </cell>
          <cell r="BW315">
            <v>19.712999999999738</v>
          </cell>
          <cell r="BX315">
            <v>28.294999999998254</v>
          </cell>
          <cell r="BY315">
            <v>342.06999999997788</v>
          </cell>
          <cell r="BZ315">
            <v>93.014999999999418</v>
          </cell>
          <cell r="CA315">
            <v>28.480000000010477</v>
          </cell>
          <cell r="CB315">
            <v>39.213999999992666</v>
          </cell>
          <cell r="CC315">
            <v>15.281999999999243</v>
          </cell>
          <cell r="CD315">
            <v>-700.9890000000014</v>
          </cell>
          <cell r="CE315">
            <v>988.25500000000466</v>
          </cell>
          <cell r="CF315">
            <v>4.4789999999993597</v>
          </cell>
          <cell r="CG315">
            <v>21.36699999999837</v>
          </cell>
          <cell r="CH315">
            <v>100.57800000000861</v>
          </cell>
          <cell r="CI315">
            <v>122.79500000000553</v>
          </cell>
          <cell r="CJ315">
            <v>38.337999999999738</v>
          </cell>
          <cell r="CK315">
            <v>80.158000000003085</v>
          </cell>
          <cell r="CL315">
            <v>439.5800000000163</v>
          </cell>
          <cell r="CM315">
            <v>227.65699999999924</v>
          </cell>
          <cell r="CN315">
            <v>28.105000000010477</v>
          </cell>
          <cell r="CO315">
            <v>73.470000000001164</v>
          </cell>
          <cell r="CP315">
            <v>18.847999999998137</v>
          </cell>
          <cell r="CQ315">
            <v>-167.11999999999534</v>
          </cell>
          <cell r="CR315">
            <v>277.19599999999627</v>
          </cell>
          <cell r="CS315">
            <v>0.27200000000084401</v>
          </cell>
          <cell r="CT315">
            <v>0.60700000000360887</v>
          </cell>
          <cell r="CU315">
            <v>1.1160000000090804</v>
          </cell>
          <cell r="CV315">
            <v>1.0630000000019209</v>
          </cell>
          <cell r="CW315">
            <v>8.5100000000002183</v>
          </cell>
          <cell r="CX315">
            <v>16.686000000001513</v>
          </cell>
          <cell r="CY315">
            <v>215.08999999999651</v>
          </cell>
          <cell r="CZ315">
            <v>0.64500000000043656</v>
          </cell>
          <cell r="DA315">
            <v>8.5959999999904539</v>
          </cell>
          <cell r="DB315">
            <v>23.377000000000407</v>
          </cell>
          <cell r="DC315">
            <v>0.37399999999615829</v>
          </cell>
          <cell r="DD315">
            <v>0.86000000000058208</v>
          </cell>
          <cell r="DE315">
            <v>111.52350000001024</v>
          </cell>
          <cell r="DF315">
            <v>0.21799999999711872</v>
          </cell>
          <cell r="DG315">
            <v>0.1879999999946449</v>
          </cell>
          <cell r="DH315">
            <v>0.58000000000174623</v>
          </cell>
          <cell r="DI315">
            <v>0.60300000000279397</v>
          </cell>
          <cell r="DJ315">
            <v>6.0294999999996435</v>
          </cell>
          <cell r="DK315">
            <v>22.386999999998807</v>
          </cell>
          <cell r="DL315">
            <v>77.529999999998836</v>
          </cell>
          <cell r="DM315">
            <v>0.72200000000157161</v>
          </cell>
          <cell r="DN315">
            <v>0.88999999999941792</v>
          </cell>
          <cell r="DO315">
            <v>0.71399999999994179</v>
          </cell>
          <cell r="DP315">
            <v>0.10799999999653664</v>
          </cell>
          <cell r="DQ315">
            <v>1.5540000000037253</v>
          </cell>
          <cell r="DR315">
            <v>4.9576599999854807</v>
          </cell>
          <cell r="DS315">
            <v>0.16010000000005675</v>
          </cell>
          <cell r="DT315">
            <v>0.50900000000001455</v>
          </cell>
          <cell r="DU315">
            <v>0.67799999999988358</v>
          </cell>
          <cell r="DV315">
            <v>0.80000000000109139</v>
          </cell>
          <cell r="DW315">
            <v>0.11059999999997672</v>
          </cell>
          <cell r="DX315">
            <v>0.92200000000048021</v>
          </cell>
          <cell r="DY315">
            <v>2.6460000000042783E-2</v>
          </cell>
          <cell r="DZ315">
            <v>1.3500000000021828E-2</v>
          </cell>
          <cell r="EA315">
            <v>0.6680000000014843</v>
          </cell>
          <cell r="EB315">
            <v>0.52799999999842839</v>
          </cell>
          <cell r="EC315">
            <v>0.3360000000011496</v>
          </cell>
          <cell r="ED315">
            <v>0.20600000000013097</v>
          </cell>
        </row>
        <row r="316">
          <cell r="F316">
            <v>10.086000000010245</v>
          </cell>
          <cell r="G316">
            <v>6.044000000008964</v>
          </cell>
          <cell r="H316">
            <v>-62.419999999998254</v>
          </cell>
          <cell r="I316">
            <v>8.1089999999967404</v>
          </cell>
          <cell r="J316">
            <v>8.0359999999927823</v>
          </cell>
          <cell r="K316">
            <v>0.53999999999359716</v>
          </cell>
          <cell r="L316">
            <v>15.730999999999767</v>
          </cell>
          <cell r="M316">
            <v>2.5590000000083819</v>
          </cell>
          <cell r="N316">
            <v>11.804000000003725</v>
          </cell>
          <cell r="O316">
            <v>3</v>
          </cell>
          <cell r="P316">
            <v>9.9100000000034925</v>
          </cell>
          <cell r="Q316">
            <v>9.6400000000139698</v>
          </cell>
          <cell r="R316">
            <v>523.46700000017881</v>
          </cell>
          <cell r="S316">
            <v>-67.594000000011874</v>
          </cell>
          <cell r="T316">
            <v>15.961999999999534</v>
          </cell>
          <cell r="U316">
            <v>12.702000000019325</v>
          </cell>
          <cell r="V316">
            <v>15.581999999994878</v>
          </cell>
          <cell r="W316">
            <v>27.282000000006519</v>
          </cell>
          <cell r="X316">
            <v>8.1609999999927823</v>
          </cell>
          <cell r="Y316">
            <v>-35.275000000008731</v>
          </cell>
          <cell r="Z316">
            <v>2.5830000000132713</v>
          </cell>
          <cell r="AA316">
            <v>368.75</v>
          </cell>
          <cell r="AB316">
            <v>10.793999999994412</v>
          </cell>
          <cell r="AC316">
            <v>33.345000000001164</v>
          </cell>
          <cell r="AD316">
            <v>131.17499999998836</v>
          </cell>
          <cell r="AE316">
            <v>617.21099999989383</v>
          </cell>
          <cell r="AF316">
            <v>59.129999999990105</v>
          </cell>
          <cell r="AG316">
            <v>128.53399999999965</v>
          </cell>
          <cell r="AH316">
            <v>16.025000000008731</v>
          </cell>
          <cell r="AI316">
            <v>23.652000000001863</v>
          </cell>
          <cell r="AJ316">
            <v>60.955000000001746</v>
          </cell>
          <cell r="AK316">
            <v>21.60399999999936</v>
          </cell>
          <cell r="AL316">
            <v>19.823999999993248</v>
          </cell>
          <cell r="AM316">
            <v>2.5630000000091968</v>
          </cell>
          <cell r="AN316">
            <v>60.369000000006054</v>
          </cell>
          <cell r="AO316">
            <v>35.279999999998836</v>
          </cell>
          <cell r="AP316">
            <v>71.38200000001234</v>
          </cell>
          <cell r="AQ316">
            <v>117.89299999999639</v>
          </cell>
          <cell r="AR316">
            <v>802.76900000032037</v>
          </cell>
          <cell r="AS316">
            <v>177.91599999999744</v>
          </cell>
          <cell r="AT316">
            <v>49.873999999996158</v>
          </cell>
          <cell r="AU316">
            <v>10.588000000003376</v>
          </cell>
          <cell r="AV316">
            <v>13.17500000000291</v>
          </cell>
          <cell r="AW316">
            <v>35.127000000007683</v>
          </cell>
          <cell r="AX316">
            <v>22.718000000000757</v>
          </cell>
          <cell r="AY316">
            <v>50.218000000008033</v>
          </cell>
          <cell r="AZ316">
            <v>8.000000000174623E-2</v>
          </cell>
          <cell r="BA316">
            <v>36.586000000010245</v>
          </cell>
          <cell r="BB316">
            <v>33.589999999981956</v>
          </cell>
          <cell r="BC316">
            <v>69.557999999989988</v>
          </cell>
          <cell r="BD316">
            <v>303.33899999999267</v>
          </cell>
          <cell r="BE316">
            <v>657.52900000032969</v>
          </cell>
          <cell r="BF316">
            <v>63.656000000002678</v>
          </cell>
          <cell r="BG316">
            <v>36.235999999989872</v>
          </cell>
          <cell r="BH316">
            <v>22.858000000000175</v>
          </cell>
          <cell r="BI316">
            <v>30.783000000010361</v>
          </cell>
          <cell r="BJ316">
            <v>47.117000000005646</v>
          </cell>
          <cell r="BK316">
            <v>7.9230000000025029</v>
          </cell>
          <cell r="BL316">
            <v>84.177000000010594</v>
          </cell>
          <cell r="BM316">
            <v>2.6350000000093132</v>
          </cell>
          <cell r="BN316">
            <v>152.92900000000373</v>
          </cell>
          <cell r="BO316">
            <v>31.548000000009779</v>
          </cell>
          <cell r="BP316">
            <v>169.07600000000093</v>
          </cell>
          <cell r="BQ316">
            <v>8.5910000000003492</v>
          </cell>
          <cell r="BR316">
            <v>1213.0200000000186</v>
          </cell>
          <cell r="BS316">
            <v>165.97000000000116</v>
          </cell>
          <cell r="BT316">
            <v>99.654999999998836</v>
          </cell>
          <cell r="BU316">
            <v>27.709000000002561</v>
          </cell>
          <cell r="BV316">
            <v>47.782999999995809</v>
          </cell>
          <cell r="BW316">
            <v>124.60099999999511</v>
          </cell>
          <cell r="BX316">
            <v>50.493999999998778</v>
          </cell>
          <cell r="BY316">
            <v>-29.381000000001222</v>
          </cell>
          <cell r="BZ316">
            <v>128.1759999999922</v>
          </cell>
          <cell r="CA316">
            <v>137.56699999999546</v>
          </cell>
          <cell r="CB316">
            <v>84.4259999999922</v>
          </cell>
          <cell r="CC316">
            <v>291.61499999999069</v>
          </cell>
          <cell r="CD316">
            <v>84.404999999998836</v>
          </cell>
          <cell r="CE316">
            <v>47.506899999803863</v>
          </cell>
          <cell r="CF316">
            <v>72.85290000000532</v>
          </cell>
          <cell r="CG316">
            <v>101.77100000000064</v>
          </cell>
          <cell r="CH316">
            <v>102.42799999999988</v>
          </cell>
          <cell r="CI316">
            <v>45.466999999996915</v>
          </cell>
          <cell r="CJ316">
            <v>190.94700000000012</v>
          </cell>
          <cell r="CK316">
            <v>48.758999999998196</v>
          </cell>
          <cell r="CL316">
            <v>-1035.5270000000019</v>
          </cell>
          <cell r="CM316">
            <v>178.25299999999697</v>
          </cell>
          <cell r="CN316">
            <v>162.65700000000652</v>
          </cell>
          <cell r="CO316">
            <v>148.09299999999348</v>
          </cell>
          <cell r="CP316">
            <v>-4.8790000000008149</v>
          </cell>
          <cell r="CQ316">
            <v>36.684999999997672</v>
          </cell>
          <cell r="CR316">
            <v>-113.99190000002272</v>
          </cell>
          <cell r="CS316">
            <v>0.35650000000168802</v>
          </cell>
          <cell r="CT316">
            <v>0.40619999999762513</v>
          </cell>
          <cell r="CU316">
            <v>0.6084999999984575</v>
          </cell>
          <cell r="CV316">
            <v>-13.815999999998894</v>
          </cell>
          <cell r="CW316">
            <v>0.86000000000058208</v>
          </cell>
          <cell r="CX316">
            <v>-2.1869999999980791</v>
          </cell>
          <cell r="CY316">
            <v>-95.201000000000931</v>
          </cell>
          <cell r="CZ316">
            <v>-32.285999999992782</v>
          </cell>
          <cell r="DA316">
            <v>55.500000000014552</v>
          </cell>
          <cell r="DB316">
            <v>-29.324000000000524</v>
          </cell>
          <cell r="DC316">
            <v>0.74299999998765998</v>
          </cell>
          <cell r="DD316">
            <v>0.34790000000066357</v>
          </cell>
          <cell r="DE316">
            <v>-36.297999999951571</v>
          </cell>
          <cell r="DF316">
            <v>0.3730000000068685</v>
          </cell>
          <cell r="DG316">
            <v>0.22199999999429565</v>
          </cell>
          <cell r="DH316">
            <v>0.64400000000023283</v>
          </cell>
          <cell r="DI316">
            <v>0.83799999999610009</v>
          </cell>
          <cell r="DJ316">
            <v>-20.934000000001106</v>
          </cell>
          <cell r="DK316">
            <v>-22.449000000000524</v>
          </cell>
          <cell r="DL316">
            <v>0.83200000000215368</v>
          </cell>
          <cell r="DM316">
            <v>1.7819999999919673</v>
          </cell>
          <cell r="DN316">
            <v>1.3010000000067521</v>
          </cell>
          <cell r="DO316">
            <v>0.4709999999977299</v>
          </cell>
          <cell r="DP316">
            <v>0.50200000000768341</v>
          </cell>
          <cell r="DQ316">
            <v>0.11999999999534339</v>
          </cell>
          <cell r="DR316">
            <v>4.0315199999895412</v>
          </cell>
          <cell r="DS316">
            <v>7.2000000000116415E-2</v>
          </cell>
          <cell r="DT316">
            <v>0.12800000000061118</v>
          </cell>
          <cell r="DU316">
            <v>7.2000000000116415E-2</v>
          </cell>
          <cell r="DV316">
            <v>0.33820000000014261</v>
          </cell>
          <cell r="DW316">
            <v>0.31450000000040745</v>
          </cell>
          <cell r="DX316">
            <v>0.87102000000231783</v>
          </cell>
          <cell r="DY316">
            <v>5.3999999999632564E-2</v>
          </cell>
          <cell r="DZ316">
            <v>0.77630000000135624</v>
          </cell>
          <cell r="EA316">
            <v>1.0900000000037835</v>
          </cell>
          <cell r="EB316">
            <v>0.18869999999878928</v>
          </cell>
          <cell r="EC316">
            <v>0.10080000000016298</v>
          </cell>
          <cell r="ED316">
            <v>2.599999999802094E-2</v>
          </cell>
        </row>
        <row r="317">
          <cell r="F317">
            <v>1.0779999999995198</v>
          </cell>
          <cell r="G317">
            <v>0</v>
          </cell>
          <cell r="H317">
            <v>0</v>
          </cell>
          <cell r="I317">
            <v>0</v>
          </cell>
          <cell r="J317">
            <v>0.18200000000069849</v>
          </cell>
          <cell r="K317">
            <v>0</v>
          </cell>
          <cell r="L317">
            <v>0.39099999999962165</v>
          </cell>
          <cell r="M317">
            <v>0</v>
          </cell>
          <cell r="N317">
            <v>-5.0299999999879219E-2</v>
          </cell>
          <cell r="O317">
            <v>0.64399999999841384</v>
          </cell>
          <cell r="P317">
            <v>0</v>
          </cell>
          <cell r="Q317">
            <v>4.3829999999998108</v>
          </cell>
          <cell r="R317">
            <v>-3.83980000000156</v>
          </cell>
          <cell r="S317">
            <v>-10.757999999999811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3.2471000000005006</v>
          </cell>
          <cell r="Y317">
            <v>1.2085999999999331</v>
          </cell>
          <cell r="Z317">
            <v>0</v>
          </cell>
          <cell r="AA317">
            <v>0</v>
          </cell>
          <cell r="AB317">
            <v>0.38450000000011642</v>
          </cell>
          <cell r="AC317">
            <v>0.42300000000068394</v>
          </cell>
          <cell r="AD317">
            <v>1.6549999999997453</v>
          </cell>
          <cell r="AE317">
            <v>9.4508999999961816</v>
          </cell>
          <cell r="AF317">
            <v>0</v>
          </cell>
          <cell r="AG317">
            <v>0</v>
          </cell>
          <cell r="AH317">
            <v>0</v>
          </cell>
          <cell r="AI317">
            <v>1.4183999999995649</v>
          </cell>
          <cell r="AJ317">
            <v>0</v>
          </cell>
          <cell r="AK317">
            <v>1.6999999999998181</v>
          </cell>
          <cell r="AL317">
            <v>2.8425999999999476</v>
          </cell>
          <cell r="AM317">
            <v>0.19549999999981083</v>
          </cell>
          <cell r="AN317">
            <v>0.2875000000003638</v>
          </cell>
          <cell r="AO317">
            <v>1.4400000000023283E-2</v>
          </cell>
          <cell r="AP317">
            <v>2.992500000000291</v>
          </cell>
          <cell r="AQ317">
            <v>0</v>
          </cell>
          <cell r="AR317">
            <v>21.835999999995693</v>
          </cell>
          <cell r="AS317">
            <v>6.5502999999998792</v>
          </cell>
          <cell r="AT317">
            <v>0</v>
          </cell>
          <cell r="AU317">
            <v>0</v>
          </cell>
          <cell r="AV317">
            <v>1.411300000000665</v>
          </cell>
          <cell r="AW317">
            <v>2.2280000000000655</v>
          </cell>
          <cell r="AX317">
            <v>0</v>
          </cell>
          <cell r="AY317">
            <v>0.12439999999969586</v>
          </cell>
          <cell r="AZ317">
            <v>5.3779999999997017</v>
          </cell>
          <cell r="BA317">
            <v>0</v>
          </cell>
          <cell r="BB317">
            <v>0</v>
          </cell>
          <cell r="BC317">
            <v>4.8316999999997279</v>
          </cell>
          <cell r="BD317">
            <v>1.3122999999995955</v>
          </cell>
          <cell r="BE317">
            <v>23.673699999999371</v>
          </cell>
          <cell r="BF317">
            <v>3.9247999999997774</v>
          </cell>
          <cell r="BG317">
            <v>4.9134000000003653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4.0905000000002474</v>
          </cell>
          <cell r="BM317">
            <v>0</v>
          </cell>
          <cell r="BN317">
            <v>6.8299999999999272</v>
          </cell>
          <cell r="BO317">
            <v>1.4000000000123691E-2</v>
          </cell>
          <cell r="BP317">
            <v>0</v>
          </cell>
          <cell r="BQ317">
            <v>3.9009999999998399</v>
          </cell>
          <cell r="BR317">
            <v>52.112199999988661</v>
          </cell>
          <cell r="BS317">
            <v>12.833999999999833</v>
          </cell>
          <cell r="BT317">
            <v>6.8519999999998618</v>
          </cell>
          <cell r="BU317">
            <v>0</v>
          </cell>
          <cell r="BV317">
            <v>7.6700000000528235E-2</v>
          </cell>
          <cell r="BW317">
            <v>2.8760000000002037</v>
          </cell>
          <cell r="BX317">
            <v>0</v>
          </cell>
          <cell r="BY317">
            <v>-1.0306999999993423</v>
          </cell>
          <cell r="BZ317">
            <v>9.6896000000006097</v>
          </cell>
          <cell r="CA317">
            <v>2.7757000000001426</v>
          </cell>
          <cell r="CB317">
            <v>8.9245999999993728</v>
          </cell>
          <cell r="CC317">
            <v>4.7874000000001615</v>
          </cell>
          <cell r="CD317">
            <v>4.3269000000000233</v>
          </cell>
          <cell r="CE317">
            <v>59.181100000001607</v>
          </cell>
          <cell r="CF317">
            <v>0</v>
          </cell>
          <cell r="CG317">
            <v>11.356499999999869</v>
          </cell>
          <cell r="CH317">
            <v>0.22269999999934953</v>
          </cell>
          <cell r="CI317">
            <v>7.5465000000003783</v>
          </cell>
          <cell r="CJ317">
            <v>0.10769999999956781</v>
          </cell>
          <cell r="CK317">
            <v>4.550600000000486</v>
          </cell>
          <cell r="CL317">
            <v>-8.7809999999999491</v>
          </cell>
          <cell r="CM317">
            <v>21.52639999999974</v>
          </cell>
          <cell r="CN317">
            <v>0.8444999999992433</v>
          </cell>
          <cell r="CO317">
            <v>21.807199999999739</v>
          </cell>
          <cell r="CP317">
            <v>0</v>
          </cell>
          <cell r="CQ317">
            <v>0</v>
          </cell>
          <cell r="CR317">
            <v>-6.4600000012433156E-2</v>
          </cell>
          <cell r="CS317">
            <v>0</v>
          </cell>
          <cell r="CT317">
            <v>3.6900000000059663E-2</v>
          </cell>
          <cell r="CU317">
            <v>6.8400000000110595E-2</v>
          </cell>
          <cell r="CV317">
            <v>0</v>
          </cell>
          <cell r="CW317">
            <v>6.0000000000400178E-2</v>
          </cell>
          <cell r="CX317">
            <v>-0.7691000000004351</v>
          </cell>
          <cell r="CY317">
            <v>0.12000000000011823</v>
          </cell>
          <cell r="CZ317">
            <v>7.6099999999769352E-2</v>
          </cell>
          <cell r="DA317">
            <v>0.17529999999987922</v>
          </cell>
          <cell r="DB317">
            <v>0.10010000000011132</v>
          </cell>
          <cell r="DC317">
            <v>3.5699999999451393E-2</v>
          </cell>
          <cell r="DD317">
            <v>3.2000000000152795E-2</v>
          </cell>
          <cell r="DE317">
            <v>-10.842700000001059</v>
          </cell>
          <cell r="DF317">
            <v>0</v>
          </cell>
          <cell r="DG317">
            <v>5.0100000000384171E-2</v>
          </cell>
          <cell r="DH317">
            <v>0</v>
          </cell>
          <cell r="DI317">
            <v>0.10860000000047876</v>
          </cell>
          <cell r="DJ317">
            <v>0</v>
          </cell>
          <cell r="DK317">
            <v>-11.385600000000522</v>
          </cell>
          <cell r="DL317">
            <v>0.18920000000025539</v>
          </cell>
          <cell r="DM317">
            <v>0.10590000000001965</v>
          </cell>
          <cell r="DN317">
            <v>5.8099999999740248E-2</v>
          </cell>
          <cell r="DO317">
            <v>0</v>
          </cell>
          <cell r="DP317">
            <v>0</v>
          </cell>
          <cell r="DQ317">
            <v>3.0999999999949068E-2</v>
          </cell>
          <cell r="DR317">
            <v>0.11549999999988358</v>
          </cell>
          <cell r="DS317">
            <v>0</v>
          </cell>
          <cell r="DT317">
            <v>0</v>
          </cell>
          <cell r="DU317">
            <v>0</v>
          </cell>
          <cell r="DV317">
            <v>9.7000000000662112E-3</v>
          </cell>
          <cell r="DW317">
            <v>0</v>
          </cell>
          <cell r="DX317">
            <v>3.9000000001578883E-3</v>
          </cell>
          <cell r="DY317">
            <v>0</v>
          </cell>
          <cell r="DZ317">
            <v>0</v>
          </cell>
          <cell r="EA317">
            <v>0.10190000000000055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32.308716000000004</v>
          </cell>
          <cell r="G320">
            <v>260.76390000000538</v>
          </cell>
          <cell r="H320">
            <v>1052.0842400000111</v>
          </cell>
          <cell r="I320">
            <v>1156.3358000000007</v>
          </cell>
          <cell r="J320">
            <v>843.47176999999647</v>
          </cell>
          <cell r="K320">
            <v>1040.2778299999991</v>
          </cell>
          <cell r="L320">
            <v>164.10301700000036</v>
          </cell>
          <cell r="M320">
            <v>156.96489800000018</v>
          </cell>
          <cell r="N320">
            <v>583.63692839999567</v>
          </cell>
          <cell r="O320">
            <v>300.42527999999766</v>
          </cell>
          <cell r="P320">
            <v>180.04699000000073</v>
          </cell>
          <cell r="Q320">
            <v>60.393819999999323</v>
          </cell>
          <cell r="R320">
            <v>5359.6867410000996</v>
          </cell>
          <cell r="S320">
            <v>21.081776999999875</v>
          </cell>
          <cell r="T320">
            <v>151.33192000000054</v>
          </cell>
          <cell r="U320">
            <v>905.07000000002154</v>
          </cell>
          <cell r="V320">
            <v>1139.9539000000077</v>
          </cell>
          <cell r="W320">
            <v>654.93110000000161</v>
          </cell>
          <cell r="X320">
            <v>532.95424999999886</v>
          </cell>
          <cell r="Y320">
            <v>59.63623699999971</v>
          </cell>
          <cell r="Z320">
            <v>102.90476000000035</v>
          </cell>
          <cell r="AA320">
            <v>1328.5404000000053</v>
          </cell>
          <cell r="AB320">
            <v>319.62386700000206</v>
          </cell>
          <cell r="AC320">
            <v>143.6585299999997</v>
          </cell>
          <cell r="AD320">
            <v>0</v>
          </cell>
          <cell r="AE320">
            <v>3356.6473267000401</v>
          </cell>
          <cell r="AF320">
            <v>0</v>
          </cell>
          <cell r="AG320">
            <v>20.51513100000011</v>
          </cell>
          <cell r="AH320">
            <v>677.38180000000284</v>
          </cell>
          <cell r="AI320">
            <v>887.69500000000698</v>
          </cell>
          <cell r="AJ320">
            <v>574.0704300000034</v>
          </cell>
          <cell r="AK320">
            <v>371.08310000000347</v>
          </cell>
          <cell r="AL320">
            <v>34.012200000000121</v>
          </cell>
          <cell r="AM320">
            <v>121.35597600000074</v>
          </cell>
          <cell r="AN320">
            <v>523.14010000000417</v>
          </cell>
          <cell r="AO320">
            <v>141.48563000000013</v>
          </cell>
          <cell r="AP320">
            <v>5.9079596999999993</v>
          </cell>
          <cell r="AQ320">
            <v>0</v>
          </cell>
          <cell r="AR320">
            <v>2788.6615046999796</v>
          </cell>
          <cell r="AS320">
            <v>0</v>
          </cell>
          <cell r="AT320">
            <v>16.145019999999931</v>
          </cell>
          <cell r="AU320">
            <v>501.89350000000195</v>
          </cell>
          <cell r="AV320">
            <v>697.82270000000426</v>
          </cell>
          <cell r="AW320">
            <v>394.03529999999591</v>
          </cell>
          <cell r="AX320">
            <v>513.10539999999673</v>
          </cell>
          <cell r="AY320">
            <v>15.308104700000058</v>
          </cell>
          <cell r="AZ320">
            <v>41.713849999999638</v>
          </cell>
          <cell r="BA320">
            <v>432.77609999999913</v>
          </cell>
          <cell r="BB320">
            <v>175.86153000000013</v>
          </cell>
          <cell r="BC320">
            <v>0</v>
          </cell>
          <cell r="BD320">
            <v>0</v>
          </cell>
          <cell r="BE320">
            <v>2177.4833840000065</v>
          </cell>
          <cell r="BF320">
            <v>0</v>
          </cell>
          <cell r="BG320">
            <v>0</v>
          </cell>
          <cell r="BH320">
            <v>349.81594999999652</v>
          </cell>
          <cell r="BI320">
            <v>672.49579999999696</v>
          </cell>
          <cell r="BJ320">
            <v>301.38507100000061</v>
          </cell>
          <cell r="BK320">
            <v>349.44599999999991</v>
          </cell>
          <cell r="BL320">
            <v>0</v>
          </cell>
          <cell r="BM320">
            <v>67.559109999999919</v>
          </cell>
          <cell r="BN320">
            <v>285.37179999999898</v>
          </cell>
          <cell r="BO320">
            <v>135.10764000000017</v>
          </cell>
          <cell r="BP320">
            <v>16.302012999999988</v>
          </cell>
          <cell r="BQ320">
            <v>0</v>
          </cell>
          <cell r="BR320">
            <v>1065.6315439999962</v>
          </cell>
          <cell r="BS320">
            <v>0</v>
          </cell>
          <cell r="BT320">
            <v>5.2050780000000003</v>
          </cell>
          <cell r="BU320">
            <v>218.73769999999786</v>
          </cell>
          <cell r="BV320">
            <v>411.93045999999958</v>
          </cell>
          <cell r="BW320">
            <v>92.043535999999222</v>
          </cell>
          <cell r="BX320">
            <v>194.73045999999886</v>
          </cell>
          <cell r="BY320">
            <v>26.377800000002026</v>
          </cell>
          <cell r="BZ320">
            <v>0</v>
          </cell>
          <cell r="CA320">
            <v>116.60651000000053</v>
          </cell>
          <cell r="CB320">
            <v>0</v>
          </cell>
          <cell r="CC320">
            <v>0</v>
          </cell>
          <cell r="CD320">
            <v>0</v>
          </cell>
          <cell r="CE320">
            <v>92.174299999998766</v>
          </cell>
          <cell r="CF320">
            <v>0</v>
          </cell>
          <cell r="CG320">
            <v>0</v>
          </cell>
          <cell r="CH320">
            <v>68.886720000000423</v>
          </cell>
          <cell r="CI320">
            <v>23.287579999999934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59.189716000051703</v>
          </cell>
          <cell r="G321">
            <v>282.14189999992959</v>
          </cell>
          <cell r="H321">
            <v>1005.5642400000943</v>
          </cell>
          <cell r="I321">
            <v>1190.5347999999649</v>
          </cell>
          <cell r="J321">
            <v>872.57476999997743</v>
          </cell>
          <cell r="K321">
            <v>1058.9278300000005</v>
          </cell>
          <cell r="L321">
            <v>218.62101699999766</v>
          </cell>
          <cell r="M321">
            <v>203.80789799994091</v>
          </cell>
          <cell r="N321">
            <v>631.88062840001658</v>
          </cell>
          <cell r="O321">
            <v>328.19127999991179</v>
          </cell>
          <cell r="P321">
            <v>206.01999000000069</v>
          </cell>
          <cell r="Q321">
            <v>86.872819999989588</v>
          </cell>
          <cell r="R321">
            <v>6544.0379410004243</v>
          </cell>
          <cell r="S321">
            <v>-210.95222300000023</v>
          </cell>
          <cell r="T321">
            <v>184.3549200000125</v>
          </cell>
          <cell r="U321">
            <v>921.50600000005215</v>
          </cell>
          <cell r="V321">
            <v>1196.4219000000739</v>
          </cell>
          <cell r="W321">
            <v>768.62110000001849</v>
          </cell>
          <cell r="X321">
            <v>584.71235000001616</v>
          </cell>
          <cell r="Y321">
            <v>101.91583700000774</v>
          </cell>
          <cell r="Z321">
            <v>136.26776000007521</v>
          </cell>
          <cell r="AA321">
            <v>2120.4203999999445</v>
          </cell>
          <cell r="AB321">
            <v>357.4373669999768</v>
          </cell>
          <cell r="AC321">
            <v>196.12653000006685</v>
          </cell>
          <cell r="AD321">
            <v>187.20600000000559</v>
          </cell>
          <cell r="AE321">
            <v>3179.8242266997695</v>
          </cell>
          <cell r="AF321">
            <v>102.25299999996787</v>
          </cell>
          <cell r="AG321">
            <v>209.21613100002287</v>
          </cell>
          <cell r="AH321">
            <v>732.0118000000366</v>
          </cell>
          <cell r="AI321">
            <v>950.46140000002924</v>
          </cell>
          <cell r="AJ321">
            <v>691.57142999998177</v>
          </cell>
          <cell r="AK321">
            <v>458.82210000001942</v>
          </cell>
          <cell r="AL321">
            <v>-1549.481199999922</v>
          </cell>
          <cell r="AM321">
            <v>202.11947600007989</v>
          </cell>
          <cell r="AN321">
            <v>634.23660000006203</v>
          </cell>
          <cell r="AO321">
            <v>272.90202999999747</v>
          </cell>
          <cell r="AP321">
            <v>124.98245969996788</v>
          </cell>
          <cell r="AQ321">
            <v>350.72899999999208</v>
          </cell>
          <cell r="AR321">
            <v>2630.7205047011375</v>
          </cell>
          <cell r="AS321">
            <v>355.78129999997327</v>
          </cell>
          <cell r="AT321">
            <v>15.829019999946468</v>
          </cell>
          <cell r="AU321">
            <v>545.52649999997811</v>
          </cell>
          <cell r="AV321">
            <v>787.87800000002608</v>
          </cell>
          <cell r="AW321">
            <v>457.05530000000726</v>
          </cell>
          <cell r="AX321">
            <v>577.22540000002482</v>
          </cell>
          <cell r="AY321">
            <v>-1568.9654953000718</v>
          </cell>
          <cell r="AZ321">
            <v>132.56384999997681</v>
          </cell>
          <cell r="BA321">
            <v>548.95209999993676</v>
          </cell>
          <cell r="BB321">
            <v>311.42252999998163</v>
          </cell>
          <cell r="BC321">
            <v>111.50970000005327</v>
          </cell>
          <cell r="BD321">
            <v>355.94229999999516</v>
          </cell>
          <cell r="BE321">
            <v>2111.5700840009376</v>
          </cell>
          <cell r="BF321">
            <v>175.74179999995977</v>
          </cell>
          <cell r="BG321">
            <v>116.25740000000224</v>
          </cell>
          <cell r="BH321">
            <v>449.93894999998156</v>
          </cell>
          <cell r="BI321">
            <v>761.96979999996256</v>
          </cell>
          <cell r="BJ321">
            <v>365.58407100001932</v>
          </cell>
          <cell r="BK321">
            <v>399.9320000000007</v>
          </cell>
          <cell r="BL321">
            <v>-1390.1125000000466</v>
          </cell>
          <cell r="BM321">
            <v>202.45811000000685</v>
          </cell>
          <cell r="BN321">
            <v>493.65179999993416</v>
          </cell>
          <cell r="BO321">
            <v>240.59863999992376</v>
          </cell>
          <cell r="BP321">
            <v>209.95801299996674</v>
          </cell>
          <cell r="BQ321">
            <v>85.591999999945983</v>
          </cell>
          <cell r="BR321">
            <v>3333.9527440001257</v>
          </cell>
          <cell r="BS321">
            <v>176.3300000000454</v>
          </cell>
          <cell r="BT321">
            <v>397.1200780000072</v>
          </cell>
          <cell r="BU321">
            <v>351.07170000002952</v>
          </cell>
          <cell r="BV321">
            <v>550.29715999995824</v>
          </cell>
          <cell r="BW321">
            <v>328.13353599995025</v>
          </cell>
          <cell r="BX321">
            <v>317.12246000001323</v>
          </cell>
          <cell r="BY321">
            <v>369.72610000002896</v>
          </cell>
          <cell r="BZ321">
            <v>437.71360000001732</v>
          </cell>
          <cell r="CA321">
            <v>373.81921000004513</v>
          </cell>
          <cell r="CB321">
            <v>299.96159999998054</v>
          </cell>
          <cell r="CC321">
            <v>221.07239999994636</v>
          </cell>
          <cell r="CD321">
            <v>-488.415100000042</v>
          </cell>
          <cell r="CE321">
            <v>2672.1882999995723</v>
          </cell>
          <cell r="CF321">
            <v>187.91390000002866</v>
          </cell>
          <cell r="CG321">
            <v>135.22050000002491</v>
          </cell>
          <cell r="CH321">
            <v>651.14541999995708</v>
          </cell>
          <cell r="CI321">
            <v>285.62908000001335</v>
          </cell>
          <cell r="CJ321">
            <v>307.98170000000391</v>
          </cell>
          <cell r="CK321">
            <v>275.50359999996726</v>
          </cell>
          <cell r="CL321">
            <v>-538.35700000001816</v>
          </cell>
          <cell r="CM321">
            <v>602.89039999997476</v>
          </cell>
          <cell r="CN321">
            <v>341.16649999999208</v>
          </cell>
          <cell r="CO321">
            <v>438.39920000001439</v>
          </cell>
          <cell r="CP321">
            <v>227.43799999996554</v>
          </cell>
          <cell r="CQ321">
            <v>-242.74299999998766</v>
          </cell>
          <cell r="CR321">
            <v>227.89749999949709</v>
          </cell>
          <cell r="CS321">
            <v>1.330500000010943</v>
          </cell>
          <cell r="CT321">
            <v>7.2051000000210479</v>
          </cell>
          <cell r="CU321">
            <v>3.0948999999964144</v>
          </cell>
          <cell r="CV321">
            <v>-11.122999999992317</v>
          </cell>
          <cell r="CW321">
            <v>10.586999999999534</v>
          </cell>
          <cell r="CX321">
            <v>23.213900000002468</v>
          </cell>
          <cell r="CY321">
            <v>121.20600000000559</v>
          </cell>
          <cell r="CZ321">
            <v>-29.288899999985006</v>
          </cell>
          <cell r="DA321">
            <v>89.311300000001211</v>
          </cell>
          <cell r="DB321">
            <v>8.4710999999952037</v>
          </cell>
          <cell r="DC321">
            <v>2.2696999999752734</v>
          </cell>
          <cell r="DD321">
            <v>1.6199000000196975</v>
          </cell>
          <cell r="DE321">
            <v>116.33980000019073</v>
          </cell>
          <cell r="DF321">
            <v>1.1750000000174623</v>
          </cell>
          <cell r="DG321">
            <v>1.3771000000124332</v>
          </cell>
          <cell r="DH321">
            <v>2.7020000000193249</v>
          </cell>
          <cell r="DI321">
            <v>3.5525999999954365</v>
          </cell>
          <cell r="DJ321">
            <v>-14.24550000000454</v>
          </cell>
          <cell r="DK321">
            <v>28.485400000005029</v>
          </cell>
          <cell r="DL321">
            <v>79.576200000010431</v>
          </cell>
          <cell r="DM321">
            <v>4.0908999999810476</v>
          </cell>
          <cell r="DN321">
            <v>3.7880999999470077</v>
          </cell>
          <cell r="DO321">
            <v>1.8500000000058208</v>
          </cell>
          <cell r="DP321">
            <v>1.8300000000162981</v>
          </cell>
          <cell r="DQ321">
            <v>2.157999999995809</v>
          </cell>
          <cell r="DR321">
            <v>14.109219999867491</v>
          </cell>
          <cell r="DS321">
            <v>0.28059999999823049</v>
          </cell>
          <cell r="DT321">
            <v>0.79199999998672865</v>
          </cell>
          <cell r="DU321">
            <v>1.0650000000023283</v>
          </cell>
          <cell r="DV321">
            <v>1.8148999999975786</v>
          </cell>
          <cell r="DW321">
            <v>0.71749999999155989</v>
          </cell>
          <cell r="DX321">
            <v>2.7596200000116369</v>
          </cell>
          <cell r="DY321">
            <v>0.25689999999303836</v>
          </cell>
          <cell r="DZ321">
            <v>1.2462999999988824</v>
          </cell>
          <cell r="EA321">
            <v>2.8909000000130618</v>
          </cell>
          <cell r="EB321">
            <v>1.064700000002631</v>
          </cell>
          <cell r="EC321">
            <v>0.89880000000994187</v>
          </cell>
          <cell r="ED321">
            <v>0.32200000001466833</v>
          </cell>
        </row>
        <row r="323">
          <cell r="F323">
            <v>59.189716000051703</v>
          </cell>
          <cell r="G323">
            <v>282.14189999992959</v>
          </cell>
          <cell r="H323">
            <v>1005.5642400000943</v>
          </cell>
          <cell r="I323">
            <v>1190.5347999999649</v>
          </cell>
          <cell r="J323">
            <v>872.57476999997743</v>
          </cell>
          <cell r="K323">
            <v>1058.9278300000005</v>
          </cell>
          <cell r="L323">
            <v>218.62101699999766</v>
          </cell>
          <cell r="M323">
            <v>203.80789799994091</v>
          </cell>
          <cell r="N323">
            <v>631.88062840001658</v>
          </cell>
          <cell r="O323">
            <v>328.19127999991179</v>
          </cell>
          <cell r="P323">
            <v>206.01999000000069</v>
          </cell>
          <cell r="Q323">
            <v>86.872819999989588</v>
          </cell>
          <cell r="R323">
            <v>6544.037940999493</v>
          </cell>
          <cell r="S323">
            <v>-210.95222300000023</v>
          </cell>
          <cell r="T323">
            <v>184.3549200000125</v>
          </cell>
          <cell r="U323">
            <v>921.50600000005215</v>
          </cell>
          <cell r="V323">
            <v>1196.4219000000739</v>
          </cell>
          <cell r="W323">
            <v>768.62110000001849</v>
          </cell>
          <cell r="X323">
            <v>584.71235000001616</v>
          </cell>
          <cell r="Y323">
            <v>101.91583700000774</v>
          </cell>
          <cell r="Z323">
            <v>136.26776000007521</v>
          </cell>
          <cell r="AA323">
            <v>2120.4203999999445</v>
          </cell>
          <cell r="AB323">
            <v>357.4373669999768</v>
          </cell>
          <cell r="AC323">
            <v>196.12653000006685</v>
          </cell>
          <cell r="AD323">
            <v>187.20600000000559</v>
          </cell>
          <cell r="AE323">
            <v>3179.8242267007008</v>
          </cell>
          <cell r="AF323">
            <v>102.25299999996787</v>
          </cell>
          <cell r="AG323">
            <v>209.21613100002287</v>
          </cell>
          <cell r="AH323">
            <v>732.0118000000366</v>
          </cell>
          <cell r="AI323">
            <v>950.46140000002924</v>
          </cell>
          <cell r="AJ323">
            <v>691.57142999998177</v>
          </cell>
          <cell r="AK323">
            <v>458.82210000001942</v>
          </cell>
          <cell r="AL323">
            <v>-1549.481199999922</v>
          </cell>
          <cell r="AM323">
            <v>202.11947600007989</v>
          </cell>
          <cell r="AN323">
            <v>634.23660000006203</v>
          </cell>
          <cell r="AO323">
            <v>272.90202999999747</v>
          </cell>
          <cell r="AP323">
            <v>124.98245969996788</v>
          </cell>
          <cell r="AQ323">
            <v>350.72899999999208</v>
          </cell>
          <cell r="AR323">
            <v>2630.7205047002062</v>
          </cell>
          <cell r="AS323">
            <v>355.78129999997327</v>
          </cell>
          <cell r="AT323">
            <v>15.829019999946468</v>
          </cell>
          <cell r="AU323">
            <v>545.52649999997811</v>
          </cell>
          <cell r="AV323">
            <v>787.87800000002608</v>
          </cell>
          <cell r="AW323">
            <v>457.05530000000726</v>
          </cell>
          <cell r="AX323">
            <v>577.22540000002482</v>
          </cell>
          <cell r="AY323">
            <v>-1568.9654953000718</v>
          </cell>
          <cell r="AZ323">
            <v>132.56384999997681</v>
          </cell>
          <cell r="BA323">
            <v>548.95209999993676</v>
          </cell>
          <cell r="BB323">
            <v>311.42252999998163</v>
          </cell>
          <cell r="BC323">
            <v>111.50970000005327</v>
          </cell>
          <cell r="BD323">
            <v>355.94229999999516</v>
          </cell>
          <cell r="BE323">
            <v>2111.5700840000063</v>
          </cell>
          <cell r="BF323">
            <v>175.74179999995977</v>
          </cell>
          <cell r="BG323">
            <v>116.25740000000224</v>
          </cell>
          <cell r="BH323">
            <v>449.93894999998156</v>
          </cell>
          <cell r="BI323">
            <v>761.96979999996256</v>
          </cell>
          <cell r="BJ323">
            <v>365.58407100001932</v>
          </cell>
          <cell r="BK323">
            <v>399.9320000000007</v>
          </cell>
          <cell r="BL323">
            <v>-1390.1125000000466</v>
          </cell>
          <cell r="BM323">
            <v>202.45811000000685</v>
          </cell>
          <cell r="BN323">
            <v>493.65179999993416</v>
          </cell>
          <cell r="BO323">
            <v>240.59863999992376</v>
          </cell>
          <cell r="BP323">
            <v>209.95801299996674</v>
          </cell>
          <cell r="BQ323">
            <v>85.591999999945983</v>
          </cell>
          <cell r="BR323">
            <v>3333.9527440005913</v>
          </cell>
          <cell r="BS323">
            <v>176.3300000000454</v>
          </cell>
          <cell r="BT323">
            <v>397.1200780000072</v>
          </cell>
          <cell r="BU323">
            <v>351.07170000002952</v>
          </cell>
          <cell r="BV323">
            <v>550.29715999995824</v>
          </cell>
          <cell r="BW323">
            <v>328.13353599995025</v>
          </cell>
          <cell r="BX323">
            <v>317.12246000001323</v>
          </cell>
          <cell r="BY323">
            <v>369.72610000002896</v>
          </cell>
          <cell r="BZ323">
            <v>437.71360000001732</v>
          </cell>
          <cell r="CA323">
            <v>373.81921000004513</v>
          </cell>
          <cell r="CB323">
            <v>299.96159999998054</v>
          </cell>
          <cell r="CC323">
            <v>221.07239999994636</v>
          </cell>
          <cell r="CD323">
            <v>-488.415100000042</v>
          </cell>
          <cell r="CE323">
            <v>2672.188300000038</v>
          </cell>
          <cell r="CF323">
            <v>187.91390000002866</v>
          </cell>
          <cell r="CG323">
            <v>135.22050000002491</v>
          </cell>
          <cell r="CH323">
            <v>651.14541999995708</v>
          </cell>
          <cell r="CI323">
            <v>285.62908000001335</v>
          </cell>
          <cell r="CJ323">
            <v>307.98170000000391</v>
          </cell>
          <cell r="CK323">
            <v>275.50359999996726</v>
          </cell>
          <cell r="CL323">
            <v>-538.35700000001816</v>
          </cell>
          <cell r="CM323">
            <v>602.89039999997476</v>
          </cell>
          <cell r="CN323">
            <v>341.16649999999208</v>
          </cell>
          <cell r="CO323">
            <v>438.39920000001439</v>
          </cell>
          <cell r="CP323">
            <v>227.43799999996554</v>
          </cell>
          <cell r="CQ323">
            <v>-242.74299999998766</v>
          </cell>
          <cell r="CR323">
            <v>227.89750000042841</v>
          </cell>
          <cell r="CS323">
            <v>1.330500000010943</v>
          </cell>
          <cell r="CT323">
            <v>7.2051000000210479</v>
          </cell>
          <cell r="CU323">
            <v>3.0948999999964144</v>
          </cell>
          <cell r="CV323">
            <v>-11.122999999992317</v>
          </cell>
          <cell r="CW323">
            <v>10.586999999999534</v>
          </cell>
          <cell r="CX323">
            <v>23.213900000002468</v>
          </cell>
          <cell r="CY323">
            <v>121.20600000000559</v>
          </cell>
          <cell r="CZ323">
            <v>-29.288899999985006</v>
          </cell>
          <cell r="DA323">
            <v>89.311300000001211</v>
          </cell>
          <cell r="DB323">
            <v>8.4710999999952037</v>
          </cell>
          <cell r="DC323">
            <v>2.2696999999752734</v>
          </cell>
          <cell r="DD323">
            <v>1.6199000000196975</v>
          </cell>
          <cell r="DE323">
            <v>116.33979999972507</v>
          </cell>
          <cell r="DF323">
            <v>1.1750000000174623</v>
          </cell>
          <cell r="DG323">
            <v>1.3771000000124332</v>
          </cell>
          <cell r="DH323">
            <v>2.7020000000193249</v>
          </cell>
          <cell r="DI323">
            <v>3.5525999999954365</v>
          </cell>
          <cell r="DJ323">
            <v>-14.24550000000454</v>
          </cell>
          <cell r="DK323">
            <v>28.485400000005029</v>
          </cell>
          <cell r="DL323">
            <v>79.576200000010431</v>
          </cell>
          <cell r="DM323">
            <v>4.0908999999810476</v>
          </cell>
          <cell r="DN323">
            <v>3.7880999999470077</v>
          </cell>
          <cell r="DO323">
            <v>1.8500000000058208</v>
          </cell>
          <cell r="DP323">
            <v>1.8300000000162981</v>
          </cell>
          <cell r="DQ323">
            <v>2.157999999995809</v>
          </cell>
          <cell r="DR323">
            <v>14.109219999983907</v>
          </cell>
          <cell r="DS323">
            <v>0.28059999999823049</v>
          </cell>
          <cell r="DT323">
            <v>0.79199999998672865</v>
          </cell>
          <cell r="DU323">
            <v>1.0650000000023283</v>
          </cell>
          <cell r="DV323">
            <v>1.8148999999975786</v>
          </cell>
          <cell r="DW323">
            <v>0.71749999999155989</v>
          </cell>
          <cell r="DX323">
            <v>2.7596200000116369</v>
          </cell>
          <cell r="DY323">
            <v>0.25689999999303836</v>
          </cell>
          <cell r="DZ323">
            <v>1.2462999999988824</v>
          </cell>
          <cell r="EA323">
            <v>2.8909000000130618</v>
          </cell>
          <cell r="EB323">
            <v>1.064700000002631</v>
          </cell>
          <cell r="EC323">
            <v>0.89880000000994187</v>
          </cell>
          <cell r="ED323">
            <v>0.32200000001466833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F325">
            <v>59.189716000109911</v>
          </cell>
          <cell r="G325">
            <v>282.14190000016242</v>
          </cell>
          <cell r="H325">
            <v>1005.5642400002107</v>
          </cell>
          <cell r="I325">
            <v>1190.5348000004888</v>
          </cell>
          <cell r="J325">
            <v>872.57477000076324</v>
          </cell>
          <cell r="K325">
            <v>1058.927830000408</v>
          </cell>
          <cell r="L325">
            <v>218.62101699970663</v>
          </cell>
          <cell r="M325">
            <v>203.8078979998827</v>
          </cell>
          <cell r="N325">
            <v>631.88062840048224</v>
          </cell>
          <cell r="O325">
            <v>328.19127999991179</v>
          </cell>
          <cell r="P325">
            <v>206.01998999994248</v>
          </cell>
          <cell r="Q325">
            <v>86.872820000164211</v>
          </cell>
          <cell r="R325">
            <v>6544.0379410013556</v>
          </cell>
          <cell r="S325">
            <v>-210.95222300011665</v>
          </cell>
          <cell r="T325">
            <v>184.35491999983788</v>
          </cell>
          <cell r="U325">
            <v>921.50600000005215</v>
          </cell>
          <cell r="V325">
            <v>1196.4218999994919</v>
          </cell>
          <cell r="W325">
            <v>768.6211000001058</v>
          </cell>
          <cell r="X325">
            <v>584.71234999969602</v>
          </cell>
          <cell r="Y325">
            <v>101.91583700012416</v>
          </cell>
          <cell r="Z325">
            <v>136.26775999926031</v>
          </cell>
          <cell r="AA325">
            <v>2120.420399999246</v>
          </cell>
          <cell r="AB325">
            <v>357.43736699968576</v>
          </cell>
          <cell r="AC325">
            <v>196.12653000000864</v>
          </cell>
          <cell r="AD325">
            <v>187.20600000023842</v>
          </cell>
          <cell r="AE325">
            <v>3179.8242266848683</v>
          </cell>
          <cell r="AF325">
            <v>102.25299999956042</v>
          </cell>
          <cell r="AG325">
            <v>209.21613099984825</v>
          </cell>
          <cell r="AH325">
            <v>732.01179999951273</v>
          </cell>
          <cell r="AI325">
            <v>950.46140000037849</v>
          </cell>
          <cell r="AJ325">
            <v>691.57142999954522</v>
          </cell>
          <cell r="AK325">
            <v>458.82210000045598</v>
          </cell>
          <cell r="AL325">
            <v>-1549.4812000002712</v>
          </cell>
          <cell r="AM325">
            <v>202.11947599984705</v>
          </cell>
          <cell r="AN325">
            <v>634.23660000041127</v>
          </cell>
          <cell r="AO325">
            <v>272.90203000046313</v>
          </cell>
          <cell r="AP325">
            <v>124.98245969973505</v>
          </cell>
          <cell r="AQ325">
            <v>350.72900000028312</v>
          </cell>
          <cell r="AR325">
            <v>2630.7205047085881</v>
          </cell>
          <cell r="AS325">
            <v>355.78129999991506</v>
          </cell>
          <cell r="AT325">
            <v>15.829020000062883</v>
          </cell>
          <cell r="AU325">
            <v>545.52649999968708</v>
          </cell>
          <cell r="AV325">
            <v>787.87800000049174</v>
          </cell>
          <cell r="AW325">
            <v>457.05529999919236</v>
          </cell>
          <cell r="AX325">
            <v>577.2253999998793</v>
          </cell>
          <cell r="AY325">
            <v>-1568.9654953004792</v>
          </cell>
          <cell r="AZ325">
            <v>132.56385000050068</v>
          </cell>
          <cell r="BA325">
            <v>548.95210000034422</v>
          </cell>
          <cell r="BB325">
            <v>311.42253000009805</v>
          </cell>
          <cell r="BC325">
            <v>111.5097000002861</v>
          </cell>
          <cell r="BD325">
            <v>355.94230000022799</v>
          </cell>
          <cell r="BE325">
            <v>2111.5700840055943</v>
          </cell>
          <cell r="BF325">
            <v>175.74179999902844</v>
          </cell>
          <cell r="BG325">
            <v>116.2574000004679</v>
          </cell>
          <cell r="BH325">
            <v>449.93894999939948</v>
          </cell>
          <cell r="BI325">
            <v>761.96980000007898</v>
          </cell>
          <cell r="BJ325">
            <v>365.58407100010663</v>
          </cell>
          <cell r="BK325">
            <v>399.9320000000298</v>
          </cell>
          <cell r="BL325">
            <v>-1390.1124999998137</v>
          </cell>
          <cell r="BM325">
            <v>202.45811000000685</v>
          </cell>
          <cell r="BN325">
            <v>493.65179999917746</v>
          </cell>
          <cell r="BO325">
            <v>240.59864000044763</v>
          </cell>
          <cell r="BP325">
            <v>209.95801299996674</v>
          </cell>
          <cell r="BQ325">
            <v>85.592000000178814</v>
          </cell>
          <cell r="BR325">
            <v>3333.9527439922094</v>
          </cell>
          <cell r="BS325">
            <v>176.33000000007451</v>
          </cell>
          <cell r="BT325">
            <v>397.12007800024003</v>
          </cell>
          <cell r="BU325">
            <v>351.07170000020415</v>
          </cell>
          <cell r="BV325">
            <v>550.29715999960899</v>
          </cell>
          <cell r="BW325">
            <v>328.13353599980474</v>
          </cell>
          <cell r="BX325">
            <v>317.12246000021696</v>
          </cell>
          <cell r="BY325">
            <v>369.72610000055283</v>
          </cell>
          <cell r="BZ325">
            <v>437.71360000036657</v>
          </cell>
          <cell r="CA325">
            <v>373.81920999940485</v>
          </cell>
          <cell r="CB325">
            <v>299.96160000003874</v>
          </cell>
          <cell r="CC325">
            <v>221.07239999994636</v>
          </cell>
          <cell r="CD325">
            <v>-488.4151000007987</v>
          </cell>
          <cell r="CE325">
            <v>2672.1882999911904</v>
          </cell>
          <cell r="CF325">
            <v>187.91390000004321</v>
          </cell>
          <cell r="CG325">
            <v>135.22049999982119</v>
          </cell>
          <cell r="CH325">
            <v>651.14541999995708</v>
          </cell>
          <cell r="CI325">
            <v>285.62908000033349</v>
          </cell>
          <cell r="CJ325">
            <v>307.98170000035316</v>
          </cell>
          <cell r="CK325">
            <v>275.5035999994725</v>
          </cell>
          <cell r="CL325">
            <v>-538.35700000077486</v>
          </cell>
          <cell r="CM325">
            <v>602.89039999991655</v>
          </cell>
          <cell r="CN325">
            <v>341.16650000028312</v>
          </cell>
          <cell r="CO325">
            <v>438.39919999986887</v>
          </cell>
          <cell r="CP325">
            <v>227.43800000008196</v>
          </cell>
          <cell r="CQ325">
            <v>-242.74299999978393</v>
          </cell>
          <cell r="CR325">
            <v>227.89749999344349</v>
          </cell>
          <cell r="CS325">
            <v>1.3305000001564622</v>
          </cell>
          <cell r="CT325">
            <v>7.2050999999046326</v>
          </cell>
          <cell r="CU325">
            <v>3.0948999999091029</v>
          </cell>
          <cell r="CV325">
            <v>-11.122999999672174</v>
          </cell>
          <cell r="CW325">
            <v>10.58699999935925</v>
          </cell>
          <cell r="CX325">
            <v>23.213900000788271</v>
          </cell>
          <cell r="CY325">
            <v>121.20600000023842</v>
          </cell>
          <cell r="CZ325">
            <v>-29.288900000043213</v>
          </cell>
          <cell r="DA325">
            <v>89.311300000175834</v>
          </cell>
          <cell r="DB325">
            <v>8.4710999997332692</v>
          </cell>
          <cell r="DC325">
            <v>2.2697000000625849</v>
          </cell>
          <cell r="DD325">
            <v>1.6198999993503094</v>
          </cell>
          <cell r="DE325">
            <v>116.33980000019073</v>
          </cell>
          <cell r="DF325">
            <v>1.1750000007450581</v>
          </cell>
          <cell r="DG325">
            <v>1.3771000001579523</v>
          </cell>
          <cell r="DH325">
            <v>2.7019999995827675</v>
          </cell>
          <cell r="DI325">
            <v>3.5526000000536442</v>
          </cell>
          <cell r="DJ325">
            <v>-14.245500000193715</v>
          </cell>
          <cell r="DK325">
            <v>28.485399999655783</v>
          </cell>
          <cell r="DL325">
            <v>79.576199999079108</v>
          </cell>
          <cell r="DM325">
            <v>4.0909000001847744</v>
          </cell>
          <cell r="DN325">
            <v>3.7880999995395541</v>
          </cell>
          <cell r="DO325">
            <v>1.849999999627471</v>
          </cell>
          <cell r="DP325">
            <v>1.8300000000745058</v>
          </cell>
          <cell r="DQ325">
            <v>2.1579999998211861</v>
          </cell>
          <cell r="DR325">
            <v>14.109219998121262</v>
          </cell>
          <cell r="DS325">
            <v>0.2805999992415309</v>
          </cell>
          <cell r="DT325">
            <v>0.79200000036507845</v>
          </cell>
          <cell r="DU325">
            <v>1.0649999994784594</v>
          </cell>
          <cell r="DV325">
            <v>1.8149000005796552</v>
          </cell>
          <cell r="DW325">
            <v>0.71750000026077032</v>
          </cell>
          <cell r="DX325">
            <v>2.7596199996769428</v>
          </cell>
          <cell r="DY325">
            <v>0.25690000038594007</v>
          </cell>
          <cell r="DZ325">
            <v>1.2462999997660518</v>
          </cell>
          <cell r="EA325">
            <v>2.8908999999985099</v>
          </cell>
          <cell r="EB325">
            <v>1.0646999999880791</v>
          </cell>
          <cell r="EC325">
            <v>0.89880000054836273</v>
          </cell>
          <cell r="ED325">
            <v>0.3219999996945262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F359">
            <v>1252.338</v>
          </cell>
          <cell r="G359">
            <v>1451.682</v>
          </cell>
          <cell r="H359">
            <v>2182.9580000000001</v>
          </cell>
          <cell r="I359">
            <v>2521.29</v>
          </cell>
          <cell r="J359">
            <v>2918.681</v>
          </cell>
          <cell r="K359">
            <v>3100.65</v>
          </cell>
          <cell r="L359">
            <v>2806.4920000000002</v>
          </cell>
          <cell r="M359">
            <v>2811.1109999999999</v>
          </cell>
          <cell r="N359">
            <v>2477.88</v>
          </cell>
          <cell r="O359">
            <v>2008.924</v>
          </cell>
          <cell r="P359">
            <v>1353.06</v>
          </cell>
          <cell r="Q359">
            <v>1043.8630000000001</v>
          </cell>
          <cell r="R359">
            <v>25749.292999999994</v>
          </cell>
          <cell r="S359">
            <v>1246.107</v>
          </cell>
          <cell r="T359">
            <v>1394.568</v>
          </cell>
          <cell r="U359">
            <v>2171.9839999999999</v>
          </cell>
          <cell r="V359">
            <v>2508.66</v>
          </cell>
          <cell r="W359">
            <v>2903.9560000000001</v>
          </cell>
          <cell r="X359">
            <v>3085.17</v>
          </cell>
          <cell r="Y359">
            <v>2792.4180000000001</v>
          </cell>
          <cell r="Z359">
            <v>2797.0369999999998</v>
          </cell>
          <cell r="AA359">
            <v>2465.58</v>
          </cell>
          <cell r="AB359">
            <v>1998.8489999999999</v>
          </cell>
          <cell r="AC359">
            <v>1346.34</v>
          </cell>
          <cell r="AD359">
            <v>1038.624</v>
          </cell>
          <cell r="AE359">
            <v>25620.780999999995</v>
          </cell>
          <cell r="AF359">
            <v>1239.876</v>
          </cell>
          <cell r="AG359">
            <v>1387.652</v>
          </cell>
          <cell r="AH359">
            <v>2161.134</v>
          </cell>
          <cell r="AI359">
            <v>2496.15</v>
          </cell>
          <cell r="AJ359">
            <v>2889.51</v>
          </cell>
          <cell r="AK359">
            <v>3069.75</v>
          </cell>
          <cell r="AL359">
            <v>2778.4369999999999</v>
          </cell>
          <cell r="AM359">
            <v>2783.056</v>
          </cell>
          <cell r="AN359">
            <v>2453.19</v>
          </cell>
          <cell r="AO359">
            <v>1988.867</v>
          </cell>
          <cell r="AP359">
            <v>1339.65</v>
          </cell>
          <cell r="AQ359">
            <v>1033.509</v>
          </cell>
          <cell r="AR359">
            <v>25492.672000000002</v>
          </cell>
          <cell r="AS359">
            <v>1233.7070000000001</v>
          </cell>
          <cell r="AT359">
            <v>1380.68</v>
          </cell>
          <cell r="AU359">
            <v>2150.377</v>
          </cell>
          <cell r="AV359">
            <v>2483.64</v>
          </cell>
          <cell r="AW359">
            <v>2875.0949999999998</v>
          </cell>
          <cell r="AX359">
            <v>3054.36</v>
          </cell>
          <cell r="AY359">
            <v>2764.6109999999999</v>
          </cell>
          <cell r="AZ359">
            <v>2769.0749999999998</v>
          </cell>
          <cell r="BA359">
            <v>2440.9499999999998</v>
          </cell>
          <cell r="BB359">
            <v>1978.9469999999999</v>
          </cell>
          <cell r="BC359">
            <v>1332.96</v>
          </cell>
          <cell r="BD359">
            <v>1028.27</v>
          </cell>
          <cell r="BE359">
            <v>25414.288999999997</v>
          </cell>
          <cell r="BF359">
            <v>1227.538</v>
          </cell>
          <cell r="BG359">
            <v>1422.885</v>
          </cell>
          <cell r="BH359">
            <v>2139.62</v>
          </cell>
          <cell r="BI359">
            <v>2471.2800000000002</v>
          </cell>
          <cell r="BJ359">
            <v>2860.6179999999999</v>
          </cell>
          <cell r="BK359">
            <v>3039.09</v>
          </cell>
          <cell r="BL359">
            <v>2750.7539999999999</v>
          </cell>
          <cell r="BM359">
            <v>2755.28</v>
          </cell>
          <cell r="BN359">
            <v>2428.71</v>
          </cell>
          <cell r="BO359">
            <v>1969.0889999999999</v>
          </cell>
          <cell r="BP359">
            <v>1326.27</v>
          </cell>
          <cell r="BQ359">
            <v>1023.155</v>
          </cell>
          <cell r="BR359">
            <v>25238.388999999996</v>
          </cell>
          <cell r="BS359">
            <v>1221.4000000000001</v>
          </cell>
          <cell r="BT359">
            <v>1366.96</v>
          </cell>
          <cell r="BU359">
            <v>2128.9250000000002</v>
          </cell>
          <cell r="BV359">
            <v>2458.89</v>
          </cell>
          <cell r="BW359">
            <v>2846.3890000000001</v>
          </cell>
          <cell r="BX359">
            <v>3023.91</v>
          </cell>
          <cell r="BY359">
            <v>2737.0520000000001</v>
          </cell>
          <cell r="BZ359">
            <v>2741.5160000000001</v>
          </cell>
          <cell r="CA359">
            <v>2416.59</v>
          </cell>
          <cell r="CB359">
            <v>1959.1379999999999</v>
          </cell>
          <cell r="CC359">
            <v>1319.61</v>
          </cell>
          <cell r="CD359">
            <v>1018.009</v>
          </cell>
          <cell r="CE359">
            <v>25112.16</v>
          </cell>
          <cell r="CF359">
            <v>1215.2619999999999</v>
          </cell>
          <cell r="CG359">
            <v>1360.1279999999999</v>
          </cell>
          <cell r="CH359">
            <v>2118.23</v>
          </cell>
          <cell r="CI359">
            <v>2446.59</v>
          </cell>
          <cell r="CJ359">
            <v>2832.098</v>
          </cell>
          <cell r="CK359">
            <v>3008.82</v>
          </cell>
          <cell r="CL359">
            <v>2723.35</v>
          </cell>
          <cell r="CM359">
            <v>2727.7829999999999</v>
          </cell>
          <cell r="CN359">
            <v>2404.56</v>
          </cell>
          <cell r="CO359">
            <v>1949.404</v>
          </cell>
          <cell r="CP359">
            <v>1313.01</v>
          </cell>
          <cell r="CQ359">
            <v>1012.925</v>
          </cell>
          <cell r="CR359">
            <v>24986.607999999997</v>
          </cell>
          <cell r="CS359">
            <v>1209.2170000000001</v>
          </cell>
          <cell r="CT359">
            <v>1353.296</v>
          </cell>
          <cell r="CU359">
            <v>2107.6590000000001</v>
          </cell>
          <cell r="CV359">
            <v>2434.38</v>
          </cell>
          <cell r="CW359">
            <v>2817.9929999999999</v>
          </cell>
          <cell r="CX359">
            <v>2993.76</v>
          </cell>
          <cell r="CY359">
            <v>2709.741</v>
          </cell>
          <cell r="CZ359">
            <v>2714.143</v>
          </cell>
          <cell r="DA359">
            <v>2392.5300000000002</v>
          </cell>
          <cell r="DB359">
            <v>1939.6079999999999</v>
          </cell>
          <cell r="DC359">
            <v>1306.44</v>
          </cell>
          <cell r="DD359">
            <v>1007.841</v>
          </cell>
          <cell r="DE359">
            <v>24909.631999999998</v>
          </cell>
          <cell r="DF359">
            <v>1203.079</v>
          </cell>
          <cell r="DG359">
            <v>1394.61</v>
          </cell>
          <cell r="DH359">
            <v>2097.15</v>
          </cell>
          <cell r="DI359">
            <v>2422.14</v>
          </cell>
          <cell r="DJ359">
            <v>2803.8879999999999</v>
          </cell>
          <cell r="DK359">
            <v>2978.79</v>
          </cell>
          <cell r="DL359">
            <v>2696.2249999999999</v>
          </cell>
          <cell r="DM359">
            <v>2700.596</v>
          </cell>
          <cell r="DN359">
            <v>2380.56</v>
          </cell>
          <cell r="DO359">
            <v>1929.905</v>
          </cell>
          <cell r="DP359">
            <v>1299.8699999999999</v>
          </cell>
          <cell r="DQ359">
            <v>1002.819</v>
          </cell>
          <cell r="DR359">
            <v>24737.292000000001</v>
          </cell>
          <cell r="DS359">
            <v>1197.1579999999999</v>
          </cell>
          <cell r="DT359">
            <v>1339.856</v>
          </cell>
          <cell r="DU359">
            <v>2086.672</v>
          </cell>
          <cell r="DV359">
            <v>2410.0500000000002</v>
          </cell>
          <cell r="DW359">
            <v>2789.8760000000002</v>
          </cell>
          <cell r="DX359">
            <v>2963.88</v>
          </cell>
          <cell r="DY359">
            <v>2682.7089999999998</v>
          </cell>
          <cell r="DZ359">
            <v>2687.049</v>
          </cell>
          <cell r="EA359">
            <v>2368.59</v>
          </cell>
          <cell r="EB359">
            <v>1920.2950000000001</v>
          </cell>
          <cell r="EC359">
            <v>1293.3599999999999</v>
          </cell>
          <cell r="ED359">
            <v>997.79700000000003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1252.338</v>
          </cell>
          <cell r="G361">
            <v>1451.682</v>
          </cell>
          <cell r="H361">
            <v>2182.9580000000001</v>
          </cell>
          <cell r="I361">
            <v>2521.29</v>
          </cell>
          <cell r="J361">
            <v>2918.681</v>
          </cell>
          <cell r="K361">
            <v>3100.65</v>
          </cell>
          <cell r="L361">
            <v>2806.4920000000002</v>
          </cell>
          <cell r="M361">
            <v>2811.1109999999999</v>
          </cell>
          <cell r="N361">
            <v>2477.88</v>
          </cell>
          <cell r="O361">
            <v>2008.924</v>
          </cell>
          <cell r="P361">
            <v>1353.06</v>
          </cell>
          <cell r="Q361">
            <v>1043.8630000000001</v>
          </cell>
          <cell r="R361">
            <v>25749.292999999994</v>
          </cell>
          <cell r="S361">
            <v>1246.107</v>
          </cell>
          <cell r="T361">
            <v>1394.568</v>
          </cell>
          <cell r="U361">
            <v>2171.9839999999999</v>
          </cell>
          <cell r="V361">
            <v>2508.66</v>
          </cell>
          <cell r="W361">
            <v>2903.9560000000001</v>
          </cell>
          <cell r="X361">
            <v>3085.17</v>
          </cell>
          <cell r="Y361">
            <v>2792.4180000000001</v>
          </cell>
          <cell r="Z361">
            <v>2797.0369999999998</v>
          </cell>
          <cell r="AA361">
            <v>2465.58</v>
          </cell>
          <cell r="AB361">
            <v>1998.8489999999999</v>
          </cell>
          <cell r="AC361">
            <v>1346.34</v>
          </cell>
          <cell r="AD361">
            <v>1038.624</v>
          </cell>
          <cell r="AE361">
            <v>25620.780999999995</v>
          </cell>
          <cell r="AF361">
            <v>1239.876</v>
          </cell>
          <cell r="AG361">
            <v>1387.652</v>
          </cell>
          <cell r="AH361">
            <v>2161.134</v>
          </cell>
          <cell r="AI361">
            <v>2496.15</v>
          </cell>
          <cell r="AJ361">
            <v>2889.51</v>
          </cell>
          <cell r="AK361">
            <v>3069.75</v>
          </cell>
          <cell r="AL361">
            <v>2778.4369999999999</v>
          </cell>
          <cell r="AM361">
            <v>2783.056</v>
          </cell>
          <cell r="AN361">
            <v>2453.19</v>
          </cell>
          <cell r="AO361">
            <v>1988.867</v>
          </cell>
          <cell r="AP361">
            <v>1339.65</v>
          </cell>
          <cell r="AQ361">
            <v>1033.509</v>
          </cell>
          <cell r="AR361">
            <v>25492.672000000002</v>
          </cell>
          <cell r="AS361">
            <v>1233.7070000000001</v>
          </cell>
          <cell r="AT361">
            <v>1380.68</v>
          </cell>
          <cell r="AU361">
            <v>2150.377</v>
          </cell>
          <cell r="AV361">
            <v>2483.64</v>
          </cell>
          <cell r="AW361">
            <v>2875.0949999999998</v>
          </cell>
          <cell r="AX361">
            <v>3054.36</v>
          </cell>
          <cell r="AY361">
            <v>2764.6109999999999</v>
          </cell>
          <cell r="AZ361">
            <v>2769.0749999999998</v>
          </cell>
          <cell r="BA361">
            <v>2440.9499999999998</v>
          </cell>
          <cell r="BB361">
            <v>1978.9469999999999</v>
          </cell>
          <cell r="BC361">
            <v>1332.96</v>
          </cell>
          <cell r="BD361">
            <v>1028.27</v>
          </cell>
          <cell r="BE361">
            <v>25414.288999999997</v>
          </cell>
          <cell r="BF361">
            <v>1227.538</v>
          </cell>
          <cell r="BG361">
            <v>1422.885</v>
          </cell>
          <cell r="BH361">
            <v>2139.62</v>
          </cell>
          <cell r="BI361">
            <v>2471.2800000000002</v>
          </cell>
          <cell r="BJ361">
            <v>2860.6179999999999</v>
          </cell>
          <cell r="BK361">
            <v>3039.09</v>
          </cell>
          <cell r="BL361">
            <v>2750.7539999999999</v>
          </cell>
          <cell r="BM361">
            <v>2755.28</v>
          </cell>
          <cell r="BN361">
            <v>2428.71</v>
          </cell>
          <cell r="BO361">
            <v>1969.0889999999999</v>
          </cell>
          <cell r="BP361">
            <v>1326.27</v>
          </cell>
          <cell r="BQ361">
            <v>1023.155</v>
          </cell>
          <cell r="BR361">
            <v>25238.388999999996</v>
          </cell>
          <cell r="BS361">
            <v>1221.4000000000001</v>
          </cell>
          <cell r="BT361">
            <v>1366.96</v>
          </cell>
          <cell r="BU361">
            <v>2128.9250000000002</v>
          </cell>
          <cell r="BV361">
            <v>2458.89</v>
          </cell>
          <cell r="BW361">
            <v>2846.3890000000001</v>
          </cell>
          <cell r="BX361">
            <v>3023.91</v>
          </cell>
          <cell r="BY361">
            <v>2737.0520000000001</v>
          </cell>
          <cell r="BZ361">
            <v>2741.5160000000001</v>
          </cell>
          <cell r="CA361">
            <v>2416.59</v>
          </cell>
          <cell r="CB361">
            <v>1959.1379999999999</v>
          </cell>
          <cell r="CC361">
            <v>1319.61</v>
          </cell>
          <cell r="CD361">
            <v>1018.009</v>
          </cell>
          <cell r="CE361">
            <v>25112.16</v>
          </cell>
          <cell r="CF361">
            <v>1215.2619999999999</v>
          </cell>
          <cell r="CG361">
            <v>1360.1279999999999</v>
          </cell>
          <cell r="CH361">
            <v>2118.23</v>
          </cell>
          <cell r="CI361">
            <v>2446.59</v>
          </cell>
          <cell r="CJ361">
            <v>2832.098</v>
          </cell>
          <cell r="CK361">
            <v>3008.82</v>
          </cell>
          <cell r="CL361">
            <v>2723.35</v>
          </cell>
          <cell r="CM361">
            <v>2727.7829999999999</v>
          </cell>
          <cell r="CN361">
            <v>2404.56</v>
          </cell>
          <cell r="CO361">
            <v>1949.404</v>
          </cell>
          <cell r="CP361">
            <v>1313.01</v>
          </cell>
          <cell r="CQ361">
            <v>1012.925</v>
          </cell>
          <cell r="CR361">
            <v>24986.607999999997</v>
          </cell>
          <cell r="CS361">
            <v>1209.2170000000001</v>
          </cell>
          <cell r="CT361">
            <v>1353.296</v>
          </cell>
          <cell r="CU361">
            <v>2107.6590000000001</v>
          </cell>
          <cell r="CV361">
            <v>2434.38</v>
          </cell>
          <cell r="CW361">
            <v>2817.9929999999999</v>
          </cell>
          <cell r="CX361">
            <v>2993.76</v>
          </cell>
          <cell r="CY361">
            <v>2709.741</v>
          </cell>
          <cell r="CZ361">
            <v>2714.143</v>
          </cell>
          <cell r="DA361">
            <v>2392.5300000000002</v>
          </cell>
          <cell r="DB361">
            <v>1939.6079999999999</v>
          </cell>
          <cell r="DC361">
            <v>1306.44</v>
          </cell>
          <cell r="DD361">
            <v>1007.841</v>
          </cell>
          <cell r="DE361">
            <v>24909.631999999998</v>
          </cell>
          <cell r="DF361">
            <v>1203.079</v>
          </cell>
          <cell r="DG361">
            <v>1394.61</v>
          </cell>
          <cell r="DH361">
            <v>2097.15</v>
          </cell>
          <cell r="DI361">
            <v>2422.14</v>
          </cell>
          <cell r="DJ361">
            <v>2803.8879999999999</v>
          </cell>
          <cell r="DK361">
            <v>2978.79</v>
          </cell>
          <cell r="DL361">
            <v>2696.2249999999999</v>
          </cell>
          <cell r="DM361">
            <v>2700.596</v>
          </cell>
          <cell r="DN361">
            <v>2380.56</v>
          </cell>
          <cell r="DO361">
            <v>1929.905</v>
          </cell>
          <cell r="DP361">
            <v>1299.8699999999999</v>
          </cell>
          <cell r="DQ361">
            <v>1002.819</v>
          </cell>
          <cell r="DR361">
            <v>24737.292000000001</v>
          </cell>
          <cell r="DS361">
            <v>1197.1579999999999</v>
          </cell>
          <cell r="DT361">
            <v>1339.856</v>
          </cell>
          <cell r="DU361">
            <v>2086.672</v>
          </cell>
          <cell r="DV361">
            <v>2410.0500000000002</v>
          </cell>
          <cell r="DW361">
            <v>2789.8760000000002</v>
          </cell>
          <cell r="DX361">
            <v>2963.88</v>
          </cell>
          <cell r="DY361">
            <v>2682.7089999999998</v>
          </cell>
          <cell r="DZ361">
            <v>2687.049</v>
          </cell>
          <cell r="EA361">
            <v>2368.59</v>
          </cell>
          <cell r="EB361">
            <v>1920.2950000000001</v>
          </cell>
          <cell r="EC361">
            <v>1293.3599999999999</v>
          </cell>
          <cell r="ED361">
            <v>997.79700000000003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1252.3379999999888</v>
          </cell>
          <cell r="G420">
            <v>1451.6820000000298</v>
          </cell>
          <cell r="H420">
            <v>2182.9580000001006</v>
          </cell>
          <cell r="I420">
            <v>2521.2900000000373</v>
          </cell>
          <cell r="J420">
            <v>2918.6809999998659</v>
          </cell>
          <cell r="K420">
            <v>3100.6499999999069</v>
          </cell>
          <cell r="L420">
            <v>2806.4919999998529</v>
          </cell>
          <cell r="M420">
            <v>2811.1110000000335</v>
          </cell>
          <cell r="N420">
            <v>2477.8800000001211</v>
          </cell>
          <cell r="O420">
            <v>2008.9239999999991</v>
          </cell>
          <cell r="P420">
            <v>1353.0600000000559</v>
          </cell>
          <cell r="Q420">
            <v>1043.8630000000121</v>
          </cell>
          <cell r="R420">
            <v>25749.292999999598</v>
          </cell>
          <cell r="S420">
            <v>1246.10699999996</v>
          </cell>
          <cell r="T420">
            <v>1394.5679999999702</v>
          </cell>
          <cell r="U420">
            <v>2171.9839999999385</v>
          </cell>
          <cell r="V420">
            <v>2508.6599999996834</v>
          </cell>
          <cell r="W420">
            <v>2903.9559999997728</v>
          </cell>
          <cell r="X420">
            <v>3085.1699999999255</v>
          </cell>
          <cell r="Y420">
            <v>2792.4180000000633</v>
          </cell>
          <cell r="Z420">
            <v>2797.0370000000112</v>
          </cell>
          <cell r="AA420">
            <v>2465.5800000000745</v>
          </cell>
          <cell r="AB420">
            <v>1998.8489999999292</v>
          </cell>
          <cell r="AC420">
            <v>1346.339999999851</v>
          </cell>
          <cell r="AD420">
            <v>1038.6240000000689</v>
          </cell>
          <cell r="AE420">
            <v>25620.780999999493</v>
          </cell>
          <cell r="AF420">
            <v>1239.8760000000475</v>
          </cell>
          <cell r="AG420">
            <v>1387.6520000000019</v>
          </cell>
          <cell r="AH420">
            <v>2161.1340000000782</v>
          </cell>
          <cell r="AI420">
            <v>2496.1499999999069</v>
          </cell>
          <cell r="AJ420">
            <v>2889.5100000000093</v>
          </cell>
          <cell r="AK420">
            <v>3069.75</v>
          </cell>
          <cell r="AL420">
            <v>2778.4370000001509</v>
          </cell>
          <cell r="AM420">
            <v>2783.0559999998659</v>
          </cell>
          <cell r="AN420">
            <v>2453.1899999999441</v>
          </cell>
          <cell r="AO420">
            <v>1988.8670000000857</v>
          </cell>
          <cell r="AP420">
            <v>1339.6499999999069</v>
          </cell>
          <cell r="AQ420">
            <v>1033.5090000000782</v>
          </cell>
          <cell r="AR420">
            <v>25492.672000000253</v>
          </cell>
          <cell r="AS420">
            <v>1233.7070000000531</v>
          </cell>
          <cell r="AT420">
            <v>1380.6800000000512</v>
          </cell>
          <cell r="AU420">
            <v>2150.377000000095</v>
          </cell>
          <cell r="AV420">
            <v>2483.6400000001304</v>
          </cell>
          <cell r="AW420">
            <v>2875.0949999999721</v>
          </cell>
          <cell r="AX420">
            <v>3054.3600000001024</v>
          </cell>
          <cell r="AY420">
            <v>2764.6110000000335</v>
          </cell>
          <cell r="AZ420">
            <v>2769.0750000001863</v>
          </cell>
          <cell r="BA420">
            <v>2440.9499999997206</v>
          </cell>
          <cell r="BB420">
            <v>1978.9470000000438</v>
          </cell>
          <cell r="BC420">
            <v>1332.9599999999627</v>
          </cell>
          <cell r="BD420">
            <v>1028.2700000000186</v>
          </cell>
          <cell r="BE420">
            <v>25414.289000000805</v>
          </cell>
          <cell r="BF420">
            <v>1227.5379999999423</v>
          </cell>
          <cell r="BG420">
            <v>1422.8850000000093</v>
          </cell>
          <cell r="BH420">
            <v>2139.6200000001118</v>
          </cell>
          <cell r="BI420">
            <v>2471.2800000000279</v>
          </cell>
          <cell r="BJ420">
            <v>2860.6180000000168</v>
          </cell>
          <cell r="BK420">
            <v>3039.0900000000838</v>
          </cell>
          <cell r="BL420">
            <v>2750.7539999999572</v>
          </cell>
          <cell r="BM420">
            <v>2755.2799999997951</v>
          </cell>
          <cell r="BN420">
            <v>2428.7099999999627</v>
          </cell>
          <cell r="BO420">
            <v>1969.0890000000363</v>
          </cell>
          <cell r="BP420">
            <v>1326.2700000000186</v>
          </cell>
          <cell r="BQ420">
            <v>1023.1549999997951</v>
          </cell>
          <cell r="BR420">
            <v>25238.389000000432</v>
          </cell>
          <cell r="BS420">
            <v>1221.4000000000233</v>
          </cell>
          <cell r="BT420">
            <v>1366.9599999999627</v>
          </cell>
          <cell r="BU420">
            <v>2128.9250000000466</v>
          </cell>
          <cell r="BV420">
            <v>2458.8900000001304</v>
          </cell>
          <cell r="BW420">
            <v>2846.3889999999665</v>
          </cell>
          <cell r="BX420">
            <v>3023.9099999999162</v>
          </cell>
          <cell r="BY420">
            <v>2737.0519999999087</v>
          </cell>
          <cell r="BZ420">
            <v>2741.5159999998286</v>
          </cell>
          <cell r="CA420">
            <v>2416.589999999851</v>
          </cell>
          <cell r="CB420">
            <v>1959.1379999998026</v>
          </cell>
          <cell r="CC420">
            <v>1319.609999999986</v>
          </cell>
          <cell r="CD420">
            <v>1018.00900000002</v>
          </cell>
          <cell r="CE420">
            <v>25112.160000000149</v>
          </cell>
          <cell r="CF420">
            <v>1215.2619999999879</v>
          </cell>
          <cell r="CG420">
            <v>1360.1280000000261</v>
          </cell>
          <cell r="CH420">
            <v>2118.2299999999814</v>
          </cell>
          <cell r="CI420">
            <v>2446.5899999999674</v>
          </cell>
          <cell r="CJ420">
            <v>2832.0979999999981</v>
          </cell>
          <cell r="CK420">
            <v>3008.8200000000652</v>
          </cell>
          <cell r="CL420">
            <v>2723.3499999998603</v>
          </cell>
          <cell r="CM420">
            <v>2727.7829999999376</v>
          </cell>
          <cell r="CN420">
            <v>2404.5600000000559</v>
          </cell>
          <cell r="CO420">
            <v>1949.4040000000969</v>
          </cell>
          <cell r="CP420">
            <v>1313.0100000000093</v>
          </cell>
          <cell r="CQ420">
            <v>1012.9249999999884</v>
          </cell>
          <cell r="CR420">
            <v>24986.608000000007</v>
          </cell>
          <cell r="CS420">
            <v>1209.2170000000042</v>
          </cell>
          <cell r="CT420">
            <v>1353.2960000000312</v>
          </cell>
          <cell r="CU420">
            <v>2107.6589999999851</v>
          </cell>
          <cell r="CV420">
            <v>2434.3800000000047</v>
          </cell>
          <cell r="CW420">
            <v>2817.9930000000168</v>
          </cell>
          <cell r="CX420">
            <v>2993.7600000000093</v>
          </cell>
          <cell r="CY420">
            <v>2709.7410000000382</v>
          </cell>
          <cell r="CZ420">
            <v>2714.1429999999236</v>
          </cell>
          <cell r="DA420">
            <v>2392.5300000000279</v>
          </cell>
          <cell r="DB420">
            <v>1939.6080000000075</v>
          </cell>
          <cell r="DC420">
            <v>1306.4400000000023</v>
          </cell>
          <cell r="DD420">
            <v>1007.8410000000149</v>
          </cell>
          <cell r="DE420">
            <v>24909.632000000216</v>
          </cell>
          <cell r="DF420">
            <v>1203.079000000027</v>
          </cell>
          <cell r="DG420">
            <v>1394.609999999986</v>
          </cell>
          <cell r="DH420">
            <v>2097.1500000000233</v>
          </cell>
          <cell r="DI420">
            <v>2422.140000000014</v>
          </cell>
          <cell r="DJ420">
            <v>2803.8880000000354</v>
          </cell>
          <cell r="DK420">
            <v>2978.7900000000373</v>
          </cell>
          <cell r="DL420">
            <v>2696.2249999999767</v>
          </cell>
          <cell r="DM420">
            <v>2700.5960000000196</v>
          </cell>
          <cell r="DN420">
            <v>2380.5599999999977</v>
          </cell>
          <cell r="DO420">
            <v>1929.9049999999697</v>
          </cell>
          <cell r="DP420">
            <v>1299.8699999999953</v>
          </cell>
          <cell r="DQ420">
            <v>1002.8189999999886</v>
          </cell>
          <cell r="DR420">
            <v>24737.291999999899</v>
          </cell>
          <cell r="DS420">
            <v>1197.1579999999958</v>
          </cell>
          <cell r="DT420">
            <v>1339.8559999999998</v>
          </cell>
          <cell r="DU420">
            <v>2086.6719999999914</v>
          </cell>
          <cell r="DV420">
            <v>2410.0499999999884</v>
          </cell>
          <cell r="DW420">
            <v>2789.8760000000475</v>
          </cell>
          <cell r="DX420">
            <v>2963.8800000000047</v>
          </cell>
          <cell r="DY420">
            <v>2682.7090000000317</v>
          </cell>
          <cell r="DZ420">
            <v>2687.0489999999991</v>
          </cell>
          <cell r="EA420">
            <v>2368.5900000000256</v>
          </cell>
          <cell r="EB420">
            <v>1920.2950000000128</v>
          </cell>
          <cell r="EC420">
            <v>1293.3600000000006</v>
          </cell>
          <cell r="ED420">
            <v>997.79699999999139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1252.3379999999888</v>
          </cell>
          <cell r="G430">
            <v>1451.6820000000298</v>
          </cell>
          <cell r="H430">
            <v>2182.9580000001006</v>
          </cell>
          <cell r="I430">
            <v>2521.2900000000373</v>
          </cell>
          <cell r="J430">
            <v>2918.6809999998659</v>
          </cell>
          <cell r="K430">
            <v>3100.6499999999069</v>
          </cell>
          <cell r="L430">
            <v>2806.4919999998529</v>
          </cell>
          <cell r="M430">
            <v>2811.1110000000335</v>
          </cell>
          <cell r="N430">
            <v>2477.8800000001211</v>
          </cell>
          <cell r="O430">
            <v>2008.9239999999991</v>
          </cell>
          <cell r="P430">
            <v>1353.0600000000559</v>
          </cell>
          <cell r="Q430">
            <v>1043.8630000000121</v>
          </cell>
          <cell r="R430">
            <v>25749.292999999598</v>
          </cell>
          <cell r="S430">
            <v>1246.10699999996</v>
          </cell>
          <cell r="T430">
            <v>1394.5679999999702</v>
          </cell>
          <cell r="U430">
            <v>2171.9839999999385</v>
          </cell>
          <cell r="V430">
            <v>2508.6599999996834</v>
          </cell>
          <cell r="W430">
            <v>2903.9559999997728</v>
          </cell>
          <cell r="X430">
            <v>3085.1699999999255</v>
          </cell>
          <cell r="Y430">
            <v>2792.4180000000633</v>
          </cell>
          <cell r="Z430">
            <v>2797.0370000000112</v>
          </cell>
          <cell r="AA430">
            <v>2465.5800000000745</v>
          </cell>
          <cell r="AB430">
            <v>1998.8489999999292</v>
          </cell>
          <cell r="AC430">
            <v>1346.339999999851</v>
          </cell>
          <cell r="AD430">
            <v>1038.6240000000689</v>
          </cell>
          <cell r="AE430">
            <v>25620.780999999493</v>
          </cell>
          <cell r="AF430">
            <v>1239.8760000000475</v>
          </cell>
          <cell r="AG430">
            <v>1387.6520000000019</v>
          </cell>
          <cell r="AH430">
            <v>2161.1340000000782</v>
          </cell>
          <cell r="AI430">
            <v>2496.1499999999069</v>
          </cell>
          <cell r="AJ430">
            <v>2889.5100000000093</v>
          </cell>
          <cell r="AK430">
            <v>3069.75</v>
          </cell>
          <cell r="AL430">
            <v>2778.4370000001509</v>
          </cell>
          <cell r="AM430">
            <v>2783.0559999998659</v>
          </cell>
          <cell r="AN430">
            <v>2453.1899999999441</v>
          </cell>
          <cell r="AO430">
            <v>1988.8670000000857</v>
          </cell>
          <cell r="AP430">
            <v>1339.6499999999069</v>
          </cell>
          <cell r="AQ430">
            <v>1033.5090000000782</v>
          </cell>
          <cell r="AR430">
            <v>25492.672000000253</v>
          </cell>
          <cell r="AS430">
            <v>1233.7070000000531</v>
          </cell>
          <cell r="AT430">
            <v>1380.6800000000512</v>
          </cell>
          <cell r="AU430">
            <v>2150.377000000095</v>
          </cell>
          <cell r="AV430">
            <v>2483.6400000001304</v>
          </cell>
          <cell r="AW430">
            <v>2875.0949999999721</v>
          </cell>
          <cell r="AX430">
            <v>3054.3600000001024</v>
          </cell>
          <cell r="AY430">
            <v>2764.6110000000335</v>
          </cell>
          <cell r="AZ430">
            <v>2769.0750000001863</v>
          </cell>
          <cell r="BA430">
            <v>2440.9499999997206</v>
          </cell>
          <cell r="BB430">
            <v>1978.9470000000438</v>
          </cell>
          <cell r="BC430">
            <v>1332.9599999999627</v>
          </cell>
          <cell r="BD430">
            <v>1028.2700000000186</v>
          </cell>
          <cell r="BE430">
            <v>25414.289000000805</v>
          </cell>
          <cell r="BF430">
            <v>1227.5379999999423</v>
          </cell>
          <cell r="BG430">
            <v>1422.8850000000093</v>
          </cell>
          <cell r="BH430">
            <v>2139.6200000001118</v>
          </cell>
          <cell r="BI430">
            <v>2471.2800000000279</v>
          </cell>
          <cell r="BJ430">
            <v>2860.6180000000168</v>
          </cell>
          <cell r="BK430">
            <v>3039.0900000000838</v>
          </cell>
          <cell r="BL430">
            <v>2750.7539999999572</v>
          </cell>
          <cell r="BM430">
            <v>2755.2799999997951</v>
          </cell>
          <cell r="BN430">
            <v>2428.7099999999627</v>
          </cell>
          <cell r="BO430">
            <v>1969.0890000000363</v>
          </cell>
          <cell r="BP430">
            <v>1326.2700000000186</v>
          </cell>
          <cell r="BQ430">
            <v>1023.1549999997951</v>
          </cell>
          <cell r="BR430">
            <v>25238.389000000432</v>
          </cell>
          <cell r="BS430">
            <v>1221.4000000000233</v>
          </cell>
          <cell r="BT430">
            <v>1366.9599999999627</v>
          </cell>
          <cell r="BU430">
            <v>2128.9250000000466</v>
          </cell>
          <cell r="BV430">
            <v>2458.8900000001304</v>
          </cell>
          <cell r="BW430">
            <v>2846.3889999999665</v>
          </cell>
          <cell r="BX430">
            <v>3023.9099999999162</v>
          </cell>
          <cell r="BY430">
            <v>2737.0519999999087</v>
          </cell>
          <cell r="BZ430">
            <v>2741.5159999998286</v>
          </cell>
          <cell r="CA430">
            <v>2416.589999999851</v>
          </cell>
          <cell r="CB430">
            <v>1959.1379999998026</v>
          </cell>
          <cell r="CC430">
            <v>1319.609999999986</v>
          </cell>
          <cell r="CD430">
            <v>1018.00900000002</v>
          </cell>
          <cell r="CE430">
            <v>25112.160000000149</v>
          </cell>
          <cell r="CF430">
            <v>1215.2619999999879</v>
          </cell>
          <cell r="CG430">
            <v>1360.1280000000261</v>
          </cell>
          <cell r="CH430">
            <v>2118.2299999999814</v>
          </cell>
          <cell r="CI430">
            <v>2446.5899999999674</v>
          </cell>
          <cell r="CJ430">
            <v>2832.0979999999981</v>
          </cell>
          <cell r="CK430">
            <v>3008.8200000000652</v>
          </cell>
          <cell r="CL430">
            <v>2723.3499999998603</v>
          </cell>
          <cell r="CM430">
            <v>2727.7829999999376</v>
          </cell>
          <cell r="CN430">
            <v>2404.5600000000559</v>
          </cell>
          <cell r="CO430">
            <v>1949.4040000000969</v>
          </cell>
          <cell r="CP430">
            <v>1313.0100000000093</v>
          </cell>
          <cell r="CQ430">
            <v>1012.9249999999884</v>
          </cell>
          <cell r="CR430">
            <v>24986.608000000007</v>
          </cell>
          <cell r="CS430">
            <v>1209.2170000000042</v>
          </cell>
          <cell r="CT430">
            <v>1353.2960000000312</v>
          </cell>
          <cell r="CU430">
            <v>2107.6589999999851</v>
          </cell>
          <cell r="CV430">
            <v>2434.3800000000047</v>
          </cell>
          <cell r="CW430">
            <v>2817.9930000000168</v>
          </cell>
          <cell r="CX430">
            <v>2993.7600000000093</v>
          </cell>
          <cell r="CY430">
            <v>2709.7410000000382</v>
          </cell>
          <cell r="CZ430">
            <v>2714.1429999999236</v>
          </cell>
          <cell r="DA430">
            <v>2392.5300000000279</v>
          </cell>
          <cell r="DB430">
            <v>1939.6080000000075</v>
          </cell>
          <cell r="DC430">
            <v>1306.4400000000023</v>
          </cell>
          <cell r="DD430">
            <v>1007.8410000000149</v>
          </cell>
          <cell r="DE430">
            <v>24909.632000000216</v>
          </cell>
          <cell r="DF430">
            <v>1203.079000000027</v>
          </cell>
          <cell r="DG430">
            <v>1394.609999999986</v>
          </cell>
          <cell r="DH430">
            <v>2097.1500000000233</v>
          </cell>
          <cell r="DI430">
            <v>2422.140000000014</v>
          </cell>
          <cell r="DJ430">
            <v>2803.8880000000354</v>
          </cell>
          <cell r="DK430">
            <v>2978.7900000000373</v>
          </cell>
          <cell r="DL430">
            <v>2696.2249999999767</v>
          </cell>
          <cell r="DM430">
            <v>2700.5960000000196</v>
          </cell>
          <cell r="DN430">
            <v>2380.5599999999977</v>
          </cell>
          <cell r="DO430">
            <v>1929.9049999999697</v>
          </cell>
          <cell r="DP430">
            <v>1299.8699999999953</v>
          </cell>
          <cell r="DQ430">
            <v>1002.8189999999886</v>
          </cell>
          <cell r="DR430">
            <v>24737.291999999899</v>
          </cell>
          <cell r="DS430">
            <v>1197.1579999999958</v>
          </cell>
          <cell r="DT430">
            <v>1339.8559999999998</v>
          </cell>
          <cell r="DU430">
            <v>2086.6719999999914</v>
          </cell>
          <cell r="DV430">
            <v>2410.0499999999884</v>
          </cell>
          <cell r="DW430">
            <v>2789.8760000000475</v>
          </cell>
          <cell r="DX430">
            <v>2963.8800000000047</v>
          </cell>
          <cell r="DY430">
            <v>2682.7090000000317</v>
          </cell>
          <cell r="DZ430">
            <v>2687.0489999999991</v>
          </cell>
          <cell r="EA430">
            <v>2368.5900000000256</v>
          </cell>
          <cell r="EB430">
            <v>1920.2950000000128</v>
          </cell>
          <cell r="EC430">
            <v>1293.3600000000006</v>
          </cell>
          <cell r="ED430">
            <v>997.79699999999139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F459">
            <v>8.3598000000001775</v>
          </cell>
          <cell r="G459">
            <v>-20.308999999997468</v>
          </cell>
          <cell r="H459">
            <v>-8.5143599999998969</v>
          </cell>
          <cell r="I459">
            <v>-32.195939999999609</v>
          </cell>
          <cell r="J459">
            <v>-28.136999999998807</v>
          </cell>
          <cell r="K459">
            <v>-1.5829999999987194</v>
          </cell>
          <cell r="L459">
            <v>-20.724999999998545</v>
          </cell>
          <cell r="M459">
            <v>-25.125</v>
          </cell>
          <cell r="N459">
            <v>-7.285200000000259</v>
          </cell>
          <cell r="O459">
            <v>-11.740000000001601</v>
          </cell>
          <cell r="P459">
            <v>-1.7420000000020082</v>
          </cell>
          <cell r="Q459">
            <v>-9.1539999999986321</v>
          </cell>
          <cell r="R459">
            <v>-86.767310000024736</v>
          </cell>
          <cell r="S459">
            <v>206.39424000000145</v>
          </cell>
          <cell r="T459">
            <v>-10.084999999999127</v>
          </cell>
          <cell r="U459">
            <v>-11.293749999999818</v>
          </cell>
          <cell r="V459">
            <v>-21.833759999999529</v>
          </cell>
          <cell r="W459">
            <v>-3.7580000000016298</v>
          </cell>
          <cell r="X459">
            <v>-10.275999999998021</v>
          </cell>
          <cell r="Y459">
            <v>-55.381999999997788</v>
          </cell>
          <cell r="Z459">
            <v>-62.479750000000422</v>
          </cell>
          <cell r="AA459">
            <v>-28.590699999998833</v>
          </cell>
          <cell r="AB459">
            <v>-22.764000000002852</v>
          </cell>
          <cell r="AC459">
            <v>-1.6935899999953108</v>
          </cell>
          <cell r="AD459">
            <v>-65.005000000004657</v>
          </cell>
          <cell r="AE459">
            <v>-506.00140000000829</v>
          </cell>
          <cell r="AF459">
            <v>-33.020799999998417</v>
          </cell>
          <cell r="AG459">
            <v>-37.563299999994342</v>
          </cell>
          <cell r="AH459">
            <v>-26.389199999999619</v>
          </cell>
          <cell r="AI459">
            <v>-26.417499999999563</v>
          </cell>
          <cell r="AJ459">
            <v>-32.186999999990803</v>
          </cell>
          <cell r="AK459">
            <v>-30.82999999999447</v>
          </cell>
          <cell r="AL459">
            <v>-73.187100000002829</v>
          </cell>
          <cell r="AM459">
            <v>-83.900299999997515</v>
          </cell>
          <cell r="AN459">
            <v>-10.485999999998967</v>
          </cell>
          <cell r="AO459">
            <v>-31.814000000002125</v>
          </cell>
          <cell r="AP459">
            <v>-22.674399999999878</v>
          </cell>
          <cell r="AQ459">
            <v>-97.531800000004296</v>
          </cell>
          <cell r="AR459">
            <v>-465.72499999997672</v>
          </cell>
          <cell r="AS459">
            <v>-22.655399999999645</v>
          </cell>
          <cell r="AT459">
            <v>-19.335399999996298</v>
          </cell>
          <cell r="AU459">
            <v>-20.663400000001275</v>
          </cell>
          <cell r="AV459">
            <v>-26.766499999997905</v>
          </cell>
          <cell r="AW459">
            <v>-32.192999999999302</v>
          </cell>
          <cell r="AX459">
            <v>-14.239999999997963</v>
          </cell>
          <cell r="AY459">
            <v>-93.049200000001292</v>
          </cell>
          <cell r="AZ459">
            <v>-95.064899999997579</v>
          </cell>
          <cell r="BA459">
            <v>-27.988599999999678</v>
          </cell>
          <cell r="BB459">
            <v>-28.574000000000524</v>
          </cell>
          <cell r="BC459">
            <v>-9.7495999999991909</v>
          </cell>
          <cell r="BD459">
            <v>-75.444999999999709</v>
          </cell>
          <cell r="BE459">
            <v>-470.74060000001919</v>
          </cell>
          <cell r="BF459">
            <v>-31.191399999999703</v>
          </cell>
          <cell r="BG459">
            <v>-18.332900000001246</v>
          </cell>
          <cell r="BH459">
            <v>-23.609099999998762</v>
          </cell>
          <cell r="BI459">
            <v>-17.90519999999924</v>
          </cell>
          <cell r="BJ459">
            <v>-46.856999999996333</v>
          </cell>
          <cell r="BK459">
            <v>-6.5309999999954016</v>
          </cell>
          <cell r="BL459">
            <v>-97.26749999999447</v>
          </cell>
          <cell r="BM459">
            <v>-97.460399999999936</v>
          </cell>
          <cell r="BN459">
            <v>-33.977900000000773</v>
          </cell>
          <cell r="BO459">
            <v>-34.312000000001717</v>
          </cell>
          <cell r="BP459">
            <v>-10.684199999999691</v>
          </cell>
          <cell r="BQ459">
            <v>-52.61200000000099</v>
          </cell>
          <cell r="BR459">
            <v>-783.57820000004722</v>
          </cell>
          <cell r="BS459">
            <v>-62.606999999999971</v>
          </cell>
          <cell r="BT459">
            <v>-79.726999999998952</v>
          </cell>
          <cell r="BU459">
            <v>-65.000400000000809</v>
          </cell>
          <cell r="BV459">
            <v>-36.771400000005087</v>
          </cell>
          <cell r="BW459">
            <v>-66.322000000000116</v>
          </cell>
          <cell r="BX459">
            <v>-27.330999999998312</v>
          </cell>
          <cell r="BY459">
            <v>-28.995000000002619</v>
          </cell>
          <cell r="BZ459">
            <v>-188.88719999999739</v>
          </cell>
          <cell r="CA459">
            <v>-49.208099999999831</v>
          </cell>
          <cell r="CB459">
            <v>-51.478100000007544</v>
          </cell>
          <cell r="CC459">
            <v>-75.908000000003085</v>
          </cell>
          <cell r="CD459">
            <v>-51.342999999993481</v>
          </cell>
          <cell r="CE459">
            <v>-746.79319999984</v>
          </cell>
          <cell r="CF459">
            <v>-92.744999999995343</v>
          </cell>
          <cell r="CG459">
            <v>-127.09900000000198</v>
          </cell>
          <cell r="CH459">
            <v>-83.247999999995955</v>
          </cell>
          <cell r="CI459">
            <v>-67.124999999996362</v>
          </cell>
          <cell r="CJ459">
            <v>-94.451000000000931</v>
          </cell>
          <cell r="CK459">
            <v>-123.71399999999267</v>
          </cell>
          <cell r="CL459">
            <v>-21.411000000000058</v>
          </cell>
          <cell r="CM459">
            <v>-177.46899999999732</v>
          </cell>
          <cell r="CN459">
            <v>-81.824299999998402</v>
          </cell>
          <cell r="CO459">
            <v>-100.88860000000568</v>
          </cell>
          <cell r="CP459">
            <v>-62.084000000002561</v>
          </cell>
          <cell r="CQ459">
            <v>285.26569999999629</v>
          </cell>
          <cell r="CR459">
            <v>-217.71600000013132</v>
          </cell>
          <cell r="CS459">
            <v>-1.0029999999969732</v>
          </cell>
          <cell r="CT459">
            <v>-5.9100000000034925</v>
          </cell>
          <cell r="CU459">
            <v>-0.98300000000017462</v>
          </cell>
          <cell r="CV459">
            <v>-16.841000000000349</v>
          </cell>
          <cell r="CW459">
            <v>-29.237000000008265</v>
          </cell>
          <cell r="CX459">
            <v>-61.980000000003201</v>
          </cell>
          <cell r="CY459">
            <v>-28.734000000004016</v>
          </cell>
          <cell r="CZ459">
            <v>-0.40700000000651926</v>
          </cell>
          <cell r="DA459">
            <v>-25.319999999999709</v>
          </cell>
          <cell r="DB459">
            <v>-46.054400000000896</v>
          </cell>
          <cell r="DC459">
            <v>-0.70899999999528518</v>
          </cell>
          <cell r="DD459">
            <v>-0.53760000000329455</v>
          </cell>
          <cell r="DE459">
            <v>-83.072200000053272</v>
          </cell>
          <cell r="DF459">
            <v>-0.74500000000261934</v>
          </cell>
          <cell r="DG459">
            <v>-1.2739999999903375</v>
          </cell>
          <cell r="DH459">
            <v>-1.0089999999981956</v>
          </cell>
          <cell r="DI459">
            <v>-1.5890000000072177</v>
          </cell>
          <cell r="DJ459">
            <v>-33.370999999999185</v>
          </cell>
          <cell r="DK459">
            <v>-41.369000000006054</v>
          </cell>
          <cell r="DL459">
            <v>-0.1569999999992433</v>
          </cell>
          <cell r="DM459">
            <v>-0.22399999998742715</v>
          </cell>
          <cell r="DN459">
            <v>-0.90599999999903957</v>
          </cell>
          <cell r="DO459">
            <v>-1.1352000000042608</v>
          </cell>
          <cell r="DP459">
            <v>-0.63500000000203727</v>
          </cell>
          <cell r="DQ459">
            <v>-0.65799999999580905</v>
          </cell>
          <cell r="DR459">
            <v>-6.3330000001005828</v>
          </cell>
          <cell r="DS459">
            <v>-0.64599999997881241</v>
          </cell>
          <cell r="DT459">
            <v>-0.39900000000488944</v>
          </cell>
          <cell r="DU459">
            <v>-0.4360000000015134</v>
          </cell>
          <cell r="DV459">
            <v>-0.97200000000884756</v>
          </cell>
          <cell r="DW459">
            <v>-0.94599999999627471</v>
          </cell>
          <cell r="DX459">
            <v>-1.1240000000107102</v>
          </cell>
          <cell r="DY459">
            <v>-5.0000000017462298E-2</v>
          </cell>
          <cell r="DZ459">
            <v>0</v>
          </cell>
          <cell r="EA459">
            <v>-0.55200000000331784</v>
          </cell>
          <cell r="EB459">
            <v>-0.66499999999359716</v>
          </cell>
          <cell r="EC459">
            <v>-0.39000000001396984</v>
          </cell>
          <cell r="ED459">
            <v>-0.15300000000570435</v>
          </cell>
        </row>
        <row r="460">
          <cell r="F460">
            <v>-5.4639999999999418</v>
          </cell>
          <cell r="G460">
            <v>-5.6062999999994645</v>
          </cell>
          <cell r="H460">
            <v>-19.997999999999593</v>
          </cell>
          <cell r="I460">
            <v>-31.532999999999447</v>
          </cell>
          <cell r="J460">
            <v>-1.4940000000024156</v>
          </cell>
          <cell r="K460">
            <v>-0.50599999999940337</v>
          </cell>
          <cell r="L460">
            <v>-14.248000000001412</v>
          </cell>
          <cell r="M460">
            <v>-0.17100000000027649</v>
          </cell>
          <cell r="N460">
            <v>-14.652000000001863</v>
          </cell>
          <cell r="O460">
            <v>-22.105999999999767</v>
          </cell>
          <cell r="P460">
            <v>-0.42549999999937427</v>
          </cell>
          <cell r="Q460">
            <v>-15.632999999997992</v>
          </cell>
          <cell r="R460">
            <v>-862.0789999999688</v>
          </cell>
          <cell r="S460">
            <v>407.86499999999796</v>
          </cell>
          <cell r="T460">
            <v>-23.713999999999942</v>
          </cell>
          <cell r="U460">
            <v>-24.229999999999563</v>
          </cell>
          <cell r="V460">
            <v>-35.362999999997555</v>
          </cell>
          <cell r="W460">
            <v>27.968000000000757</v>
          </cell>
          <cell r="X460">
            <v>-65.005000000004657</v>
          </cell>
          <cell r="Y460">
            <v>-176.95699999999852</v>
          </cell>
          <cell r="Z460">
            <v>-2.7960000000002765</v>
          </cell>
          <cell r="AA460">
            <v>-867.26200000000244</v>
          </cell>
          <cell r="AB460">
            <v>-57.120999999999185</v>
          </cell>
          <cell r="AC460">
            <v>-8.3149999999986903</v>
          </cell>
          <cell r="AD460">
            <v>-37.148999999997613</v>
          </cell>
          <cell r="AE460">
            <v>-676.46700000017881</v>
          </cell>
          <cell r="AF460">
            <v>-78.878000000004249</v>
          </cell>
          <cell r="AG460">
            <v>-80.154000000009546</v>
          </cell>
          <cell r="AH460">
            <v>-51.75</v>
          </cell>
          <cell r="AI460">
            <v>-64.600000000005821</v>
          </cell>
          <cell r="AJ460">
            <v>-117.37200000000303</v>
          </cell>
          <cell r="AK460">
            <v>-48.562999999994645</v>
          </cell>
          <cell r="AL460">
            <v>-29.555000000000291</v>
          </cell>
          <cell r="AM460">
            <v>-10</v>
          </cell>
          <cell r="AN460">
            <v>-42.985000000000582</v>
          </cell>
          <cell r="AO460">
            <v>-121.93600000000151</v>
          </cell>
          <cell r="AP460">
            <v>-27.268000000003667</v>
          </cell>
          <cell r="AQ460">
            <v>-3.4060000000026776</v>
          </cell>
          <cell r="AR460">
            <v>-967.64300000004005</v>
          </cell>
          <cell r="AS460">
            <v>-125.27000000000407</v>
          </cell>
          <cell r="AT460">
            <v>-237.89400000000023</v>
          </cell>
          <cell r="AU460">
            <v>-82.495999999999185</v>
          </cell>
          <cell r="AV460">
            <v>-39.515000000006694</v>
          </cell>
          <cell r="AW460">
            <v>-38.972000000001572</v>
          </cell>
          <cell r="AX460">
            <v>-22.836000000002969</v>
          </cell>
          <cell r="AY460">
            <v>-33.072000000000116</v>
          </cell>
          <cell r="AZ460">
            <v>-19.080000000001746</v>
          </cell>
          <cell r="BA460">
            <v>-59.569999999992433</v>
          </cell>
          <cell r="BB460">
            <v>-150.47400000000198</v>
          </cell>
          <cell r="BC460">
            <v>-26.578000000001339</v>
          </cell>
          <cell r="BD460">
            <v>-131.8859999999986</v>
          </cell>
          <cell r="BE460">
            <v>-883.97200000006706</v>
          </cell>
          <cell r="BF460">
            <v>-132.02999999999884</v>
          </cell>
          <cell r="BG460">
            <v>-138.16000000000349</v>
          </cell>
          <cell r="BH460">
            <v>-97.315999999998894</v>
          </cell>
          <cell r="BI460">
            <v>-46.50800000000163</v>
          </cell>
          <cell r="BJ460">
            <v>-11.473000000005413</v>
          </cell>
          <cell r="BK460">
            <v>-23.247999999999593</v>
          </cell>
          <cell r="BL460">
            <v>-31.331999999994878</v>
          </cell>
          <cell r="BM460">
            <v>-18.505000000004657</v>
          </cell>
          <cell r="BN460">
            <v>-38.139999999999418</v>
          </cell>
          <cell r="BO460">
            <v>-131</v>
          </cell>
          <cell r="BP460">
            <v>-40.509999999994761</v>
          </cell>
          <cell r="BQ460">
            <v>-175.75</v>
          </cell>
          <cell r="BR460">
            <v>-1854.6520000000019</v>
          </cell>
          <cell r="BS460">
            <v>-392.66999999999825</v>
          </cell>
          <cell r="BT460">
            <v>-102.61000000001513</v>
          </cell>
          <cell r="BU460">
            <v>-153.67900000000373</v>
          </cell>
          <cell r="BV460">
            <v>-82.180000000007567</v>
          </cell>
          <cell r="BW460">
            <v>-136.54400000000896</v>
          </cell>
          <cell r="BX460">
            <v>-86.114999999990687</v>
          </cell>
          <cell r="BY460">
            <v>20.885999999998603</v>
          </cell>
          <cell r="BZ460">
            <v>-29.840000000011059</v>
          </cell>
          <cell r="CA460">
            <v>-88.229999999995925</v>
          </cell>
          <cell r="CB460">
            <v>-251.14000000001397</v>
          </cell>
          <cell r="CC460">
            <v>-305.34999999999127</v>
          </cell>
          <cell r="CD460">
            <v>-247.17999999999302</v>
          </cell>
          <cell r="CE460">
            <v>-2421.74599999981</v>
          </cell>
          <cell r="CF460">
            <v>-339.10999999998603</v>
          </cell>
          <cell r="CG460">
            <v>-475.55000000001746</v>
          </cell>
          <cell r="CH460">
            <v>-19.305999999996857</v>
          </cell>
          <cell r="CI460">
            <v>-151.91400000000431</v>
          </cell>
          <cell r="CJ460">
            <v>-359.77999999999884</v>
          </cell>
          <cell r="CK460">
            <v>-107.24599999999919</v>
          </cell>
          <cell r="CL460">
            <v>-116.19999999999709</v>
          </cell>
          <cell r="CM460">
            <v>109.24000000000524</v>
          </cell>
          <cell r="CN460">
            <v>-235.06999999999243</v>
          </cell>
          <cell r="CO460">
            <v>-499.02999999999884</v>
          </cell>
          <cell r="CP460">
            <v>-239.33999999999651</v>
          </cell>
          <cell r="CQ460">
            <v>11.559999999997672</v>
          </cell>
          <cell r="CR460">
            <v>1409.1400000001304</v>
          </cell>
          <cell r="CS460">
            <v>8.1600000000034925</v>
          </cell>
          <cell r="CT460">
            <v>7.2399999999906868</v>
          </cell>
          <cell r="CU460">
            <v>-3.2699999999895226</v>
          </cell>
          <cell r="CV460">
            <v>-4.2399999999906868</v>
          </cell>
          <cell r="CW460">
            <v>265.05999999999767</v>
          </cell>
          <cell r="CX460">
            <v>284.98000000001048</v>
          </cell>
          <cell r="CY460">
            <v>361.44000000000233</v>
          </cell>
          <cell r="CZ460">
            <v>94.239999999990687</v>
          </cell>
          <cell r="DA460">
            <v>217.54000000000815</v>
          </cell>
          <cell r="DB460">
            <v>165.86999999999534</v>
          </cell>
          <cell r="DC460">
            <v>13.71999999997206</v>
          </cell>
          <cell r="DD460">
            <v>-1.5999999999767169</v>
          </cell>
          <cell r="DE460">
            <v>347.59000000031665</v>
          </cell>
          <cell r="DF460">
            <v>-2.5599999999976717</v>
          </cell>
          <cell r="DG460">
            <v>-2.2799999999988358</v>
          </cell>
          <cell r="DH460">
            <v>-3.7999999999883585</v>
          </cell>
          <cell r="DI460">
            <v>-3.8399999999965075</v>
          </cell>
          <cell r="DJ460">
            <v>98.410000000003492</v>
          </cell>
          <cell r="DK460">
            <v>143.38999999998487</v>
          </cell>
          <cell r="DL460">
            <v>131.45000000001164</v>
          </cell>
          <cell r="DM460">
            <v>-4.0399999999790452</v>
          </cell>
          <cell r="DN460">
            <v>-3.1300000000046566</v>
          </cell>
          <cell r="DO460">
            <v>-2.279999999969732</v>
          </cell>
          <cell r="DP460">
            <v>-2.6700000000128057</v>
          </cell>
          <cell r="DQ460">
            <v>-1.0599999999976717</v>
          </cell>
          <cell r="DR460">
            <v>-19.670000000856817</v>
          </cell>
          <cell r="DS460">
            <v>-0.21999999997206032</v>
          </cell>
          <cell r="DT460">
            <v>-0.43999999994412065</v>
          </cell>
          <cell r="DU460">
            <v>-1.7000000000116415</v>
          </cell>
          <cell r="DV460">
            <v>-3.2800000000279397</v>
          </cell>
          <cell r="DW460">
            <v>-2.0599999999976717</v>
          </cell>
          <cell r="DX460">
            <v>-2.6900000000023283</v>
          </cell>
          <cell r="DY460">
            <v>-1.3599999999860302</v>
          </cell>
          <cell r="DZ460">
            <v>-2.4000000000232831</v>
          </cell>
          <cell r="EA460">
            <v>-3.3400000000256114</v>
          </cell>
          <cell r="EB460">
            <v>-0.84999999997671694</v>
          </cell>
          <cell r="EC460">
            <v>-1.2300000000395812</v>
          </cell>
          <cell r="ED460">
            <v>-0.1000000000349246</v>
          </cell>
        </row>
        <row r="461">
          <cell r="F461">
            <v>-1.0529999999998836</v>
          </cell>
          <cell r="G461">
            <v>-0.5819999999985157</v>
          </cell>
          <cell r="H461">
            <v>-4.9100000000034925</v>
          </cell>
          <cell r="I461">
            <v>-557.5</v>
          </cell>
          <cell r="J461">
            <v>-228.5</v>
          </cell>
          <cell r="K461">
            <v>-140.23999999999069</v>
          </cell>
          <cell r="L461">
            <v>-39.92500000000291</v>
          </cell>
          <cell r="M461">
            <v>-33.790000000008149</v>
          </cell>
          <cell r="N461">
            <v>-24.445000000006985</v>
          </cell>
          <cell r="O461">
            <v>-3.9369999999980791</v>
          </cell>
          <cell r="P461">
            <v>-4.3369999999995343</v>
          </cell>
          <cell r="Q461">
            <v>-1.2000000002444722E-2</v>
          </cell>
          <cell r="R461">
            <v>1840.5240000004414</v>
          </cell>
          <cell r="S461">
            <v>2762.8100000000122</v>
          </cell>
          <cell r="T461">
            <v>-9.3470000000015716</v>
          </cell>
          <cell r="U461">
            <v>-13.120000000009895</v>
          </cell>
          <cell r="V461">
            <v>-47.459999999991851</v>
          </cell>
          <cell r="W461">
            <v>-331.47999999998137</v>
          </cell>
          <cell r="X461">
            <v>-292.82000000000698</v>
          </cell>
          <cell r="Y461">
            <v>-54.429999999993015</v>
          </cell>
          <cell r="Z461">
            <v>-61.870000000024447</v>
          </cell>
          <cell r="AA461">
            <v>-48.559999999997672</v>
          </cell>
          <cell r="AB461">
            <v>-12.569999999992433</v>
          </cell>
          <cell r="AC461">
            <v>-15.628999999993539</v>
          </cell>
          <cell r="AD461">
            <v>-35</v>
          </cell>
          <cell r="AE461">
            <v>-770.82999999914318</v>
          </cell>
          <cell r="AF461">
            <v>-98.420000000012806</v>
          </cell>
          <cell r="AG461">
            <v>-36.860000000015134</v>
          </cell>
          <cell r="AH461">
            <v>-30.440000000002328</v>
          </cell>
          <cell r="AI461">
            <v>-66.710000000020955</v>
          </cell>
          <cell r="AJ461">
            <v>-384.25</v>
          </cell>
          <cell r="AK461">
            <v>-327.11999999999534</v>
          </cell>
          <cell r="AL461">
            <v>499.5800000000163</v>
          </cell>
          <cell r="AM461">
            <v>-129.92999999999302</v>
          </cell>
          <cell r="AN461">
            <v>-81.220000000001164</v>
          </cell>
          <cell r="AO461">
            <v>-25.720000000001164</v>
          </cell>
          <cell r="AP461">
            <v>-27.740000000005239</v>
          </cell>
          <cell r="AQ461">
            <v>-62</v>
          </cell>
          <cell r="AR461">
            <v>-738.19000000040978</v>
          </cell>
          <cell r="AS461">
            <v>-106.9100000000326</v>
          </cell>
          <cell r="AT461">
            <v>-59.529999999998836</v>
          </cell>
          <cell r="AU461">
            <v>-52.900000000023283</v>
          </cell>
          <cell r="AV461">
            <v>-50.029999999998836</v>
          </cell>
          <cell r="AW461">
            <v>-363.61999999999534</v>
          </cell>
          <cell r="AX461">
            <v>-179.44000000000233</v>
          </cell>
          <cell r="AY461">
            <v>430.1699999999837</v>
          </cell>
          <cell r="AZ461">
            <v>-200.64999999999418</v>
          </cell>
          <cell r="BA461">
            <v>-42.210000000006403</v>
          </cell>
          <cell r="BB461">
            <v>-27.920000000012806</v>
          </cell>
          <cell r="BC461">
            <v>-30.339999999996508</v>
          </cell>
          <cell r="BD461">
            <v>-54.809999999997672</v>
          </cell>
          <cell r="BE461">
            <v>-871.14999999990687</v>
          </cell>
          <cell r="BF461">
            <v>-109.15999999997439</v>
          </cell>
          <cell r="BG461">
            <v>-48.449999999982538</v>
          </cell>
          <cell r="BH461">
            <v>-50.320000000006985</v>
          </cell>
          <cell r="BI461">
            <v>-74.929999999993015</v>
          </cell>
          <cell r="BJ461">
            <v>-406.86999999999534</v>
          </cell>
          <cell r="BK461">
            <v>-164.62999999994645</v>
          </cell>
          <cell r="BL461">
            <v>413.98000000001048</v>
          </cell>
          <cell r="BM461">
            <v>-176.54000000000815</v>
          </cell>
          <cell r="BN461">
            <v>-85.429999999993015</v>
          </cell>
          <cell r="BO461">
            <v>-30.950000000011642</v>
          </cell>
          <cell r="BP461">
            <v>-31.069999999992433</v>
          </cell>
          <cell r="BQ461">
            <v>-106.78000000002794</v>
          </cell>
          <cell r="BR461">
            <v>-1032.519999999553</v>
          </cell>
          <cell r="BS461">
            <v>-167.20000000001164</v>
          </cell>
          <cell r="BT461">
            <v>-120.46000000002095</v>
          </cell>
          <cell r="BU461">
            <v>-105.45999999999185</v>
          </cell>
          <cell r="BV461">
            <v>-119.09999999997672</v>
          </cell>
          <cell r="BW461">
            <v>-460.71999999997206</v>
          </cell>
          <cell r="BX461">
            <v>-237.71999999997206</v>
          </cell>
          <cell r="BY461">
            <v>-244.41000000000349</v>
          </cell>
          <cell r="BZ461">
            <v>-522.24000000004889</v>
          </cell>
          <cell r="CA461">
            <v>-102.98000000001048</v>
          </cell>
          <cell r="CB461">
            <v>-75.119999999995343</v>
          </cell>
          <cell r="CC461">
            <v>-99.60999999998603</v>
          </cell>
          <cell r="CD461">
            <v>1222.5</v>
          </cell>
          <cell r="CE461">
            <v>-2891.3300000005402</v>
          </cell>
          <cell r="CF461">
            <v>-417.86000000010245</v>
          </cell>
          <cell r="CG461">
            <v>-204.78000000002794</v>
          </cell>
          <cell r="CH461">
            <v>-192.04000000003725</v>
          </cell>
          <cell r="CI461">
            <v>-192.78000000002794</v>
          </cell>
          <cell r="CJ461">
            <v>-554.23999999999069</v>
          </cell>
          <cell r="CK461">
            <v>-479.5</v>
          </cell>
          <cell r="CL461">
            <v>-261.40000000002328</v>
          </cell>
          <cell r="CM461">
            <v>-790.70000000001164</v>
          </cell>
          <cell r="CN461">
            <v>-208.87999999997555</v>
          </cell>
          <cell r="CO461">
            <v>-154</v>
          </cell>
          <cell r="CP461">
            <v>-92.480000000010477</v>
          </cell>
          <cell r="CQ461">
            <v>657.3300000000163</v>
          </cell>
          <cell r="CR461">
            <v>-827.79999999888241</v>
          </cell>
          <cell r="CS461">
            <v>-14.440000000002328</v>
          </cell>
          <cell r="CT461">
            <v>-2.8499999999767169</v>
          </cell>
          <cell r="CU461">
            <v>-3.2999999999883585</v>
          </cell>
          <cell r="CV461">
            <v>-3.0900000000256114</v>
          </cell>
          <cell r="CW461">
            <v>-241.44999999995343</v>
          </cell>
          <cell r="CX461">
            <v>-216.95000000001164</v>
          </cell>
          <cell r="CY461">
            <v>-142</v>
          </cell>
          <cell r="CZ461">
            <v>-6.4000000000232831</v>
          </cell>
          <cell r="DA461">
            <v>-84.459999999962747</v>
          </cell>
          <cell r="DB461">
            <v>-91.199999999953434</v>
          </cell>
          <cell r="DC461">
            <v>-18.880000000004657</v>
          </cell>
          <cell r="DD461">
            <v>-2.779999999969732</v>
          </cell>
          <cell r="DE461">
            <v>-234.01999999955297</v>
          </cell>
          <cell r="DF461">
            <v>-3.5999999999767169</v>
          </cell>
          <cell r="DG461">
            <v>-3.2300000000395812</v>
          </cell>
          <cell r="DH461">
            <v>-3.3800000000046566</v>
          </cell>
          <cell r="DI461">
            <v>-3.5</v>
          </cell>
          <cell r="DJ461">
            <v>-104.5</v>
          </cell>
          <cell r="DK461">
            <v>-70.419999999983702</v>
          </cell>
          <cell r="DL461">
            <v>-27.060000000055879</v>
          </cell>
          <cell r="DM461">
            <v>-4.6999999999534339</v>
          </cell>
          <cell r="DN461">
            <v>-3.6900000000023283</v>
          </cell>
          <cell r="DO461">
            <v>-5.029999999969732</v>
          </cell>
          <cell r="DP461">
            <v>-3.0900000000256114</v>
          </cell>
          <cell r="DQ461">
            <v>-1.8199999999487773</v>
          </cell>
          <cell r="DR461">
            <v>-44.899999999441206</v>
          </cell>
          <cell r="DS461">
            <v>-2.3999999999068677</v>
          </cell>
          <cell r="DT461">
            <v>-3.9499999999534339</v>
          </cell>
          <cell r="DU461">
            <v>-4.3699999999953434</v>
          </cell>
          <cell r="DV461">
            <v>-6.0999999999767169</v>
          </cell>
          <cell r="DW461">
            <v>-3.9399999999441206</v>
          </cell>
          <cell r="DX461">
            <v>-4.0999999999767169</v>
          </cell>
          <cell r="DY461">
            <v>-0.79999999993015081</v>
          </cell>
          <cell r="DZ461">
            <v>-0.37999999988824129</v>
          </cell>
          <cell r="EA461">
            <v>-4.8100000000558794</v>
          </cell>
          <cell r="EB461">
            <v>-4.9499999999534339</v>
          </cell>
          <cell r="EC461">
            <v>-5.8499999999767169</v>
          </cell>
          <cell r="ED461">
            <v>-3.25</v>
          </cell>
        </row>
        <row r="462">
          <cell r="F462">
            <v>-13.950000000000728</v>
          </cell>
          <cell r="G462">
            <v>-4.2539999999989959</v>
          </cell>
          <cell r="H462">
            <v>-82.890000000001237</v>
          </cell>
          <cell r="I462">
            <v>-11.106999999999971</v>
          </cell>
          <cell r="J462">
            <v>-26.692000000002736</v>
          </cell>
          <cell r="K462">
            <v>-1.6159999999999854</v>
          </cell>
          <cell r="L462">
            <v>-35.407800000000861</v>
          </cell>
          <cell r="M462">
            <v>-4.2559999999866704E-2</v>
          </cell>
          <cell r="N462">
            <v>-7.9679999999971187</v>
          </cell>
          <cell r="O462">
            <v>-12.039999999997235</v>
          </cell>
          <cell r="P462">
            <v>-0.8610000000007858</v>
          </cell>
          <cell r="Q462">
            <v>-6.1746391899978335</v>
          </cell>
          <cell r="R462">
            <v>-532.7911300000269</v>
          </cell>
          <cell r="S462">
            <v>-40.002000000000407</v>
          </cell>
          <cell r="T462">
            <v>-17.391999999999825</v>
          </cell>
          <cell r="U462">
            <v>-22.436000000001513</v>
          </cell>
          <cell r="V462">
            <v>-25.136719999994966</v>
          </cell>
          <cell r="W462">
            <v>-53.627999999996973</v>
          </cell>
          <cell r="X462">
            <v>-29.682899999992514</v>
          </cell>
          <cell r="Y462">
            <v>47.284260000000359</v>
          </cell>
          <cell r="Z462">
            <v>-0.12529999999969732</v>
          </cell>
          <cell r="AA462">
            <v>-360.7974899999972</v>
          </cell>
          <cell r="AB462">
            <v>-8.4919999999983702</v>
          </cell>
          <cell r="AC462">
            <v>-19.234000000000378</v>
          </cell>
          <cell r="AD462">
            <v>-3.1489799999981187</v>
          </cell>
          <cell r="AE462">
            <v>-460.38840400002664</v>
          </cell>
          <cell r="AF462">
            <v>-123.58899999999994</v>
          </cell>
          <cell r="AG462">
            <v>-10.139999999999418</v>
          </cell>
          <cell r="AH462">
            <v>-51.890999999995984</v>
          </cell>
          <cell r="AI462">
            <v>-28.885000000002037</v>
          </cell>
          <cell r="AJ462">
            <v>-51.807000000000698</v>
          </cell>
          <cell r="AK462">
            <v>-84.919999999998254</v>
          </cell>
          <cell r="AL462">
            <v>-46.337999999999738</v>
          </cell>
          <cell r="AM462">
            <v>-0.125</v>
          </cell>
          <cell r="AN462">
            <v>-5.9624699999985751</v>
          </cell>
          <cell r="AO462">
            <v>-11.501219999998284</v>
          </cell>
          <cell r="AP462">
            <v>-37.069213999995554</v>
          </cell>
          <cell r="AQ462">
            <v>-8.1604999999981374</v>
          </cell>
          <cell r="AR462">
            <v>-352.96964999986812</v>
          </cell>
          <cell r="AS462">
            <v>-31.285020000010263</v>
          </cell>
          <cell r="AT462">
            <v>-91.929999999993015</v>
          </cell>
          <cell r="AU462">
            <v>-62.852999999995518</v>
          </cell>
          <cell r="AV462">
            <v>-50.512000000002445</v>
          </cell>
          <cell r="AW462">
            <v>-77.803999999996449</v>
          </cell>
          <cell r="AX462">
            <v>-46.92000000000553</v>
          </cell>
          <cell r="AY462">
            <v>-3.2350000000005821</v>
          </cell>
          <cell r="AZ462">
            <v>-7.5939999999973224</v>
          </cell>
          <cell r="BA462">
            <v>-7.2249999999985448</v>
          </cell>
          <cell r="BB462">
            <v>-28.444999999999709</v>
          </cell>
          <cell r="BC462">
            <v>-56.36131999999634</v>
          </cell>
          <cell r="BD462">
            <v>111.1946900000039</v>
          </cell>
          <cell r="BE462">
            <v>-709.43775000004098</v>
          </cell>
          <cell r="BF462">
            <v>-125.48665999999503</v>
          </cell>
          <cell r="BG462">
            <v>-135.11999999999534</v>
          </cell>
          <cell r="BH462">
            <v>-45.013999999995576</v>
          </cell>
          <cell r="BI462">
            <v>-56.160000000003492</v>
          </cell>
          <cell r="BJ462">
            <v>-147.88300000000163</v>
          </cell>
          <cell r="BK462">
            <v>-40.984999999993306</v>
          </cell>
          <cell r="BL462">
            <v>8.0441500000015367</v>
          </cell>
          <cell r="BM462">
            <v>-5.1790000000037253</v>
          </cell>
          <cell r="BN462">
            <v>94.217929999998887</v>
          </cell>
          <cell r="BO462">
            <v>-22.274999999994179</v>
          </cell>
          <cell r="BP462">
            <v>-27.567770000001474</v>
          </cell>
          <cell r="BQ462">
            <v>-206.02939999999944</v>
          </cell>
          <cell r="BR462">
            <v>-20.787600000039674</v>
          </cell>
          <cell r="BS462">
            <v>-52.147939999995288</v>
          </cell>
          <cell r="BT462">
            <v>-130.84199999998964</v>
          </cell>
          <cell r="BU462">
            <v>-153.36000000000058</v>
          </cell>
          <cell r="BV462">
            <v>-65.48399999999674</v>
          </cell>
          <cell r="BW462">
            <v>-111.44999999999709</v>
          </cell>
          <cell r="BX462">
            <v>-56.078000000001339</v>
          </cell>
          <cell r="BY462">
            <v>638.32529999999679</v>
          </cell>
          <cell r="BZ462">
            <v>48.713139999992563</v>
          </cell>
          <cell r="CA462">
            <v>-24.78646000000299</v>
          </cell>
          <cell r="CB462">
            <v>-75.512200000011944</v>
          </cell>
          <cell r="CC462">
            <v>13.634559999991325</v>
          </cell>
          <cell r="CD462">
            <v>-51.799999999988358</v>
          </cell>
          <cell r="CE462">
            <v>-1666.9916400001384</v>
          </cell>
          <cell r="CF462">
            <v>-82.160000000003492</v>
          </cell>
          <cell r="CG462">
            <v>-80.606499999994412</v>
          </cell>
          <cell r="CH462">
            <v>-250.55999999999767</v>
          </cell>
          <cell r="CI462">
            <v>-122.89999999999418</v>
          </cell>
          <cell r="CJ462">
            <v>-276.41980000000331</v>
          </cell>
          <cell r="CK462">
            <v>-170.47639000001072</v>
          </cell>
          <cell r="CL462">
            <v>-39.284099999997125</v>
          </cell>
          <cell r="CM462">
            <v>-196.71300000000338</v>
          </cell>
          <cell r="CN462">
            <v>-72.580249999999069</v>
          </cell>
          <cell r="CO462">
            <v>-165.61859999998705</v>
          </cell>
          <cell r="CP462">
            <v>-255.39930000000459</v>
          </cell>
          <cell r="CQ462">
            <v>45.72630000000936</v>
          </cell>
          <cell r="CR462">
            <v>-102.90820000017993</v>
          </cell>
          <cell r="CS462">
            <v>-0.28840000001946464</v>
          </cell>
          <cell r="CT462">
            <v>-0.45649999998568092</v>
          </cell>
          <cell r="CU462">
            <v>-1.8900000000139698</v>
          </cell>
          <cell r="CV462">
            <v>-1.9790000000066357</v>
          </cell>
          <cell r="CW462">
            <v>-1.6500000000087311</v>
          </cell>
          <cell r="CX462">
            <v>3.5330999999860069</v>
          </cell>
          <cell r="CY462">
            <v>4.7427999999999884</v>
          </cell>
          <cell r="CZ462">
            <v>-40.762899999986985</v>
          </cell>
          <cell r="DA462">
            <v>-31.089999999996508</v>
          </cell>
          <cell r="DB462">
            <v>-32.144999999989523</v>
          </cell>
          <cell r="DC462">
            <v>-0.5</v>
          </cell>
          <cell r="DD462">
            <v>-0.42229999997653067</v>
          </cell>
          <cell r="DE462">
            <v>-10.909599999897182</v>
          </cell>
          <cell r="DF462">
            <v>-0.12600000000384171</v>
          </cell>
          <cell r="DG462">
            <v>-0.35399999999208376</v>
          </cell>
          <cell r="DH462">
            <v>-1.5334999999904539</v>
          </cell>
          <cell r="DI462">
            <v>-1.4459999999962747</v>
          </cell>
          <cell r="DJ462">
            <v>8.3881999999866821</v>
          </cell>
          <cell r="DK462">
            <v>-1.680000000007567</v>
          </cell>
          <cell r="DL462">
            <v>-8.3648000000030152</v>
          </cell>
          <cell r="DM462">
            <v>-2.2330000000001746</v>
          </cell>
          <cell r="DN462">
            <v>-1.2835000000050059</v>
          </cell>
          <cell r="DO462">
            <v>-1.4600000000064028</v>
          </cell>
          <cell r="DP462">
            <v>-0.6200000000098953</v>
          </cell>
          <cell r="DQ462">
            <v>-0.19700000001466833</v>
          </cell>
          <cell r="DR462">
            <v>-4.671500000404194</v>
          </cell>
          <cell r="DS462">
            <v>0</v>
          </cell>
          <cell r="DT462">
            <v>-3.0000000027939677E-2</v>
          </cell>
          <cell r="DU462">
            <v>-0.26999999998952262</v>
          </cell>
          <cell r="DV462">
            <v>-0.48149999999441206</v>
          </cell>
          <cell r="DW462">
            <v>-0.14999999999417923</v>
          </cell>
          <cell r="DX462">
            <v>-0.47000000000116415</v>
          </cell>
          <cell r="DY462">
            <v>-0.32000000000698492</v>
          </cell>
          <cell r="DZ462">
            <v>-1.8600000000005821</v>
          </cell>
          <cell r="EA462">
            <v>-0.86000000000058208</v>
          </cell>
          <cell r="EB462">
            <v>-0.23000000001047738</v>
          </cell>
          <cell r="EC462">
            <v>0</v>
          </cell>
          <cell r="ED462">
            <v>0</v>
          </cell>
        </row>
        <row r="463">
          <cell r="F463">
            <v>-3.4452059999999989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-0.42529199999999889</v>
          </cell>
          <cell r="Q463">
            <v>0</v>
          </cell>
          <cell r="R463">
            <v>-4.8299249999990934</v>
          </cell>
          <cell r="S463">
            <v>1.7647350000000017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-1.0886299999999665</v>
          </cell>
          <cell r="AB463">
            <v>0</v>
          </cell>
          <cell r="AC463">
            <v>0</v>
          </cell>
          <cell r="AD463">
            <v>-5.5060300000000097</v>
          </cell>
          <cell r="AE463">
            <v>-3.8249999999989086</v>
          </cell>
          <cell r="AF463">
            <v>-0.75742999999999938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-1.2000099999999065</v>
          </cell>
          <cell r="AP463">
            <v>-1.8675600000000259</v>
          </cell>
          <cell r="AQ463">
            <v>0</v>
          </cell>
          <cell r="AR463">
            <v>-18.05409999999938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-0.17849999999998545</v>
          </cell>
          <cell r="AX463">
            <v>0</v>
          </cell>
          <cell r="AY463">
            <v>-0.12429999999994834</v>
          </cell>
          <cell r="AZ463">
            <v>-1.9825500000000602</v>
          </cell>
          <cell r="BA463">
            <v>0</v>
          </cell>
          <cell r="BB463">
            <v>-1.9008999999999787</v>
          </cell>
          <cell r="BC463">
            <v>-2.1213500000000067</v>
          </cell>
          <cell r="BD463">
            <v>-11.746499999999969</v>
          </cell>
          <cell r="BE463">
            <v>-6.0174000000024535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-2.7740999999998621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-3.2432999999998628</v>
          </cell>
          <cell r="BR463">
            <v>-19.757400000002235</v>
          </cell>
          <cell r="BS463">
            <v>0</v>
          </cell>
          <cell r="BT463">
            <v>-2.2152000000000953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0.27730000000019572</v>
          </cell>
          <cell r="BZ463">
            <v>-8.4101000000000568</v>
          </cell>
          <cell r="CA463">
            <v>-6.2397000000000844</v>
          </cell>
          <cell r="CB463">
            <v>-3.1697000000001481</v>
          </cell>
          <cell r="CC463">
            <v>0</v>
          </cell>
          <cell r="CD463">
            <v>0</v>
          </cell>
          <cell r="CE463">
            <v>-14.751429999996617</v>
          </cell>
          <cell r="CF463">
            <v>-4.1718999999998232</v>
          </cell>
          <cell r="CG463">
            <v>0</v>
          </cell>
          <cell r="CH463">
            <v>-1.2052000000001044</v>
          </cell>
          <cell r="CI463">
            <v>0</v>
          </cell>
          <cell r="CJ463">
            <v>0</v>
          </cell>
          <cell r="CK463">
            <v>-1.6328300000000127</v>
          </cell>
          <cell r="CL463">
            <v>2.0608000000001994</v>
          </cell>
          <cell r="CM463">
            <v>-5.8813000000000102</v>
          </cell>
          <cell r="CN463">
            <v>-0.43960000000015498</v>
          </cell>
          <cell r="CO463">
            <v>-5.3126999999999498</v>
          </cell>
          <cell r="CP463">
            <v>0</v>
          </cell>
          <cell r="CQ463">
            <v>1.8312999999998283</v>
          </cell>
          <cell r="CR463">
            <v>3.3372000000017579</v>
          </cell>
          <cell r="CS463">
            <v>0</v>
          </cell>
          <cell r="CT463">
            <v>-4.1999999999916326E-2</v>
          </cell>
          <cell r="CU463">
            <v>-1.900000000205182E-3</v>
          </cell>
          <cell r="CV463">
            <v>-0.10080000000016298</v>
          </cell>
          <cell r="CW463">
            <v>-9.3299999999999272E-2</v>
          </cell>
          <cell r="CX463">
            <v>3.9754999999997835</v>
          </cell>
          <cell r="CY463">
            <v>-8.8200000000142609E-2</v>
          </cell>
          <cell r="CZ463">
            <v>-0.11449999999967986</v>
          </cell>
          <cell r="DA463">
            <v>-0.1271999999999025</v>
          </cell>
          <cell r="DB463">
            <v>0</v>
          </cell>
          <cell r="DC463">
            <v>-7.0400000000063301E-2</v>
          </cell>
          <cell r="DD463">
            <v>0</v>
          </cell>
          <cell r="DE463">
            <v>0.2356999999974505</v>
          </cell>
          <cell r="DF463">
            <v>0</v>
          </cell>
          <cell r="DG463">
            <v>0</v>
          </cell>
          <cell r="DH463">
            <v>-4.250000000001819E-2</v>
          </cell>
          <cell r="DI463">
            <v>0</v>
          </cell>
          <cell r="DJ463">
            <v>-5.819999999994252E-2</v>
          </cell>
          <cell r="DK463">
            <v>0.38599999999996726</v>
          </cell>
          <cell r="DL463">
            <v>0</v>
          </cell>
          <cell r="DM463">
            <v>-4.959999999982756E-2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-9.0299999996204861E-2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-5.360000000018772E-2</v>
          </cell>
          <cell r="DX463">
            <v>-3.6700000000109867E-2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-15.552406000017072</v>
          </cell>
          <cell r="G467">
            <v>-30.751299999988987</v>
          </cell>
          <cell r="H467">
            <v>-116.31235999999626</v>
          </cell>
          <cell r="I467">
            <v>-632.33593999998993</v>
          </cell>
          <cell r="J467">
            <v>-284.82299999997485</v>
          </cell>
          <cell r="K467">
            <v>-143.94499999994878</v>
          </cell>
          <cell r="L467">
            <v>-110.30580000000191</v>
          </cell>
          <cell r="M467">
            <v>-59.128559999997378</v>
          </cell>
          <cell r="N467">
            <v>-54.350199999986216</v>
          </cell>
          <cell r="O467">
            <v>-49.823000000003958</v>
          </cell>
          <cell r="P467">
            <v>-7.790792000007059</v>
          </cell>
          <cell r="Q467">
            <v>-30.973639190007816</v>
          </cell>
          <cell r="R467">
            <v>354.05663499934599</v>
          </cell>
          <cell r="S467">
            <v>3338.8319750000082</v>
          </cell>
          <cell r="T467">
            <v>-60.538000000015018</v>
          </cell>
          <cell r="U467">
            <v>-71.079750000033528</v>
          </cell>
          <cell r="V467">
            <v>-129.793479999993</v>
          </cell>
          <cell r="W467">
            <v>-360.8980000000447</v>
          </cell>
          <cell r="X467">
            <v>-397.78389999992214</v>
          </cell>
          <cell r="Y467">
            <v>-239.48473999998532</v>
          </cell>
          <cell r="Z467">
            <v>-127.27105000003939</v>
          </cell>
          <cell r="AA467">
            <v>-1306.2988199999672</v>
          </cell>
          <cell r="AB467">
            <v>-100.94700000004377</v>
          </cell>
          <cell r="AC467">
            <v>-44.871589999980642</v>
          </cell>
          <cell r="AD467">
            <v>-145.80901000002632</v>
          </cell>
          <cell r="AE467">
            <v>-2417.5118039995432</v>
          </cell>
          <cell r="AF467">
            <v>-334.66523000004236</v>
          </cell>
          <cell r="AG467">
            <v>-164.71730000001844</v>
          </cell>
          <cell r="AH467">
            <v>-160.47019999998156</v>
          </cell>
          <cell r="AI467">
            <v>-186.61250000004657</v>
          </cell>
          <cell r="AJ467">
            <v>-585.61600000003818</v>
          </cell>
          <cell r="AK467">
            <v>-491.43299999996088</v>
          </cell>
          <cell r="AL467">
            <v>350.49990000002435</v>
          </cell>
          <cell r="AM467">
            <v>-223.95529999997234</v>
          </cell>
          <cell r="AN467">
            <v>-140.65346999999019</v>
          </cell>
          <cell r="AO467">
            <v>-192.1712299999781</v>
          </cell>
          <cell r="AP467">
            <v>-116.6191740000213</v>
          </cell>
          <cell r="AQ467">
            <v>-171.09830000001239</v>
          </cell>
          <cell r="AR467">
            <v>-2542.581750000827</v>
          </cell>
          <cell r="AS467">
            <v>-286.12042000005022</v>
          </cell>
          <cell r="AT467">
            <v>-408.68940000003204</v>
          </cell>
          <cell r="AU467">
            <v>-218.91239999997197</v>
          </cell>
          <cell r="AV467">
            <v>-166.8234999999986</v>
          </cell>
          <cell r="AW467">
            <v>-512.76749999995809</v>
          </cell>
          <cell r="AX467">
            <v>-263.43599999992875</v>
          </cell>
          <cell r="AY467">
            <v>300.68949999997858</v>
          </cell>
          <cell r="AZ467">
            <v>-324.3714499999769</v>
          </cell>
          <cell r="BA467">
            <v>-136.99359999998705</v>
          </cell>
          <cell r="BB467">
            <v>-237.3139000000665</v>
          </cell>
          <cell r="BC467">
            <v>-125.15027000001282</v>
          </cell>
          <cell r="BD467">
            <v>-162.69280999997864</v>
          </cell>
          <cell r="BE467">
            <v>-2941.3177499994636</v>
          </cell>
          <cell r="BF467">
            <v>-397.86806000000797</v>
          </cell>
          <cell r="BG467">
            <v>-340.062900000019</v>
          </cell>
          <cell r="BH467">
            <v>-216.25909999996657</v>
          </cell>
          <cell r="BI467">
            <v>-195.50319999997737</v>
          </cell>
          <cell r="BJ467">
            <v>-613.08299999998417</v>
          </cell>
          <cell r="BK467">
            <v>-235.39399999991292</v>
          </cell>
          <cell r="BL467">
            <v>290.65055000007851</v>
          </cell>
          <cell r="BM467">
            <v>-297.68440000002738</v>
          </cell>
          <cell r="BN467">
            <v>-63.329970000020694</v>
          </cell>
          <cell r="BO467">
            <v>-218.53699999995297</v>
          </cell>
          <cell r="BP467">
            <v>-109.83196999997017</v>
          </cell>
          <cell r="BQ467">
            <v>-544.41470000019763</v>
          </cell>
          <cell r="BR467">
            <v>-3711.2952000005171</v>
          </cell>
          <cell r="BS467">
            <v>-674.62494000012521</v>
          </cell>
          <cell r="BT467">
            <v>-435.85419999994338</v>
          </cell>
          <cell r="BU467">
            <v>-477.49940000002971</v>
          </cell>
          <cell r="BV467">
            <v>-303.53539999993518</v>
          </cell>
          <cell r="BW467">
            <v>-775.03599999996368</v>
          </cell>
          <cell r="BX467">
            <v>-407.24399999994785</v>
          </cell>
          <cell r="BY467">
            <v>386.08360000007087</v>
          </cell>
          <cell r="BZ467">
            <v>-700.66416000016034</v>
          </cell>
          <cell r="CA467">
            <v>-271.4442599999602</v>
          </cell>
          <cell r="CB467">
            <v>-456.42000000015832</v>
          </cell>
          <cell r="CC467">
            <v>-467.23344000003999</v>
          </cell>
          <cell r="CD467">
            <v>872.17700000002515</v>
          </cell>
          <cell r="CE467">
            <v>-7741.6122700003907</v>
          </cell>
          <cell r="CF467">
            <v>-936.04689999995753</v>
          </cell>
          <cell r="CG467">
            <v>-888.03549999999814</v>
          </cell>
          <cell r="CH467">
            <v>-546.35920000012266</v>
          </cell>
          <cell r="CI467">
            <v>-534.71900000004098</v>
          </cell>
          <cell r="CJ467">
            <v>-1284.890800000052</v>
          </cell>
          <cell r="CK467">
            <v>-882.56922000006307</v>
          </cell>
          <cell r="CL467">
            <v>-436.23430000001099</v>
          </cell>
          <cell r="CM467">
            <v>-1061.5233000000007</v>
          </cell>
          <cell r="CN467">
            <v>-598.79414999997243</v>
          </cell>
          <cell r="CO467">
            <v>-924.84990000003017</v>
          </cell>
          <cell r="CP467">
            <v>-649.30330000002868</v>
          </cell>
          <cell r="CQ467">
            <v>1001.7133000001777</v>
          </cell>
          <cell r="CR467">
            <v>264.05299999937415</v>
          </cell>
          <cell r="CS467">
            <v>-7.5714000000152737</v>
          </cell>
          <cell r="CT467">
            <v>-2.0184999998891726</v>
          </cell>
          <cell r="CU467">
            <v>-9.4449000000022352</v>
          </cell>
          <cell r="CV467">
            <v>-26.250800000037998</v>
          </cell>
          <cell r="CW467">
            <v>-7.3703000000678003</v>
          </cell>
          <cell r="CX467">
            <v>13.558599999989383</v>
          </cell>
          <cell r="CY467">
            <v>195.36060000001453</v>
          </cell>
          <cell r="CZ467">
            <v>46.555599999963306</v>
          </cell>
          <cell r="DA467">
            <v>76.54280000005383</v>
          </cell>
          <cell r="DB467">
            <v>-3.5293999999994412</v>
          </cell>
          <cell r="DC467">
            <v>-6.4394000000320375</v>
          </cell>
          <cell r="DD467">
            <v>-5.3398999999044463</v>
          </cell>
          <cell r="DE467">
            <v>19.823900001123548</v>
          </cell>
          <cell r="DF467">
            <v>-7.0310000000754371</v>
          </cell>
          <cell r="DG467">
            <v>-7.1379999999189749</v>
          </cell>
          <cell r="DH467">
            <v>-9.7649999998975545</v>
          </cell>
          <cell r="DI467">
            <v>-10.375</v>
          </cell>
          <cell r="DJ467">
            <v>-31.131000000052154</v>
          </cell>
          <cell r="DK467">
            <v>30.306999999913387</v>
          </cell>
          <cell r="DL467">
            <v>95.868199999909848</v>
          </cell>
          <cell r="DM467">
            <v>-11.246599999954924</v>
          </cell>
          <cell r="DN467">
            <v>-9.0095000000437722</v>
          </cell>
          <cell r="DO467">
            <v>-9.9051999999210238</v>
          </cell>
          <cell r="DP467">
            <v>-7.0150000000139698</v>
          </cell>
          <cell r="DQ467">
            <v>-3.7349999999860302</v>
          </cell>
          <cell r="DR467">
            <v>-75.664799997583032</v>
          </cell>
          <cell r="DS467">
            <v>-3.2659999998286366</v>
          </cell>
          <cell r="DT467">
            <v>-4.8189999999012798</v>
          </cell>
          <cell r="DU467">
            <v>-6.7760000000707805</v>
          </cell>
          <cell r="DV467">
            <v>-10.833499999949709</v>
          </cell>
          <cell r="DW467">
            <v>-7.1496000001206994</v>
          </cell>
          <cell r="DX467">
            <v>-8.4206999996677041</v>
          </cell>
          <cell r="DY467">
            <v>-2.529999999795109</v>
          </cell>
          <cell r="DZ467">
            <v>-4.6399999998975545</v>
          </cell>
          <cell r="EA467">
            <v>-9.5620000000344589</v>
          </cell>
          <cell r="EB467">
            <v>-6.6949999998323619</v>
          </cell>
          <cell r="EC467">
            <v>-7.4699999999720603</v>
          </cell>
          <cell r="ED467">
            <v>-3.503000000026077</v>
          </cell>
        </row>
        <row r="469">
          <cell r="F469">
            <v>1236.7855940000154</v>
          </cell>
          <cell r="G469">
            <v>1420.9307000000263</v>
          </cell>
          <cell r="H469">
            <v>2066.6456400000025</v>
          </cell>
          <cell r="I469">
            <v>1888.9540599999018</v>
          </cell>
          <cell r="J469">
            <v>2633.8580000000075</v>
          </cell>
          <cell r="K469">
            <v>2956.7050000000745</v>
          </cell>
          <cell r="L469">
            <v>2696.1861999996472</v>
          </cell>
          <cell r="M469">
            <v>2751.9824399999343</v>
          </cell>
          <cell r="N469">
            <v>2423.5298000001349</v>
          </cell>
          <cell r="O469">
            <v>1959.1010000000242</v>
          </cell>
          <cell r="P469">
            <v>1345.2692080000415</v>
          </cell>
          <cell r="Q469">
            <v>1012.8893608100479</v>
          </cell>
          <cell r="R469">
            <v>26103.349634997547</v>
          </cell>
          <cell r="S469">
            <v>4584.9389749999391</v>
          </cell>
          <cell r="T469">
            <v>1334.0299999999115</v>
          </cell>
          <cell r="U469">
            <v>2100.904249999905</v>
          </cell>
          <cell r="V469">
            <v>2378.8665199996904</v>
          </cell>
          <cell r="W469">
            <v>2543.0579999997281</v>
          </cell>
          <cell r="X469">
            <v>2687.3860999997705</v>
          </cell>
          <cell r="Y469">
            <v>2552.933260000078</v>
          </cell>
          <cell r="Z469">
            <v>2669.7659500001464</v>
          </cell>
          <cell r="AA469">
            <v>1159.2811800001655</v>
          </cell>
          <cell r="AB469">
            <v>1897.901999999769</v>
          </cell>
          <cell r="AC469">
            <v>1301.4684099998558</v>
          </cell>
          <cell r="AD469">
            <v>892.81498999998439</v>
          </cell>
          <cell r="AE469">
            <v>23203.26919599995</v>
          </cell>
          <cell r="AF469">
            <v>905.21077000000514</v>
          </cell>
          <cell r="AG469">
            <v>1222.934699999867</v>
          </cell>
          <cell r="AH469">
            <v>2000.6638000002131</v>
          </cell>
          <cell r="AI469">
            <v>2309.5374999998603</v>
          </cell>
          <cell r="AJ469">
            <v>2303.8939999998547</v>
          </cell>
          <cell r="AK469">
            <v>2578.3170000000391</v>
          </cell>
          <cell r="AL469">
            <v>3128.9369000003207</v>
          </cell>
          <cell r="AM469">
            <v>2559.1006999998353</v>
          </cell>
          <cell r="AN469">
            <v>2312.5365299999248</v>
          </cell>
          <cell r="AO469">
            <v>1796.6957700001076</v>
          </cell>
          <cell r="AP469">
            <v>1223.0308259999147</v>
          </cell>
          <cell r="AQ469">
            <v>862.41070000012405</v>
          </cell>
          <cell r="AR469">
            <v>22950.090250000358</v>
          </cell>
          <cell r="AS469">
            <v>947.58657999988645</v>
          </cell>
          <cell r="AT469">
            <v>971.99059999990277</v>
          </cell>
          <cell r="AU469">
            <v>1931.4646000000648</v>
          </cell>
          <cell r="AV469">
            <v>2316.81650000019</v>
          </cell>
          <cell r="AW469">
            <v>2362.3275000001304</v>
          </cell>
          <cell r="AX469">
            <v>2790.9240000003483</v>
          </cell>
          <cell r="AY469">
            <v>3065.3004999998957</v>
          </cell>
          <cell r="AZ469">
            <v>2444.7035500002094</v>
          </cell>
          <cell r="BA469">
            <v>2303.9563999997918</v>
          </cell>
          <cell r="BB469">
            <v>1741.6331000002101</v>
          </cell>
          <cell r="BC469">
            <v>1207.809729999979</v>
          </cell>
          <cell r="BD469">
            <v>865.5771900000982</v>
          </cell>
          <cell r="BE469">
            <v>22472.971249997616</v>
          </cell>
          <cell r="BF469">
            <v>829.66993999993429</v>
          </cell>
          <cell r="BG469">
            <v>1082.8220999999903</v>
          </cell>
          <cell r="BH469">
            <v>1923.3608999999706</v>
          </cell>
          <cell r="BI469">
            <v>2275.7768000001088</v>
          </cell>
          <cell r="BJ469">
            <v>2247.5349999999162</v>
          </cell>
          <cell r="BK469">
            <v>2803.6960000002291</v>
          </cell>
          <cell r="BL469">
            <v>3041.4045500000939</v>
          </cell>
          <cell r="BM469">
            <v>2457.5955999996513</v>
          </cell>
          <cell r="BN469">
            <v>2365.3800299998838</v>
          </cell>
          <cell r="BO469">
            <v>1750.5520000001416</v>
          </cell>
          <cell r="BP469">
            <v>1216.4380300000776</v>
          </cell>
          <cell r="BQ469">
            <v>478.74029999948107</v>
          </cell>
          <cell r="BR469">
            <v>21527.093799993396</v>
          </cell>
          <cell r="BS469">
            <v>546.77505999989808</v>
          </cell>
          <cell r="BT469">
            <v>931.10580000001937</v>
          </cell>
          <cell r="BU469">
            <v>1651.4255999999586</v>
          </cell>
          <cell r="BV469">
            <v>2155.3546000001952</v>
          </cell>
          <cell r="BW469">
            <v>2071.3530000001192</v>
          </cell>
          <cell r="BX469">
            <v>2616.6659999999683</v>
          </cell>
          <cell r="BY469">
            <v>3123.1355999999214</v>
          </cell>
          <cell r="BZ469">
            <v>2040.8518399996683</v>
          </cell>
          <cell r="CA469">
            <v>2145.1457399998326</v>
          </cell>
          <cell r="CB469">
            <v>1502.7179999996442</v>
          </cell>
          <cell r="CC469">
            <v>852.37655999988783</v>
          </cell>
          <cell r="CD469">
            <v>1890.185999999987</v>
          </cell>
          <cell r="CE469">
            <v>17370.547730002552</v>
          </cell>
          <cell r="CF469">
            <v>279.21510000014678</v>
          </cell>
          <cell r="CG469">
            <v>472.09250000026077</v>
          </cell>
          <cell r="CH469">
            <v>1571.8707999996841</v>
          </cell>
          <cell r="CI469">
            <v>1911.87099999981</v>
          </cell>
          <cell r="CJ469">
            <v>1547.2071999998298</v>
          </cell>
          <cell r="CK469">
            <v>2126.2507799998857</v>
          </cell>
          <cell r="CL469">
            <v>2287.1156999997329</v>
          </cell>
          <cell r="CM469">
            <v>1666.2597000000533</v>
          </cell>
          <cell r="CN469">
            <v>1805.7658500000834</v>
          </cell>
          <cell r="CO469">
            <v>1024.5541000000667</v>
          </cell>
          <cell r="CP469">
            <v>663.70669999998063</v>
          </cell>
          <cell r="CQ469">
            <v>2014.6383000002243</v>
          </cell>
          <cell r="CR469">
            <v>25250.66099999845</v>
          </cell>
          <cell r="CS469">
            <v>1201.6456000001635</v>
          </cell>
          <cell r="CT469">
            <v>1351.2775000003166</v>
          </cell>
          <cell r="CU469">
            <v>2098.2140999999829</v>
          </cell>
          <cell r="CV469">
            <v>2408.1291999998502</v>
          </cell>
          <cell r="CW469">
            <v>2810.622699999949</v>
          </cell>
          <cell r="CX469">
            <v>3007.3186000001151</v>
          </cell>
          <cell r="CY469">
            <v>2905.1015999999363</v>
          </cell>
          <cell r="CZ469">
            <v>2760.6985999997705</v>
          </cell>
          <cell r="DA469">
            <v>2469.0728000001982</v>
          </cell>
          <cell r="DB469">
            <v>1936.0786000001244</v>
          </cell>
          <cell r="DC469">
            <v>1300.0005999999121</v>
          </cell>
          <cell r="DD469">
            <v>1002.5011000002269</v>
          </cell>
          <cell r="DE469">
            <v>24929.455900002271</v>
          </cell>
          <cell r="DF469">
            <v>1196.0479999999516</v>
          </cell>
          <cell r="DG469">
            <v>1387.4720000000671</v>
          </cell>
          <cell r="DH469">
            <v>2087.3850000001257</v>
          </cell>
          <cell r="DI469">
            <v>2411.7649999998976</v>
          </cell>
          <cell r="DJ469">
            <v>2772.7569999999832</v>
          </cell>
          <cell r="DK469">
            <v>3009.0970000000671</v>
          </cell>
          <cell r="DL469">
            <v>2792.093200000003</v>
          </cell>
          <cell r="DM469">
            <v>2689.349400000181</v>
          </cell>
          <cell r="DN469">
            <v>2371.5505000000121</v>
          </cell>
          <cell r="DO469">
            <v>1919.9997999998741</v>
          </cell>
          <cell r="DP469">
            <v>1292.8549999999814</v>
          </cell>
          <cell r="DQ469">
            <v>999.08400000003166</v>
          </cell>
          <cell r="DR469">
            <v>24661.627200003713</v>
          </cell>
          <cell r="DS469">
            <v>1193.8920000002254</v>
          </cell>
          <cell r="DT469">
            <v>1335.0370000000112</v>
          </cell>
          <cell r="DU469">
            <v>2079.8959999999497</v>
          </cell>
          <cell r="DV469">
            <v>2399.216499999864</v>
          </cell>
          <cell r="DW469">
            <v>2782.7264000000432</v>
          </cell>
          <cell r="DX469">
            <v>2955.4593000004534</v>
          </cell>
          <cell r="DY469">
            <v>2680.1790000002366</v>
          </cell>
          <cell r="DZ469">
            <v>2682.4089999999851</v>
          </cell>
          <cell r="EA469">
            <v>2359.0280000001658</v>
          </cell>
          <cell r="EB469">
            <v>1913.6000000000931</v>
          </cell>
          <cell r="EC469">
            <v>1285.8899999998976</v>
          </cell>
          <cell r="ED469">
            <v>994.29399999976158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-19.400875000006636</v>
          </cell>
          <cell r="G473">
            <v>-46.651851000002353</v>
          </cell>
          <cell r="H473">
            <v>-68.714357000004384</v>
          </cell>
          <cell r="I473">
            <v>-48.173422999992908</v>
          </cell>
          <cell r="J473">
            <v>-162.49361299999873</v>
          </cell>
          <cell r="K473">
            <v>-188.49612399999751</v>
          </cell>
          <cell r="L473">
            <v>-42.380816000004415</v>
          </cell>
          <cell r="M473">
            <v>-103.81999899999937</v>
          </cell>
          <cell r="N473">
            <v>-122.25026799998886</v>
          </cell>
          <cell r="O473">
            <v>-68.015364999999292</v>
          </cell>
          <cell r="P473">
            <v>-7.3386009999885573</v>
          </cell>
          <cell r="Q473">
            <v>-13.055177000002004</v>
          </cell>
          <cell r="R473">
            <v>-844.18311600002926</v>
          </cell>
          <cell r="S473">
            <v>-18.697758000009344</v>
          </cell>
          <cell r="T473">
            <v>-86.45845500001451</v>
          </cell>
          <cell r="U473">
            <v>-66.644135000009555</v>
          </cell>
          <cell r="V473">
            <v>-38.882541999999376</v>
          </cell>
          <cell r="W473">
            <v>-105.56172900000092</v>
          </cell>
          <cell r="X473">
            <v>-133.15708800000721</v>
          </cell>
          <cell r="Y473">
            <v>-64.304990000004182</v>
          </cell>
          <cell r="Z473">
            <v>-17.419188999992912</v>
          </cell>
          <cell r="AA473">
            <v>-256.10237200000847</v>
          </cell>
          <cell r="AB473">
            <v>-31.667929000002914</v>
          </cell>
          <cell r="AC473">
            <v>-20.429952000005869</v>
          </cell>
          <cell r="AD473">
            <v>-4.8569770000176504</v>
          </cell>
          <cell r="AE473">
            <v>-654.68907299998682</v>
          </cell>
          <cell r="AF473">
            <v>0</v>
          </cell>
          <cell r="AG473">
            <v>-54.161871000003885</v>
          </cell>
          <cell r="AH473">
            <v>-74.204271999973571</v>
          </cell>
          <cell r="AI473">
            <v>-77.792004999995697</v>
          </cell>
          <cell r="AJ473">
            <v>-41.420753999991575</v>
          </cell>
          <cell r="AK473">
            <v>-180.79765600000974</v>
          </cell>
          <cell r="AL473">
            <v>-31.975829999981215</v>
          </cell>
          <cell r="AM473">
            <v>-83.153916999988724</v>
          </cell>
          <cell r="AN473">
            <v>-63.665635999990627</v>
          </cell>
          <cell r="AO473">
            <v>-31.190228999985266</v>
          </cell>
          <cell r="AP473">
            <v>-16.326903000001039</v>
          </cell>
          <cell r="AQ473">
            <v>0</v>
          </cell>
          <cell r="AR473">
            <v>-564.44610099983402</v>
          </cell>
          <cell r="AS473">
            <v>-19.240283999999519</v>
          </cell>
          <cell r="AT473">
            <v>-10.842285999999149</v>
          </cell>
          <cell r="AU473">
            <v>-69.45582099998137</v>
          </cell>
          <cell r="AV473">
            <v>-60.052969000003941</v>
          </cell>
          <cell r="AW473">
            <v>-85.695705999998609</v>
          </cell>
          <cell r="AX473">
            <v>-131.25516999998945</v>
          </cell>
          <cell r="AY473">
            <v>0</v>
          </cell>
          <cell r="AZ473">
            <v>-25.50727500001085</v>
          </cell>
          <cell r="BA473">
            <v>-124.56544700000086</v>
          </cell>
          <cell r="BB473">
            <v>-26.441894000003231</v>
          </cell>
          <cell r="BC473">
            <v>-11.389248999999836</v>
          </cell>
          <cell r="BD473">
            <v>0</v>
          </cell>
          <cell r="BE473">
            <v>-565.35463000007439</v>
          </cell>
          <cell r="BF473">
            <v>-14.04646200001298</v>
          </cell>
          <cell r="BG473">
            <v>0</v>
          </cell>
          <cell r="BH473">
            <v>-123.97253299999284</v>
          </cell>
          <cell r="BI473">
            <v>-72.700572000001557</v>
          </cell>
          <cell r="BJ473">
            <v>-44.056522999992012</v>
          </cell>
          <cell r="BK473">
            <v>-84.001798000012059</v>
          </cell>
          <cell r="BL473">
            <v>-16.733889999988605</v>
          </cell>
          <cell r="BM473">
            <v>-29.678783999988809</v>
          </cell>
          <cell r="BN473">
            <v>-160.98405800000182</v>
          </cell>
          <cell r="BO473">
            <v>-6.5329599999968195</v>
          </cell>
          <cell r="BP473">
            <v>-8.6878230000002077</v>
          </cell>
          <cell r="BQ473">
            <v>-3.9592269999993732</v>
          </cell>
          <cell r="BR473">
            <v>-336.90664199995808</v>
          </cell>
          <cell r="BS473">
            <v>0</v>
          </cell>
          <cell r="BT473">
            <v>0</v>
          </cell>
          <cell r="BU473">
            <v>-98.461626000003889</v>
          </cell>
          <cell r="BV473">
            <v>-55.233113000002049</v>
          </cell>
          <cell r="BW473">
            <v>-32.750452000007499</v>
          </cell>
          <cell r="BX473">
            <v>-58.318784000002779</v>
          </cell>
          <cell r="BY473">
            <v>-0.97535399999469519</v>
          </cell>
          <cell r="BZ473">
            <v>0</v>
          </cell>
          <cell r="CA473">
            <v>-71.515457999979844</v>
          </cell>
          <cell r="CB473">
            <v>-19.651855000003707</v>
          </cell>
          <cell r="CC473">
            <v>0</v>
          </cell>
          <cell r="CD473">
            <v>0</v>
          </cell>
          <cell r="CE473">
            <v>-101.34107099985704</v>
          </cell>
          <cell r="CF473">
            <v>0</v>
          </cell>
          <cell r="CG473">
            <v>0</v>
          </cell>
          <cell r="CH473">
            <v>-6.7531730000046082</v>
          </cell>
          <cell r="CI473">
            <v>-30.195316999997885</v>
          </cell>
          <cell r="CJ473">
            <v>-23.880369999998948</v>
          </cell>
          <cell r="CK473">
            <v>-16.621826999995392</v>
          </cell>
          <cell r="CL473">
            <v>0</v>
          </cell>
          <cell r="CM473">
            <v>0</v>
          </cell>
          <cell r="CN473">
            <v>-23.890383999998448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F474">
            <v>-21.289809000001696</v>
          </cell>
          <cell r="G474">
            <v>-39.158344000003126</v>
          </cell>
          <cell r="H474">
            <v>-18.156799000003957</v>
          </cell>
          <cell r="I474">
            <v>-6.5206900000011956</v>
          </cell>
          <cell r="J474">
            <v>-40.483772999999928</v>
          </cell>
          <cell r="K474">
            <v>-3.5607349999991129</v>
          </cell>
          <cell r="L474">
            <v>-73.389837000002444</v>
          </cell>
          <cell r="M474">
            <v>-10.847207999999227</v>
          </cell>
          <cell r="N474">
            <v>-7.9689099999959581</v>
          </cell>
          <cell r="O474">
            <v>-38.673176000003878</v>
          </cell>
          <cell r="P474">
            <v>-28.280858000005537</v>
          </cell>
          <cell r="Q474">
            <v>-21.709222000004956</v>
          </cell>
          <cell r="R474">
            <v>-513.34848899999633</v>
          </cell>
          <cell r="S474">
            <v>-29.396099999998114</v>
          </cell>
          <cell r="T474">
            <v>-18.435764999994717</v>
          </cell>
          <cell r="U474">
            <v>-14.073190999995859</v>
          </cell>
          <cell r="V474">
            <v>-22.827408000001014</v>
          </cell>
          <cell r="W474">
            <v>-36.676598999998532</v>
          </cell>
          <cell r="X474">
            <v>-62.151484000001801</v>
          </cell>
          <cell r="Y474">
            <v>-62.443184000003384</v>
          </cell>
          <cell r="Z474">
            <v>-62.84384599999612</v>
          </cell>
          <cell r="AA474">
            <v>-84.008763999998337</v>
          </cell>
          <cell r="AB474">
            <v>-26.377929999995104</v>
          </cell>
          <cell r="AC474">
            <v>-49.179335999993782</v>
          </cell>
          <cell r="AD474">
            <v>-44.93488200000138</v>
          </cell>
          <cell r="AE474">
            <v>-530.55194799986202</v>
          </cell>
          <cell r="AF474">
            <v>0</v>
          </cell>
          <cell r="AG474">
            <v>-41.98607799999445</v>
          </cell>
          <cell r="AH474">
            <v>-79.586338999994041</v>
          </cell>
          <cell r="AI474">
            <v>-35.617608999993536</v>
          </cell>
          <cell r="AJ474">
            <v>-50.493661000000429</v>
          </cell>
          <cell r="AK474">
            <v>-101.03529600000184</v>
          </cell>
          <cell r="AL474">
            <v>-50.874602999996569</v>
          </cell>
          <cell r="AM474">
            <v>-50.389766000000236</v>
          </cell>
          <cell r="AN474">
            <v>-48.277828999998746</v>
          </cell>
          <cell r="AO474">
            <v>-46.933024999998452</v>
          </cell>
          <cell r="AP474">
            <v>-21.162671999998565</v>
          </cell>
          <cell r="AQ474">
            <v>-4.1950700000015786</v>
          </cell>
          <cell r="AR474">
            <v>-506.37880599999335</v>
          </cell>
          <cell r="AS474">
            <v>-15.020020999996632</v>
          </cell>
          <cell r="AT474">
            <v>-37.459623000002466</v>
          </cell>
          <cell r="AU474">
            <v>-53.794053999998141</v>
          </cell>
          <cell r="AV474">
            <v>-89.199683999999252</v>
          </cell>
          <cell r="AW474">
            <v>-20.447017999998934</v>
          </cell>
          <cell r="AX474">
            <v>-30.906051999998454</v>
          </cell>
          <cell r="AY474">
            <v>-91.660098000000289</v>
          </cell>
          <cell r="AZ474">
            <v>-57.387914999999339</v>
          </cell>
          <cell r="BA474">
            <v>-33.122693999997864</v>
          </cell>
          <cell r="BB474">
            <v>-39.426816999999573</v>
          </cell>
          <cell r="BC474">
            <v>-37.954829999995127</v>
          </cell>
          <cell r="BD474">
            <v>0</v>
          </cell>
          <cell r="BE474">
            <v>-455.54638499999419</v>
          </cell>
          <cell r="BF474">
            <v>-4.3400860000037937</v>
          </cell>
          <cell r="BG474">
            <v>-35.843007000003126</v>
          </cell>
          <cell r="BH474">
            <v>-36.201585000002524</v>
          </cell>
          <cell r="BI474">
            <v>-44.274875999995857</v>
          </cell>
          <cell r="BJ474">
            <v>-31.806840999997803</v>
          </cell>
          <cell r="BK474">
            <v>-100.91360899999563</v>
          </cell>
          <cell r="BL474">
            <v>-41.02775400000246</v>
          </cell>
          <cell r="BM474">
            <v>-28.721018999996886</v>
          </cell>
          <cell r="BN474">
            <v>-41.928154000001086</v>
          </cell>
          <cell r="BO474">
            <v>-52.371534999998403</v>
          </cell>
          <cell r="BP474">
            <v>-38.117918999996618</v>
          </cell>
          <cell r="BQ474">
            <v>0</v>
          </cell>
          <cell r="BR474">
            <v>-396.74016200006008</v>
          </cell>
          <cell r="BS474">
            <v>0</v>
          </cell>
          <cell r="BT474">
            <v>-21.210669000000053</v>
          </cell>
          <cell r="BU474">
            <v>-76.178183999996691</v>
          </cell>
          <cell r="BV474">
            <v>-71.444288000006054</v>
          </cell>
          <cell r="BW474">
            <v>-29.15104600000268</v>
          </cell>
          <cell r="BX474">
            <v>-79.127832000005583</v>
          </cell>
          <cell r="BY474">
            <v>-11.775953999997</v>
          </cell>
          <cell r="BZ474">
            <v>-42.336913999999524</v>
          </cell>
          <cell r="CA474">
            <v>-35.362506999998004</v>
          </cell>
          <cell r="CB474">
            <v>-30.152767999999924</v>
          </cell>
          <cell r="CC474">
            <v>0</v>
          </cell>
          <cell r="CD474">
            <v>0</v>
          </cell>
          <cell r="CE474">
            <v>-212.24374200007878</v>
          </cell>
          <cell r="CF474">
            <v>0</v>
          </cell>
          <cell r="CG474">
            <v>-10.725826000001689</v>
          </cell>
          <cell r="CH474">
            <v>-27.527098999998998</v>
          </cell>
          <cell r="CI474">
            <v>-87.300365000002785</v>
          </cell>
          <cell r="CJ474">
            <v>-8.3959970000032627</v>
          </cell>
          <cell r="CK474">
            <v>-46.235253999999259</v>
          </cell>
          <cell r="CL474">
            <v>-2.614134000003105</v>
          </cell>
          <cell r="CM474">
            <v>-6.1407420000032289</v>
          </cell>
          <cell r="CN474">
            <v>-19.759831999996095</v>
          </cell>
          <cell r="CO474">
            <v>0</v>
          </cell>
          <cell r="CP474">
            <v>-3.5444930000012391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F476">
            <v>0</v>
          </cell>
          <cell r="G476">
            <v>0</v>
          </cell>
          <cell r="H476">
            <v>-0.89999700000043958</v>
          </cell>
          <cell r="I476">
            <v>-1.4320369999986724</v>
          </cell>
          <cell r="J476">
            <v>-8.4992070000007516</v>
          </cell>
          <cell r="K476">
            <v>14.330090999996173</v>
          </cell>
          <cell r="L476">
            <v>-12.149873999995179</v>
          </cell>
          <cell r="M476">
            <v>-1.9701229999991483</v>
          </cell>
          <cell r="N476">
            <v>-0.60363700000016252</v>
          </cell>
          <cell r="O476">
            <v>-0.64462300000013784</v>
          </cell>
          <cell r="P476">
            <v>-1.0620000000926666E-2</v>
          </cell>
          <cell r="Q476">
            <v>-2.1406550000028801</v>
          </cell>
          <cell r="R476">
            <v>-80.271317000093404</v>
          </cell>
          <cell r="S476">
            <v>14.624819000004209</v>
          </cell>
          <cell r="T476">
            <v>0</v>
          </cell>
          <cell r="U476">
            <v>-0.89999700000043958</v>
          </cell>
          <cell r="V476">
            <v>-6.4220790000035777</v>
          </cell>
          <cell r="W476">
            <v>-11.599090000003343</v>
          </cell>
          <cell r="X476">
            <v>-0.89999699999680161</v>
          </cell>
          <cell r="Y476">
            <v>9.2284999998810235E-2</v>
          </cell>
          <cell r="Z476">
            <v>0</v>
          </cell>
          <cell r="AA476">
            <v>-65.877948000001197</v>
          </cell>
          <cell r="AB476">
            <v>-7.9834320000009029</v>
          </cell>
          <cell r="AC476">
            <v>0</v>
          </cell>
          <cell r="AD476">
            <v>-1.3058779999992112</v>
          </cell>
          <cell r="AE476">
            <v>-37.52696200000355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-22.927768000001379</v>
          </cell>
          <cell r="AK476">
            <v>0</v>
          </cell>
          <cell r="AL476">
            <v>-5.6312109999998938</v>
          </cell>
          <cell r="AM476">
            <v>-1.9506519999995362</v>
          </cell>
          <cell r="AN476">
            <v>-1.1960439999966184</v>
          </cell>
          <cell r="AO476">
            <v>0</v>
          </cell>
          <cell r="AP476">
            <v>-5.821286999998847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-455.71992600010708</v>
          </cell>
          <cell r="G477">
            <v>-275.59195599996019</v>
          </cell>
          <cell r="H477">
            <v>-199.40448999998625</v>
          </cell>
          <cell r="I477">
            <v>53.971010000037495</v>
          </cell>
          <cell r="J477">
            <v>-256.12964499997906</v>
          </cell>
          <cell r="K477">
            <v>-228.93907499994384</v>
          </cell>
          <cell r="L477">
            <v>-828.67462600010913</v>
          </cell>
          <cell r="M477">
            <v>-779.80269500007853</v>
          </cell>
          <cell r="N477">
            <v>-364.31769399996847</v>
          </cell>
          <cell r="O477">
            <v>-462.82317999994848</v>
          </cell>
          <cell r="P477">
            <v>-439.4498789999634</v>
          </cell>
          <cell r="Q477">
            <v>-258.86329999996815</v>
          </cell>
          <cell r="R477">
            <v>-5248.7301110010594</v>
          </cell>
          <cell r="S477">
            <v>-89.796410000068136</v>
          </cell>
          <cell r="T477">
            <v>-248.16006999998353</v>
          </cell>
          <cell r="U477">
            <v>-164.7561899999273</v>
          </cell>
          <cell r="V477">
            <v>-196.99687999987509</v>
          </cell>
          <cell r="W477">
            <v>-489.90731999999844</v>
          </cell>
          <cell r="X477">
            <v>-472.16554099996574</v>
          </cell>
          <cell r="Y477">
            <v>-831.36822399997618</v>
          </cell>
          <cell r="Z477">
            <v>-782.05894000013359</v>
          </cell>
          <cell r="AA477">
            <v>-852.8892600000836</v>
          </cell>
          <cell r="AB477">
            <v>-469.66908000013791</v>
          </cell>
          <cell r="AC477">
            <v>-448.22630600002594</v>
          </cell>
          <cell r="AD477">
            <v>-202.73589000001084</v>
          </cell>
          <cell r="AE477">
            <v>-4779.8083319999278</v>
          </cell>
          <cell r="AF477">
            <v>-229.36942999996245</v>
          </cell>
          <cell r="AG477">
            <v>-230.65240999998059</v>
          </cell>
          <cell r="AH477">
            <v>-346.51283500005957</v>
          </cell>
          <cell r="AI477">
            <v>-293.83077099994989</v>
          </cell>
          <cell r="AJ477">
            <v>-582.25753399997484</v>
          </cell>
          <cell r="AK477">
            <v>-519.80746099993121</v>
          </cell>
          <cell r="AL477">
            <v>-693.53336000000127</v>
          </cell>
          <cell r="AM477">
            <v>-590.73948899994139</v>
          </cell>
          <cell r="AN477">
            <v>-455.85852599993814</v>
          </cell>
          <cell r="AO477">
            <v>-398.89384600007907</v>
          </cell>
          <cell r="AP477">
            <v>-322.52262000006158</v>
          </cell>
          <cell r="AQ477">
            <v>-115.83004999998957</v>
          </cell>
          <cell r="AR477">
            <v>-5065.237494001165</v>
          </cell>
          <cell r="AS477">
            <v>-122.27630999998655</v>
          </cell>
          <cell r="AT477">
            <v>-289.42433000006713</v>
          </cell>
          <cell r="AU477">
            <v>-319.20502599980682</v>
          </cell>
          <cell r="AV477">
            <v>-369.15164399996866</v>
          </cell>
          <cell r="AW477">
            <v>-704.2435360000236</v>
          </cell>
          <cell r="AX477">
            <v>-483.51091599999927</v>
          </cell>
          <cell r="AY477">
            <v>-585.46070599998347</v>
          </cell>
          <cell r="AZ477">
            <v>-581.16442999988794</v>
          </cell>
          <cell r="BA477">
            <v>-577.72245000000112</v>
          </cell>
          <cell r="BB477">
            <v>-541.97585600009188</v>
          </cell>
          <cell r="BC477">
            <v>-389.27319000009447</v>
          </cell>
          <cell r="BD477">
            <v>-101.82909999997355</v>
          </cell>
          <cell r="BE477">
            <v>-4846.3946359986439</v>
          </cell>
          <cell r="BF477">
            <v>-149.2234499999322</v>
          </cell>
          <cell r="BG477">
            <v>-318.47252000006847</v>
          </cell>
          <cell r="BH477">
            <v>-359.30268399999477</v>
          </cell>
          <cell r="BI477">
            <v>-396.89660500001628</v>
          </cell>
          <cell r="BJ477">
            <v>-725.89873400004581</v>
          </cell>
          <cell r="BK477">
            <v>-588.73500400001649</v>
          </cell>
          <cell r="BL477">
            <v>-373.94952400005423</v>
          </cell>
          <cell r="BM477">
            <v>-557.52516499999911</v>
          </cell>
          <cell r="BN477">
            <v>-575.69238999998197</v>
          </cell>
          <cell r="BO477">
            <v>-354.0561400000006</v>
          </cell>
          <cell r="BP477">
            <v>-371.23619999992661</v>
          </cell>
          <cell r="BQ477">
            <v>-75.406220000004396</v>
          </cell>
          <cell r="BR477">
            <v>-3979.1623519985005</v>
          </cell>
          <cell r="BS477">
            <v>-59.986200000043027</v>
          </cell>
          <cell r="BT477">
            <v>-184.19394600007217</v>
          </cell>
          <cell r="BU477">
            <v>-303.9824550000485</v>
          </cell>
          <cell r="BV477">
            <v>-520.33033999998588</v>
          </cell>
          <cell r="BW477">
            <v>-676.09250599995721</v>
          </cell>
          <cell r="BX477">
            <v>-776.12755599990487</v>
          </cell>
          <cell r="BY477">
            <v>38.687159999972209</v>
          </cell>
          <cell r="BZ477">
            <v>-434.55340999993496</v>
          </cell>
          <cell r="CA477">
            <v>-551.56549900001846</v>
          </cell>
          <cell r="CB477">
            <v>-283.36673000000883</v>
          </cell>
          <cell r="CC477">
            <v>-201.90486999996938</v>
          </cell>
          <cell r="CD477">
            <v>-25.745999999926426</v>
          </cell>
          <cell r="CE477">
            <v>-3258.2022339981049</v>
          </cell>
          <cell r="CF477">
            <v>-20.514339999994263</v>
          </cell>
          <cell r="CG477">
            <v>-103.75819999992382</v>
          </cell>
          <cell r="CH477">
            <v>-302.29445499996655</v>
          </cell>
          <cell r="CI477">
            <v>-450.93122899997979</v>
          </cell>
          <cell r="CJ477">
            <v>-604.70990999997593</v>
          </cell>
          <cell r="CK477">
            <v>-541.3576100000646</v>
          </cell>
          <cell r="CL477">
            <v>-134.15514000016265</v>
          </cell>
          <cell r="CM477">
            <v>-188.9212599999737</v>
          </cell>
          <cell r="CN477">
            <v>-533.55668000003789</v>
          </cell>
          <cell r="CO477">
            <v>-168.02926999982446</v>
          </cell>
          <cell r="CP477">
            <v>-192.54739000007976</v>
          </cell>
          <cell r="CQ477">
            <v>-17.426750000100583</v>
          </cell>
          <cell r="CR477">
            <v>-5.9188600014895201</v>
          </cell>
          <cell r="CS477">
            <v>-0.1905900000128895</v>
          </cell>
          <cell r="CT477">
            <v>-0.1354099998716265</v>
          </cell>
          <cell r="CU477">
            <v>-0.78098000003956258</v>
          </cell>
          <cell r="CV477">
            <v>-0.94983000005595386</v>
          </cell>
          <cell r="CW477">
            <v>-0.96830999990925193</v>
          </cell>
          <cell r="CX477">
            <v>-1.0066600000718608</v>
          </cell>
          <cell r="CY477">
            <v>-8.4300000453367829E-3</v>
          </cell>
          <cell r="CZ477">
            <v>-3.6240000044927001E-2</v>
          </cell>
          <cell r="DA477">
            <v>-1.0846900000469759</v>
          </cell>
          <cell r="DB477">
            <v>-0.38023000000976026</v>
          </cell>
          <cell r="DC477">
            <v>-0.20540000009350479</v>
          </cell>
          <cell r="DD477">
            <v>-0.17208999989088625</v>
          </cell>
          <cell r="DE477">
            <v>-6.3003199994564056</v>
          </cell>
          <cell r="DF477">
            <v>-0.162999999942258</v>
          </cell>
          <cell r="DG477">
            <v>-0.40104000014252961</v>
          </cell>
          <cell r="DH477">
            <v>-0.95476000010967255</v>
          </cell>
          <cell r="DI477">
            <v>-1.3453500000759959</v>
          </cell>
          <cell r="DJ477">
            <v>-1.0032999999821186</v>
          </cell>
          <cell r="DK477">
            <v>-1.0029700000304729</v>
          </cell>
          <cell r="DL477">
            <v>-0.35771000001113862</v>
          </cell>
          <cell r="DM477">
            <v>-0.15159999998286366</v>
          </cell>
          <cell r="DN477">
            <v>-0.32875999994575977</v>
          </cell>
          <cell r="DO477">
            <v>-0.41340999992098659</v>
          </cell>
          <cell r="DP477">
            <v>-4.940999997779727E-2</v>
          </cell>
          <cell r="DQ477">
            <v>-0.1290100000333041</v>
          </cell>
          <cell r="DR477">
            <v>-2.6848800033330917</v>
          </cell>
          <cell r="DS477">
            <v>-0.1923499999102205</v>
          </cell>
          <cell r="DT477">
            <v>-0.18765000009443611</v>
          </cell>
          <cell r="DU477">
            <v>-0.3528199999127537</v>
          </cell>
          <cell r="DV477">
            <v>-0.47987999999895692</v>
          </cell>
          <cell r="DW477">
            <v>-0.51648999995086342</v>
          </cell>
          <cell r="DX477">
            <v>-0.25007999991066754</v>
          </cell>
          <cell r="DY477">
            <v>-2.1940000005997717E-2</v>
          </cell>
          <cell r="DZ477">
            <v>-3.8249999866820872E-2</v>
          </cell>
          <cell r="EA477">
            <v>-8.8789999950677156E-2</v>
          </cell>
          <cell r="EB477">
            <v>-0.36583000002428889</v>
          </cell>
          <cell r="EC477">
            <v>-5.0010000006295741E-2</v>
          </cell>
          <cell r="ED477">
            <v>-0.14079000009223819</v>
          </cell>
        </row>
        <row r="478">
          <cell r="F478">
            <v>-289.09036500006914</v>
          </cell>
          <cell r="G478">
            <v>-408.65405499993358</v>
          </cell>
          <cell r="H478">
            <v>-561.49758999998448</v>
          </cell>
          <cell r="I478">
            <v>-496.87591699999757</v>
          </cell>
          <cell r="J478">
            <v>-772.21311999997124</v>
          </cell>
          <cell r="K478">
            <v>-1151.8733479999937</v>
          </cell>
          <cell r="L478">
            <v>-467.12196000001859</v>
          </cell>
          <cell r="M478">
            <v>-621.06212500005495</v>
          </cell>
          <cell r="N478">
            <v>-666.46221100009279</v>
          </cell>
          <cell r="O478">
            <v>-549.39189900003839</v>
          </cell>
          <cell r="P478">
            <v>-314.28928999998607</v>
          </cell>
          <cell r="Q478">
            <v>-261.66966599994339</v>
          </cell>
          <cell r="R478">
            <v>-5837.5162210008129</v>
          </cell>
          <cell r="S478">
            <v>-234.61395000002813</v>
          </cell>
          <cell r="T478">
            <v>-371.06761600007303</v>
          </cell>
          <cell r="U478">
            <v>-582.00649399997201</v>
          </cell>
          <cell r="V478">
            <v>-568.36314400006086</v>
          </cell>
          <cell r="W478">
            <v>-641.33859900000971</v>
          </cell>
          <cell r="X478">
            <v>-913.87900999991689</v>
          </cell>
          <cell r="Y478">
            <v>-381.48485000000801</v>
          </cell>
          <cell r="Z478">
            <v>-670.41128999995999</v>
          </cell>
          <cell r="AA478">
            <v>-645.08852399996249</v>
          </cell>
          <cell r="AB478">
            <v>-428.35869400005322</v>
          </cell>
          <cell r="AC478">
            <v>-226.18602000002284</v>
          </cell>
          <cell r="AD478">
            <v>-174.7180300001055</v>
          </cell>
          <cell r="AE478">
            <v>-5559.8405619999394</v>
          </cell>
          <cell r="AF478">
            <v>-209.47643599996809</v>
          </cell>
          <cell r="AG478">
            <v>-283.67878600000404</v>
          </cell>
          <cell r="AH478">
            <v>-400.7833550000214</v>
          </cell>
          <cell r="AI478">
            <v>-583.49785499996506</v>
          </cell>
          <cell r="AJ478">
            <v>-474.00332499993965</v>
          </cell>
          <cell r="AK478">
            <v>-801.78052999998908</v>
          </cell>
          <cell r="AL478">
            <v>-576.3150799999712</v>
          </cell>
          <cell r="AM478">
            <v>-705.99651399999857</v>
          </cell>
          <cell r="AN478">
            <v>-554.70349600003101</v>
          </cell>
          <cell r="AO478">
            <v>-399.15644500002963</v>
          </cell>
          <cell r="AP478">
            <v>-418.33608000003733</v>
          </cell>
          <cell r="AQ478">
            <v>-152.11266000010073</v>
          </cell>
          <cell r="AR478">
            <v>-5726.939564999193</v>
          </cell>
          <cell r="AS478">
            <v>-162.37413000001106</v>
          </cell>
          <cell r="AT478">
            <v>-252.49491000000853</v>
          </cell>
          <cell r="AU478">
            <v>-476.74413500004448</v>
          </cell>
          <cell r="AV478">
            <v>-578.47714999993332</v>
          </cell>
          <cell r="AW478">
            <v>-650.33377099997597</v>
          </cell>
          <cell r="AX478">
            <v>-983.79827999998815</v>
          </cell>
          <cell r="AY478">
            <v>-587.68660000001546</v>
          </cell>
          <cell r="AZ478">
            <v>-651.30051999993157</v>
          </cell>
          <cell r="BA478">
            <v>-575.72888900001999</v>
          </cell>
          <cell r="BB478">
            <v>-382.67105000000447</v>
          </cell>
          <cell r="BC478">
            <v>-313.38058400002774</v>
          </cell>
          <cell r="BD478">
            <v>-111.94954599998891</v>
          </cell>
          <cell r="BE478">
            <v>-5320.7102950001135</v>
          </cell>
          <cell r="BF478">
            <v>-134.53104000003077</v>
          </cell>
          <cell r="BG478">
            <v>-270.29854899994098</v>
          </cell>
          <cell r="BH478">
            <v>-433.26954000000842</v>
          </cell>
          <cell r="BI478">
            <v>-622.6032150000101</v>
          </cell>
          <cell r="BJ478">
            <v>-592.65630500001134</v>
          </cell>
          <cell r="BK478">
            <v>-942.42750600003637</v>
          </cell>
          <cell r="BL478">
            <v>-466.52815000002738</v>
          </cell>
          <cell r="BM478">
            <v>-543.87199000013061</v>
          </cell>
          <cell r="BN478">
            <v>-617.13742399995681</v>
          </cell>
          <cell r="BO478">
            <v>-325.03599999996368</v>
          </cell>
          <cell r="BP478">
            <v>-236.3058660000097</v>
          </cell>
          <cell r="BQ478">
            <v>-136.04470999992918</v>
          </cell>
          <cell r="BR478">
            <v>-4417.1027060002089</v>
          </cell>
          <cell r="BS478">
            <v>-86.826789999846369</v>
          </cell>
          <cell r="BT478">
            <v>-166.20351999998093</v>
          </cell>
          <cell r="BU478">
            <v>-454.61179999995511</v>
          </cell>
          <cell r="BV478">
            <v>-580.14858899998944</v>
          </cell>
          <cell r="BW478">
            <v>-674.36405600007856</v>
          </cell>
          <cell r="BX478">
            <v>-818.98183199996129</v>
          </cell>
          <cell r="BY478">
            <v>-125.39227400009986</v>
          </cell>
          <cell r="BZ478">
            <v>-328.84477999992669</v>
          </cell>
          <cell r="CA478">
            <v>-656.854319999984</v>
          </cell>
          <cell r="CB478">
            <v>-250.44492499995977</v>
          </cell>
          <cell r="CC478">
            <v>-256.46443000016734</v>
          </cell>
          <cell r="CD478">
            <v>-17.965390000026673</v>
          </cell>
          <cell r="CE478">
            <v>-2814.8217780012637</v>
          </cell>
          <cell r="CF478">
            <v>-8.624779999954626</v>
          </cell>
          <cell r="CG478">
            <v>-90.142389999935403</v>
          </cell>
          <cell r="CH478">
            <v>-332.94547999987844</v>
          </cell>
          <cell r="CI478">
            <v>-536.15011399996001</v>
          </cell>
          <cell r="CJ478">
            <v>-299.00741000002017</v>
          </cell>
          <cell r="CK478">
            <v>-576.74225399992429</v>
          </cell>
          <cell r="CL478">
            <v>-112.6961499999743</v>
          </cell>
          <cell r="CM478">
            <v>-133.46945000009146</v>
          </cell>
          <cell r="CN478">
            <v>-440.70609000010882</v>
          </cell>
          <cell r="CO478">
            <v>-159.02207000000635</v>
          </cell>
          <cell r="CP478">
            <v>-123.49907000001986</v>
          </cell>
          <cell r="CQ478">
            <v>-1.8165199998766184</v>
          </cell>
          <cell r="CR478">
            <v>-2.1531899999827147</v>
          </cell>
          <cell r="CS478">
            <v>-1.1929999920539558E-2</v>
          </cell>
          <cell r="CT478">
            <v>-6.4310000045225024E-2</v>
          </cell>
          <cell r="CU478">
            <v>-0.48068000003695488</v>
          </cell>
          <cell r="CV478">
            <v>-0.69305999996140599</v>
          </cell>
          <cell r="CW478">
            <v>-0.38007999997353181</v>
          </cell>
          <cell r="CX478">
            <v>-6.8399999989196658E-2</v>
          </cell>
          <cell r="CY478">
            <v>-7.4800000293180346E-3</v>
          </cell>
          <cell r="CZ478">
            <v>-6.0199999716132879E-3</v>
          </cell>
          <cell r="DA478">
            <v>-0.19618999992962927</v>
          </cell>
          <cell r="DB478">
            <v>-9.8870000103488564E-2</v>
          </cell>
          <cell r="DC478">
            <v>-0.1349300000583753</v>
          </cell>
          <cell r="DD478">
            <v>-1.1239999905228615E-2</v>
          </cell>
          <cell r="DE478">
            <v>-4.3014000002294779</v>
          </cell>
          <cell r="DF478">
            <v>-4.5589999994263053E-2</v>
          </cell>
          <cell r="DG478">
            <v>-0.26648999995086342</v>
          </cell>
          <cell r="DH478">
            <v>-0.92567999998573214</v>
          </cell>
          <cell r="DI478">
            <v>-1.0354999999981374</v>
          </cell>
          <cell r="DJ478">
            <v>-1.1351100000320002</v>
          </cell>
          <cell r="DK478">
            <v>-0.27042999991681427</v>
          </cell>
          <cell r="DL478">
            <v>-0.10569000011309981</v>
          </cell>
          <cell r="DM478">
            <v>-0.29437000001780689</v>
          </cell>
          <cell r="DN478">
            <v>-1.0899999993853271E-2</v>
          </cell>
          <cell r="DO478">
            <v>-0.19959999993443489</v>
          </cell>
          <cell r="DP478">
            <v>-2.4400000693276525E-3</v>
          </cell>
          <cell r="DQ478">
            <v>-9.5999999903142452E-3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-126.76260200003162</v>
          </cell>
          <cell r="G479">
            <v>-84.225290999980643</v>
          </cell>
          <cell r="H479">
            <v>-96.101409999886528</v>
          </cell>
          <cell r="I479">
            <v>-91.431224999949336</v>
          </cell>
          <cell r="J479">
            <v>-172.30335400003241</v>
          </cell>
          <cell r="K479">
            <v>-28.67152500001248</v>
          </cell>
          <cell r="L479">
            <v>-358.72062200005166</v>
          </cell>
          <cell r="M479">
            <v>-312.4232759999577</v>
          </cell>
          <cell r="N479">
            <v>-169.43162000004668</v>
          </cell>
          <cell r="O479">
            <v>-315.75159200001508</v>
          </cell>
          <cell r="P479">
            <v>-95.7835999999661</v>
          </cell>
          <cell r="Q479">
            <v>-193.38630100002047</v>
          </cell>
          <cell r="R479">
            <v>-2683.2770010000095</v>
          </cell>
          <cell r="S479">
            <v>5.4254000000655651</v>
          </cell>
          <cell r="T479">
            <v>-113.11657699994976</v>
          </cell>
          <cell r="U479">
            <v>-76.648757000046317</v>
          </cell>
          <cell r="V479">
            <v>-77.940156000026036</v>
          </cell>
          <cell r="W479">
            <v>-222.0635449999827</v>
          </cell>
          <cell r="X479">
            <v>-282.70346099999733</v>
          </cell>
          <cell r="Y479">
            <v>-347.59682499995688</v>
          </cell>
          <cell r="Z479">
            <v>-245.53525099996477</v>
          </cell>
          <cell r="AA479">
            <v>-736.38015400001314</v>
          </cell>
          <cell r="AB479">
            <v>-276.5691630000947</v>
          </cell>
          <cell r="AC479">
            <v>-105.85776799998712</v>
          </cell>
          <cell r="AD479">
            <v>-204.2907440001145</v>
          </cell>
          <cell r="AE479">
            <v>-3394.1911560008302</v>
          </cell>
          <cell r="AF479">
            <v>-334.18598200008273</v>
          </cell>
          <cell r="AG479">
            <v>-326.30154999997467</v>
          </cell>
          <cell r="AH479">
            <v>-133.87491400004365</v>
          </cell>
          <cell r="AI479">
            <v>-134.63129400007892</v>
          </cell>
          <cell r="AJ479">
            <v>-310.92169999994803</v>
          </cell>
          <cell r="AK479">
            <v>-221.64846400008537</v>
          </cell>
          <cell r="AL479">
            <v>-421.78535800008103</v>
          </cell>
          <cell r="AM479">
            <v>-428.78765100007877</v>
          </cell>
          <cell r="AN479">
            <v>-128.92538900004001</v>
          </cell>
          <cell r="AO479">
            <v>-456.90641400008462</v>
          </cell>
          <cell r="AP479">
            <v>-250.58785499993246</v>
          </cell>
          <cell r="AQ479">
            <v>-245.63458499999251</v>
          </cell>
          <cell r="AR479">
            <v>-3593.831139001064</v>
          </cell>
          <cell r="AS479">
            <v>-304.75361000001431</v>
          </cell>
          <cell r="AT479">
            <v>-349.71717499999795</v>
          </cell>
          <cell r="AU479">
            <v>-290.32453400001395</v>
          </cell>
          <cell r="AV479">
            <v>-131.76357000001008</v>
          </cell>
          <cell r="AW479">
            <v>-323.58350499998778</v>
          </cell>
          <cell r="AX479">
            <v>-298.27802299999166</v>
          </cell>
          <cell r="AY479">
            <v>-464.59548300004099</v>
          </cell>
          <cell r="AZ479">
            <v>-480.06732899998315</v>
          </cell>
          <cell r="BA479">
            <v>-137.14464000001317</v>
          </cell>
          <cell r="BB479">
            <v>-266.68670399999246</v>
          </cell>
          <cell r="BC479">
            <v>-265.75698599999305</v>
          </cell>
          <cell r="BD479">
            <v>-281.15957999997772</v>
          </cell>
          <cell r="BE479">
            <v>-4078.4833319997415</v>
          </cell>
          <cell r="BF479">
            <v>-321.24219399993308</v>
          </cell>
          <cell r="BG479">
            <v>-332.47340999997687</v>
          </cell>
          <cell r="BH479">
            <v>-320.69096800003899</v>
          </cell>
          <cell r="BI479">
            <v>-117.43093000003137</v>
          </cell>
          <cell r="BJ479">
            <v>-397.10306900000433</v>
          </cell>
          <cell r="BK479">
            <v>-313.01247100002365</v>
          </cell>
          <cell r="BL479">
            <v>-433.19460000004619</v>
          </cell>
          <cell r="BM479">
            <v>-571.97816600010265</v>
          </cell>
          <cell r="BN479">
            <v>-164.57529500010423</v>
          </cell>
          <cell r="BO479">
            <v>-670.1702660000883</v>
          </cell>
          <cell r="BP479">
            <v>-271.91117300000042</v>
          </cell>
          <cell r="BQ479">
            <v>-164.7007900000317</v>
          </cell>
          <cell r="BR479">
            <v>-2634.0604400001466</v>
          </cell>
          <cell r="BS479">
            <v>-207.49496999999974</v>
          </cell>
          <cell r="BT479">
            <v>-137.36615999997593</v>
          </cell>
          <cell r="BU479">
            <v>-205.60045999998692</v>
          </cell>
          <cell r="BV479">
            <v>-107.32522000005702</v>
          </cell>
          <cell r="BW479">
            <v>-247.54076999996323</v>
          </cell>
          <cell r="BX479">
            <v>-296.40277000004426</v>
          </cell>
          <cell r="BY479">
            <v>-185.54294000001391</v>
          </cell>
          <cell r="BZ479">
            <v>-429.17048000002978</v>
          </cell>
          <cell r="CA479">
            <v>-172.37661999999546</v>
          </cell>
          <cell r="CB479">
            <v>-482.93252000003122</v>
          </cell>
          <cell r="CC479">
            <v>-145.76533000002382</v>
          </cell>
          <cell r="CD479">
            <v>-16.542200000025332</v>
          </cell>
          <cell r="CE479">
            <v>-2359.1609999993816</v>
          </cell>
          <cell r="CF479">
            <v>-35.03648999996949</v>
          </cell>
          <cell r="CG479">
            <v>-122.44660000002477</v>
          </cell>
          <cell r="CH479">
            <v>-211.90795999998227</v>
          </cell>
          <cell r="CI479">
            <v>-196.20283999998355</v>
          </cell>
          <cell r="CJ479">
            <v>-274.52032999997027</v>
          </cell>
          <cell r="CK479">
            <v>-447.63374000001932</v>
          </cell>
          <cell r="CL479">
            <v>-139.33067999995546</v>
          </cell>
          <cell r="CM479">
            <v>-423.6786200000206</v>
          </cell>
          <cell r="CN479">
            <v>-217.92999000009149</v>
          </cell>
          <cell r="CO479">
            <v>-211.09481000003871</v>
          </cell>
          <cell r="CP479">
            <v>-71.828139999997802</v>
          </cell>
          <cell r="CQ479">
            <v>-7.5508000000263564</v>
          </cell>
          <cell r="CR479">
            <v>-10.051530001685023</v>
          </cell>
          <cell r="CS479">
            <v>0</v>
          </cell>
          <cell r="CT479">
            <v>-0.6716700000106357</v>
          </cell>
          <cell r="CU479">
            <v>-1.4852399999508634</v>
          </cell>
          <cell r="CV479">
            <v>-1.1278899999451824</v>
          </cell>
          <cell r="CW479">
            <v>-0.61537999997381121</v>
          </cell>
          <cell r="CX479">
            <v>-2.1365399999776855</v>
          </cell>
          <cell r="CY479">
            <v>-0.66540000005625188</v>
          </cell>
          <cell r="CZ479">
            <v>-0.30903000006219372</v>
          </cell>
          <cell r="DA479">
            <v>-1.5550999999977648</v>
          </cell>
          <cell r="DB479">
            <v>-0.72300999995786697</v>
          </cell>
          <cell r="DC479">
            <v>-0.70293999998830259</v>
          </cell>
          <cell r="DD479">
            <v>-5.9329999960027635E-2</v>
          </cell>
          <cell r="DE479">
            <v>-9.553600000217557</v>
          </cell>
          <cell r="DF479">
            <v>-0.14402999996673316</v>
          </cell>
          <cell r="DG479">
            <v>-0.8407100000185892</v>
          </cell>
          <cell r="DH479">
            <v>-1.1091599999926984</v>
          </cell>
          <cell r="DI479">
            <v>-0.95012000005226582</v>
          </cell>
          <cell r="DJ479">
            <v>-0.45488999999361113</v>
          </cell>
          <cell r="DK479">
            <v>-2.839380000019446</v>
          </cell>
          <cell r="DL479">
            <v>-0.37167999998200685</v>
          </cell>
          <cell r="DM479">
            <v>-0.48749000002862886</v>
          </cell>
          <cell r="DN479">
            <v>-2.001410000026226</v>
          </cell>
          <cell r="DO479">
            <v>-0.27080999995814636</v>
          </cell>
          <cell r="DP479">
            <v>-8.3920000004582107E-2</v>
          </cell>
          <cell r="DQ479">
            <v>0</v>
          </cell>
          <cell r="DR479">
            <v>-0.16962999943643808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-0.16962999996030703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F480">
            <v>-16.951110999987577</v>
          </cell>
          <cell r="G480">
            <v>-25.055989000000409</v>
          </cell>
          <cell r="H480">
            <v>-9.0331400000141002</v>
          </cell>
          <cell r="I480">
            <v>-26.659093000023859</v>
          </cell>
          <cell r="J480">
            <v>-45.190915999992285</v>
          </cell>
          <cell r="K480">
            <v>-77.432751000014832</v>
          </cell>
          <cell r="L480">
            <v>-101.45073399998364</v>
          </cell>
          <cell r="M480">
            <v>-77.439835999990464</v>
          </cell>
          <cell r="N480">
            <v>-11.33764599999995</v>
          </cell>
          <cell r="O480">
            <v>-57.588145000001532</v>
          </cell>
          <cell r="P480">
            <v>-27.342965999996522</v>
          </cell>
          <cell r="Q480">
            <v>-38.93606799999543</v>
          </cell>
          <cell r="R480">
            <v>-736.74225099990144</v>
          </cell>
          <cell r="S480">
            <v>-38.7114710000169</v>
          </cell>
          <cell r="T480">
            <v>-66.514915000007022</v>
          </cell>
          <cell r="U480">
            <v>-19.408044999989215</v>
          </cell>
          <cell r="V480">
            <v>-6.7739860000001499</v>
          </cell>
          <cell r="W480">
            <v>-73.450885000012931</v>
          </cell>
          <cell r="X480">
            <v>-84.020112999991397</v>
          </cell>
          <cell r="Y480">
            <v>-101.48381699998572</v>
          </cell>
          <cell r="Z480">
            <v>-107.5697710000095</v>
          </cell>
          <cell r="AA480">
            <v>-72.260104999993928</v>
          </cell>
          <cell r="AB480">
            <v>-52.398670000009588</v>
          </cell>
          <cell r="AC480">
            <v>-52.73190600000089</v>
          </cell>
          <cell r="AD480">
            <v>-61.418566999986069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-21.353659999993397</v>
          </cell>
          <cell r="G481">
            <v>-48.516860000003362</v>
          </cell>
          <cell r="H481">
            <v>-16.724520000003395</v>
          </cell>
          <cell r="I481">
            <v>-99.389649999997346</v>
          </cell>
          <cell r="J481">
            <v>-146.37373000002117</v>
          </cell>
          <cell r="K481">
            <v>-250.81153000000631</v>
          </cell>
          <cell r="L481">
            <v>-41.016369999997551</v>
          </cell>
          <cell r="M481">
            <v>-76.115220000006957</v>
          </cell>
          <cell r="N481">
            <v>-79.199049999995623</v>
          </cell>
          <cell r="O481">
            <v>-59.63477000000421</v>
          </cell>
          <cell r="P481">
            <v>-47.087700000003679</v>
          </cell>
          <cell r="Q481">
            <v>-4.0388199999870267</v>
          </cell>
          <cell r="R481">
            <v>-1015.2731299998704</v>
          </cell>
          <cell r="S481">
            <v>-6.2500900000159163</v>
          </cell>
          <cell r="T481">
            <v>-35.409180000016931</v>
          </cell>
          <cell r="U481">
            <v>-57.03186000000278</v>
          </cell>
          <cell r="V481">
            <v>-164.83276999999362</v>
          </cell>
          <cell r="W481">
            <v>-109.70316000000457</v>
          </cell>
          <cell r="X481">
            <v>-119.82913999998709</v>
          </cell>
          <cell r="Y481">
            <v>-9.6053400000091642</v>
          </cell>
          <cell r="Z481">
            <v>-69.351309999998193</v>
          </cell>
          <cell r="AA481">
            <v>-339.21444000001065</v>
          </cell>
          <cell r="AB481">
            <v>-52.013589999987744</v>
          </cell>
          <cell r="AC481">
            <v>-52.03224999998929</v>
          </cell>
          <cell r="AD481">
            <v>0</v>
          </cell>
          <cell r="AE481">
            <v>-741.51847000000998</v>
          </cell>
          <cell r="AF481">
            <v>0</v>
          </cell>
          <cell r="AG481">
            <v>-26.512919999979204</v>
          </cell>
          <cell r="AH481">
            <v>-78.519740000003367</v>
          </cell>
          <cell r="AI481">
            <v>-107.46196000000054</v>
          </cell>
          <cell r="AJ481">
            <v>-101.31033999999636</v>
          </cell>
          <cell r="AK481">
            <v>-208.99757000000682</v>
          </cell>
          <cell r="AL481">
            <v>-16.858869999996386</v>
          </cell>
          <cell r="AM481">
            <v>-8.1518600000126753</v>
          </cell>
          <cell r="AN481">
            <v>-110.69101999999839</v>
          </cell>
          <cell r="AO481">
            <v>-66.551299999991897</v>
          </cell>
          <cell r="AP481">
            <v>-16.462889999995241</v>
          </cell>
          <cell r="AQ481">
            <v>0</v>
          </cell>
          <cell r="AR481">
            <v>-739.53688000026159</v>
          </cell>
          <cell r="AS481">
            <v>-0.14157000000705011</v>
          </cell>
          <cell r="AT481">
            <v>0</v>
          </cell>
          <cell r="AU481">
            <v>-71.27223000000231</v>
          </cell>
          <cell r="AV481">
            <v>-132.34990000000107</v>
          </cell>
          <cell r="AW481">
            <v>-103.44539000000805</v>
          </cell>
          <cell r="AX481">
            <v>-182.20460999998613</v>
          </cell>
          <cell r="AY481">
            <v>-17.223150000005262</v>
          </cell>
          <cell r="AZ481">
            <v>-8.7031199999910314</v>
          </cell>
          <cell r="BA481">
            <v>-163.39319000000251</v>
          </cell>
          <cell r="BB481">
            <v>-38.539559999975609</v>
          </cell>
          <cell r="BC481">
            <v>-22.264159999991534</v>
          </cell>
          <cell r="BD481">
            <v>0</v>
          </cell>
          <cell r="BE481">
            <v>-586.74249999946915</v>
          </cell>
          <cell r="BF481">
            <v>-4.9701599999971222</v>
          </cell>
          <cell r="BG481">
            <v>0</v>
          </cell>
          <cell r="BH481">
            <v>-47.775009999997565</v>
          </cell>
          <cell r="BI481">
            <v>-140.11599000002025</v>
          </cell>
          <cell r="BJ481">
            <v>-57.483250000019325</v>
          </cell>
          <cell r="BK481">
            <v>-175.99098000000231</v>
          </cell>
          <cell r="BL481">
            <v>0</v>
          </cell>
          <cell r="BM481">
            <v>-12.280469999997877</v>
          </cell>
          <cell r="BN481">
            <v>-96.968770000006771</v>
          </cell>
          <cell r="BO481">
            <v>-34.06372000000556</v>
          </cell>
          <cell r="BP481">
            <v>-12.68106999999145</v>
          </cell>
          <cell r="BQ481">
            <v>-4.4130799999984447</v>
          </cell>
          <cell r="BR481">
            <v>-387.97757999971509</v>
          </cell>
          <cell r="BS481">
            <v>0</v>
          </cell>
          <cell r="BT481">
            <v>-4.7368100000021514</v>
          </cell>
          <cell r="BU481">
            <v>-15.055479999995441</v>
          </cell>
          <cell r="BV481">
            <v>-119.36532000001171</v>
          </cell>
          <cell r="BW481">
            <v>-63.025859999994282</v>
          </cell>
          <cell r="BX481">
            <v>-100.49543999999878</v>
          </cell>
          <cell r="BY481">
            <v>-2.6704099999915343</v>
          </cell>
          <cell r="BZ481">
            <v>0</v>
          </cell>
          <cell r="CA481">
            <v>-69.414800000027753</v>
          </cell>
          <cell r="CB481">
            <v>-13.213459999999031</v>
          </cell>
          <cell r="CC481">
            <v>0</v>
          </cell>
          <cell r="CD481">
            <v>0</v>
          </cell>
          <cell r="CE481">
            <v>-35.729040000122041</v>
          </cell>
          <cell r="CF481">
            <v>0</v>
          </cell>
          <cell r="CG481">
            <v>0</v>
          </cell>
          <cell r="CH481">
            <v>-7.15502999999444</v>
          </cell>
          <cell r="CI481">
            <v>-26.80781999998726</v>
          </cell>
          <cell r="CJ481">
            <v>-1.3242299999983516</v>
          </cell>
          <cell r="CK481">
            <v>-0.25443000000086613</v>
          </cell>
          <cell r="CL481">
            <v>0</v>
          </cell>
          <cell r="CM481">
            <v>0</v>
          </cell>
          <cell r="CN481">
            <v>0</v>
          </cell>
          <cell r="CO481">
            <v>-0.18752999999560416</v>
          </cell>
          <cell r="CP481">
            <v>0</v>
          </cell>
          <cell r="CQ481">
            <v>0</v>
          </cell>
          <cell r="CR481">
            <v>-1.7800000496208668E-3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-1.7799999914132059E-3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-1.9990000175312161E-2</v>
          </cell>
          <cell r="DF481">
            <v>0</v>
          </cell>
          <cell r="DG481">
            <v>-1.1300000187475234E-3</v>
          </cell>
          <cell r="DH481">
            <v>-1.2500000011641532E-3</v>
          </cell>
          <cell r="DI481">
            <v>-1.5600000042468309E-3</v>
          </cell>
          <cell r="DJ481">
            <v>-8.8000000105239451E-3</v>
          </cell>
          <cell r="DK481">
            <v>-7.2500000242143869E-3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-6.0219999868422747E-2</v>
          </cell>
          <cell r="DS481">
            <v>-9.2999998014420271E-4</v>
          </cell>
          <cell r="DT481">
            <v>-3.7900000170338899E-3</v>
          </cell>
          <cell r="DU481">
            <v>-3.8500000082422048E-3</v>
          </cell>
          <cell r="DV481">
            <v>-1.9369999994523823E-2</v>
          </cell>
          <cell r="DW481">
            <v>-2.5450000015553087E-2</v>
          </cell>
          <cell r="DX481">
            <v>0</v>
          </cell>
          <cell r="DY481">
            <v>0</v>
          </cell>
          <cell r="DZ481">
            <v>0</v>
          </cell>
          <cell r="EA481">
            <v>-3.0000024707987905E-5</v>
          </cell>
          <cell r="EB481">
            <v>-6.8000000028405339E-3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F484">
            <v>-950.56834800029173</v>
          </cell>
          <cell r="G484">
            <v>-927.85434600012377</v>
          </cell>
          <cell r="H484">
            <v>-970.53230299986899</v>
          </cell>
          <cell r="I484">
            <v>-716.5110249996651</v>
          </cell>
          <cell r="J484">
            <v>-1603.6873580000829</v>
          </cell>
          <cell r="K484">
            <v>-1915.4549970002845</v>
          </cell>
          <cell r="L484">
            <v>-1924.904839000199</v>
          </cell>
          <cell r="M484">
            <v>-1983.4804820003919</v>
          </cell>
          <cell r="N484">
            <v>-1421.5710360000376</v>
          </cell>
          <cell r="O484">
            <v>-1552.5227499995381</v>
          </cell>
          <cell r="P484">
            <v>-959.58351399982348</v>
          </cell>
          <cell r="Q484">
            <v>-793.79920899961144</v>
          </cell>
          <cell r="R484">
            <v>-16959.341636002064</v>
          </cell>
          <cell r="S484">
            <v>-397.41556000011042</v>
          </cell>
          <cell r="T484">
            <v>-939.16257799998857</v>
          </cell>
          <cell r="U484">
            <v>-981.46866899984889</v>
          </cell>
          <cell r="V484">
            <v>-1083.0389649996068</v>
          </cell>
          <cell r="W484">
            <v>-1690.3009269996546</v>
          </cell>
          <cell r="X484">
            <v>-2068.8058339999989</v>
          </cell>
          <cell r="Y484">
            <v>-1798.1949450001121</v>
          </cell>
          <cell r="Z484">
            <v>-1955.1895970003679</v>
          </cell>
          <cell r="AA484">
            <v>-3051.8215670001227</v>
          </cell>
          <cell r="AB484">
            <v>-1345.0384880006313</v>
          </cell>
          <cell r="AC484">
            <v>-954.64353800006211</v>
          </cell>
          <cell r="AD484">
            <v>-694.26096799969673</v>
          </cell>
          <cell r="AE484">
            <v>-15698.126502998173</v>
          </cell>
          <cell r="AF484">
            <v>-773.03184800036252</v>
          </cell>
          <cell r="AG484">
            <v>-963.2936149998568</v>
          </cell>
          <cell r="AH484">
            <v>-1113.4814550003503</v>
          </cell>
          <cell r="AI484">
            <v>-1232.8314940000419</v>
          </cell>
          <cell r="AJ484">
            <v>-1583.3350819996558</v>
          </cell>
          <cell r="AK484">
            <v>-2034.066976999864</v>
          </cell>
          <cell r="AL484">
            <v>-1796.9743120004423</v>
          </cell>
          <cell r="AM484">
            <v>-1869.1698489999399</v>
          </cell>
          <cell r="AN484">
            <v>-1363.317939999979</v>
          </cell>
          <cell r="AO484">
            <v>-1399.6312589999288</v>
          </cell>
          <cell r="AP484">
            <v>-1051.2203069995157</v>
          </cell>
          <cell r="AQ484">
            <v>-517.77236500009894</v>
          </cell>
          <cell r="AR484">
            <v>-16196.369984999299</v>
          </cell>
          <cell r="AS484">
            <v>-623.80592499999329</v>
          </cell>
          <cell r="AT484">
            <v>-939.93832399998792</v>
          </cell>
          <cell r="AU484">
            <v>-1280.7957999999635</v>
          </cell>
          <cell r="AV484">
            <v>-1360.9949169999454</v>
          </cell>
          <cell r="AW484">
            <v>-1887.7489259999711</v>
          </cell>
          <cell r="AX484">
            <v>-2109.9530509996694</v>
          </cell>
          <cell r="AY484">
            <v>-1746.6260369997472</v>
          </cell>
          <cell r="AZ484">
            <v>-1804.1305889994837</v>
          </cell>
          <cell r="BA484">
            <v>-1611.6773100001737</v>
          </cell>
          <cell r="BB484">
            <v>-1295.7418810001109</v>
          </cell>
          <cell r="BC484">
            <v>-1040.0189990005456</v>
          </cell>
          <cell r="BD484">
            <v>-494.93822599994019</v>
          </cell>
          <cell r="BE484">
            <v>-15853.231777995825</v>
          </cell>
          <cell r="BF484">
            <v>-628.3533919993788</v>
          </cell>
          <cell r="BG484">
            <v>-957.08748599980026</v>
          </cell>
          <cell r="BH484">
            <v>-1321.2123200001661</v>
          </cell>
          <cell r="BI484">
            <v>-1394.0221880001482</v>
          </cell>
          <cell r="BJ484">
            <v>-1849.0047220003325</v>
          </cell>
          <cell r="BK484">
            <v>-2205.0813680004794</v>
          </cell>
          <cell r="BL484">
            <v>-1331.4339179997332</v>
          </cell>
          <cell r="BM484">
            <v>-1744.0555940004997</v>
          </cell>
          <cell r="BN484">
            <v>-1657.2860909998417</v>
          </cell>
          <cell r="BO484">
            <v>-1442.2306209998205</v>
          </cell>
          <cell r="BP484">
            <v>-938.94005099963397</v>
          </cell>
          <cell r="BQ484">
            <v>-384.52402700018138</v>
          </cell>
          <cell r="BR484">
            <v>-12151.949882000685</v>
          </cell>
          <cell r="BS484">
            <v>-354.30795999988914</v>
          </cell>
          <cell r="BT484">
            <v>-513.71110499976203</v>
          </cell>
          <cell r="BU484">
            <v>-1153.8900049999356</v>
          </cell>
          <cell r="BV484">
            <v>-1453.8468700000085</v>
          </cell>
          <cell r="BW484">
            <v>-1722.9246899997815</v>
          </cell>
          <cell r="BX484">
            <v>-2129.4542139999103</v>
          </cell>
          <cell r="BY484">
            <v>-287.66977200005203</v>
          </cell>
          <cell r="BZ484">
            <v>-1234.905584000051</v>
          </cell>
          <cell r="CA484">
            <v>-1557.0892040000763</v>
          </cell>
          <cell r="CB484">
            <v>-1079.7622579999734</v>
          </cell>
          <cell r="CC484">
            <v>-604.13462999998592</v>
          </cell>
          <cell r="CD484">
            <v>-60.253589999862015</v>
          </cell>
          <cell r="CE484">
            <v>-8781.4988650046289</v>
          </cell>
          <cell r="CF484">
            <v>-64.175609999801964</v>
          </cell>
          <cell r="CG484">
            <v>-327.07301599998027</v>
          </cell>
          <cell r="CH484">
            <v>-888.58319699997082</v>
          </cell>
          <cell r="CI484">
            <v>-1327.5876850001514</v>
          </cell>
          <cell r="CJ484">
            <v>-1211.8382469997741</v>
          </cell>
          <cell r="CK484">
            <v>-1628.8451150001492</v>
          </cell>
          <cell r="CL484">
            <v>-388.79610400041565</v>
          </cell>
          <cell r="CM484">
            <v>-752.21007200004533</v>
          </cell>
          <cell r="CN484">
            <v>-1235.84297600016</v>
          </cell>
          <cell r="CO484">
            <v>-538.3336799996905</v>
          </cell>
          <cell r="CP484">
            <v>-391.41909300000407</v>
          </cell>
          <cell r="CQ484">
            <v>-26.794069999828935</v>
          </cell>
          <cell r="CR484">
            <v>-18.125360000878572</v>
          </cell>
          <cell r="CS484">
            <v>-0.20251999981701374</v>
          </cell>
          <cell r="CT484">
            <v>-0.87138999998569489</v>
          </cell>
          <cell r="CU484">
            <v>-2.7468999999109656</v>
          </cell>
          <cell r="CV484">
            <v>-2.7707799999043345</v>
          </cell>
          <cell r="CW484">
            <v>-1.9655499998480082</v>
          </cell>
          <cell r="CX484">
            <v>-3.2116000002715737</v>
          </cell>
          <cell r="CY484">
            <v>-0.68130999989807606</v>
          </cell>
          <cell r="CZ484">
            <v>-0.35128999967128038</v>
          </cell>
          <cell r="DA484">
            <v>-2.83597999997437</v>
          </cell>
          <cell r="DB484">
            <v>-1.2021100001875311</v>
          </cell>
          <cell r="DC484">
            <v>-1.0432700000237674</v>
          </cell>
          <cell r="DD484">
            <v>-0.24265999952331185</v>
          </cell>
          <cell r="DE484">
            <v>-20.175310000777245</v>
          </cell>
          <cell r="DF484">
            <v>-0.35262000001966953</v>
          </cell>
          <cell r="DG484">
            <v>-1.5093699998687953</v>
          </cell>
          <cell r="DH484">
            <v>-2.9908499999437481</v>
          </cell>
          <cell r="DI484">
            <v>-3.3325299997814</v>
          </cell>
          <cell r="DJ484">
            <v>-2.6021000002510846</v>
          </cell>
          <cell r="DK484">
            <v>-4.1200299998745322</v>
          </cell>
          <cell r="DL484">
            <v>-0.83508000010624528</v>
          </cell>
          <cell r="DM484">
            <v>-0.93345999997109175</v>
          </cell>
          <cell r="DN484">
            <v>-2.3410700000822544</v>
          </cell>
          <cell r="DO484">
            <v>-0.88381999987177551</v>
          </cell>
          <cell r="DP484">
            <v>-0.13577000028453767</v>
          </cell>
          <cell r="DQ484">
            <v>-0.13861000025644898</v>
          </cell>
          <cell r="DR484">
            <v>-2.9147299975156784</v>
          </cell>
          <cell r="DS484">
            <v>-0.19328000000678003</v>
          </cell>
          <cell r="DT484">
            <v>-0.19144000019878149</v>
          </cell>
          <cell r="DU484">
            <v>-0.35666999989189208</v>
          </cell>
          <cell r="DV484">
            <v>-0.49925000010989606</v>
          </cell>
          <cell r="DW484">
            <v>-0.54193999990820885</v>
          </cell>
          <cell r="DX484">
            <v>-0.41970999981276691</v>
          </cell>
          <cell r="DY484">
            <v>-2.1940000122413039E-2</v>
          </cell>
          <cell r="DZ484">
            <v>-3.8249999983236194E-2</v>
          </cell>
          <cell r="EA484">
            <v>-8.8819999946281314E-2</v>
          </cell>
          <cell r="EB484">
            <v>-0.37263000011444092</v>
          </cell>
          <cell r="EC484">
            <v>-5.0009999889880419E-2</v>
          </cell>
          <cell r="ED484">
            <v>-0.14079000009223819</v>
          </cell>
        </row>
        <row r="487">
          <cell r="F487">
            <v>-96.592000000004191</v>
          </cell>
          <cell r="G487">
            <v>-58.281170000002021</v>
          </cell>
          <cell r="H487">
            <v>-49.278340000018943</v>
          </cell>
          <cell r="I487">
            <v>-55.609670000005281</v>
          </cell>
          <cell r="J487">
            <v>0</v>
          </cell>
          <cell r="K487">
            <v>-40.843670000002021</v>
          </cell>
          <cell r="L487">
            <v>-173.22497999999905</v>
          </cell>
          <cell r="M487">
            <v>-154.93994999999995</v>
          </cell>
          <cell r="N487">
            <v>-111.15256999997655</v>
          </cell>
          <cell r="O487">
            <v>-45.342980000015814</v>
          </cell>
          <cell r="P487">
            <v>-2.0932599999941885</v>
          </cell>
          <cell r="Q487">
            <v>-38.349830000021029</v>
          </cell>
          <cell r="R487">
            <v>-502.01275999937207</v>
          </cell>
          <cell r="S487">
            <v>159.13987000001362</v>
          </cell>
          <cell r="T487">
            <v>-40.890220000001136</v>
          </cell>
          <cell r="U487">
            <v>-61.602230000018608</v>
          </cell>
          <cell r="V487">
            <v>-52.276779999985592</v>
          </cell>
          <cell r="W487">
            <v>0</v>
          </cell>
          <cell r="X487">
            <v>0</v>
          </cell>
          <cell r="Y487">
            <v>-157.92764000000898</v>
          </cell>
          <cell r="Z487">
            <v>-138.71574000001419</v>
          </cell>
          <cell r="AA487">
            <v>-92.933940000017174</v>
          </cell>
          <cell r="AB487">
            <v>-104.74572999999509</v>
          </cell>
          <cell r="AC487">
            <v>-12.060350000014296</v>
          </cell>
          <cell r="AD487">
            <v>0</v>
          </cell>
          <cell r="AE487">
            <v>-838.72314000036567</v>
          </cell>
          <cell r="AF487">
            <v>-4.0622800000128336</v>
          </cell>
          <cell r="AG487">
            <v>-26.060570000001462</v>
          </cell>
          <cell r="AH487">
            <v>-150.61652999999933</v>
          </cell>
          <cell r="AI487">
            <v>-110.80684000000474</v>
          </cell>
          <cell r="AJ487">
            <v>-3.0108000000000175</v>
          </cell>
          <cell r="AK487">
            <v>0</v>
          </cell>
          <cell r="AL487">
            <v>-162.46172999998089</v>
          </cell>
          <cell r="AM487">
            <v>-171.73443000001134</v>
          </cell>
          <cell r="AN487">
            <v>-107.04738000000361</v>
          </cell>
          <cell r="AO487">
            <v>-98.58353000000352</v>
          </cell>
          <cell r="AP487">
            <v>0</v>
          </cell>
          <cell r="AQ487">
            <v>-4.3390500000095926</v>
          </cell>
          <cell r="AR487">
            <v>-734.66274000005797</v>
          </cell>
          <cell r="AS487">
            <v>-8.8906500000157394</v>
          </cell>
          <cell r="AT487">
            <v>0</v>
          </cell>
          <cell r="AU487">
            <v>-61.123350000008941</v>
          </cell>
          <cell r="AV487">
            <v>-131.96215999999549</v>
          </cell>
          <cell r="AW487">
            <v>0</v>
          </cell>
          <cell r="AX487">
            <v>-55.956909999993513</v>
          </cell>
          <cell r="AY487">
            <v>-156.41402000002563</v>
          </cell>
          <cell r="AZ487">
            <v>-151.05853999999817</v>
          </cell>
          <cell r="BA487">
            <v>-41.618300000031013</v>
          </cell>
          <cell r="BB487">
            <v>-125.5766799999983</v>
          </cell>
          <cell r="BC487">
            <v>-2.062130000005709</v>
          </cell>
          <cell r="BD487">
            <v>0</v>
          </cell>
          <cell r="BE487">
            <v>-524.27244999958202</v>
          </cell>
          <cell r="BF487">
            <v>-1.8769000000029337</v>
          </cell>
          <cell r="BG487">
            <v>0</v>
          </cell>
          <cell r="BH487">
            <v>-119.61418999999296</v>
          </cell>
          <cell r="BI487">
            <v>-90.523560000001453</v>
          </cell>
          <cell r="BJ487">
            <v>0</v>
          </cell>
          <cell r="BK487">
            <v>-99.901499999992666</v>
          </cell>
          <cell r="BL487">
            <v>168.00562999997055</v>
          </cell>
          <cell r="BM487">
            <v>-246.22758000000613</v>
          </cell>
          <cell r="BN487">
            <v>-100.48420999996597</v>
          </cell>
          <cell r="BO487">
            <v>-31.254829999990761</v>
          </cell>
          <cell r="BP487">
            <v>-1.3293300000077579</v>
          </cell>
          <cell r="BQ487">
            <v>-1.0659800000139512</v>
          </cell>
          <cell r="BR487">
            <v>-926.3880900000222</v>
          </cell>
          <cell r="BS487">
            <v>-10.428100000019185</v>
          </cell>
          <cell r="BT487">
            <v>-5.1293899999873247</v>
          </cell>
          <cell r="BU487">
            <v>-127.3110100000049</v>
          </cell>
          <cell r="BV487">
            <v>-122.57906999997795</v>
          </cell>
          <cell r="BW487">
            <v>-5.3235399999994115</v>
          </cell>
          <cell r="BX487">
            <v>-76.999380000008387</v>
          </cell>
          <cell r="BY487">
            <v>-98.471950000035577</v>
          </cell>
          <cell r="BZ487">
            <v>-266.9624499999918</v>
          </cell>
          <cell r="CA487">
            <v>-112.20176999998512</v>
          </cell>
          <cell r="CB487">
            <v>-96.23387999998522</v>
          </cell>
          <cell r="CC487">
            <v>-4.7475500000000466</v>
          </cell>
          <cell r="CD487">
            <v>0</v>
          </cell>
          <cell r="CE487">
            <v>-754.72227999987081</v>
          </cell>
          <cell r="CF487">
            <v>0</v>
          </cell>
          <cell r="CG487">
            <v>0</v>
          </cell>
          <cell r="CH487">
            <v>0</v>
          </cell>
          <cell r="CI487">
            <v>-262.03691999998409</v>
          </cell>
          <cell r="CJ487">
            <v>-5.2963600000002771</v>
          </cell>
          <cell r="CK487">
            <v>-112.00605000001087</v>
          </cell>
          <cell r="CL487">
            <v>-63.229150000028312</v>
          </cell>
          <cell r="CM487">
            <v>-182.06118999997852</v>
          </cell>
          <cell r="CN487">
            <v>-98.365749999997206</v>
          </cell>
          <cell r="CO487">
            <v>-31.726859999995213</v>
          </cell>
          <cell r="CP487">
            <v>0</v>
          </cell>
          <cell r="CQ487">
            <v>0</v>
          </cell>
          <cell r="CR487">
            <v>-2.1509500001557171</v>
          </cell>
          <cell r="CS487">
            <v>0</v>
          </cell>
          <cell r="CT487">
            <v>0</v>
          </cell>
          <cell r="CU487">
            <v>0</v>
          </cell>
          <cell r="CV487">
            <v>-0.59265000000596046</v>
          </cell>
          <cell r="CW487">
            <v>0</v>
          </cell>
          <cell r="CX487">
            <v>-0.22127999999793246</v>
          </cell>
          <cell r="CY487">
            <v>-0.37127000000327826</v>
          </cell>
          <cell r="CZ487">
            <v>0</v>
          </cell>
          <cell r="DA487">
            <v>-0.67512999998871237</v>
          </cell>
          <cell r="DB487">
            <v>-0.2906199999852106</v>
          </cell>
          <cell r="DC487">
            <v>0</v>
          </cell>
          <cell r="DD487">
            <v>0</v>
          </cell>
          <cell r="DE487">
            <v>-1.3436399998608977</v>
          </cell>
          <cell r="DF487">
            <v>0</v>
          </cell>
          <cell r="DG487">
            <v>0</v>
          </cell>
          <cell r="DH487">
            <v>-1.500000071246177E-4</v>
          </cell>
          <cell r="DI487">
            <v>-0.17100000000209548</v>
          </cell>
          <cell r="DJ487">
            <v>0</v>
          </cell>
          <cell r="DK487">
            <v>-0.39379999999073334</v>
          </cell>
          <cell r="DL487">
            <v>-0.157100000011269</v>
          </cell>
          <cell r="DM487">
            <v>-0.22689999995054677</v>
          </cell>
          <cell r="DN487">
            <v>-0.34786999999778345</v>
          </cell>
          <cell r="DO487">
            <v>-4.6819999988656491E-2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F489">
            <v>-17.71396000002278</v>
          </cell>
          <cell r="G489">
            <v>-37.249513999995543</v>
          </cell>
          <cell r="H489">
            <v>-7.5884300000034273</v>
          </cell>
          <cell r="I489">
            <v>0</v>
          </cell>
          <cell r="J489">
            <v>0</v>
          </cell>
          <cell r="K489">
            <v>-110.17295500001637</v>
          </cell>
          <cell r="L489">
            <v>-84.834826999926008</v>
          </cell>
          <cell r="M489">
            <v>-39.585969999985537</v>
          </cell>
          <cell r="N489">
            <v>-93.082200000004377</v>
          </cell>
          <cell r="O489">
            <v>-6.5024699999921722</v>
          </cell>
          <cell r="P489">
            <v>-49.595719999982975</v>
          </cell>
          <cell r="Q489">
            <v>-18.019345999928191</v>
          </cell>
          <cell r="R489">
            <v>-143.7205849995371</v>
          </cell>
          <cell r="S489">
            <v>5.2264699999941513</v>
          </cell>
          <cell r="T489">
            <v>-28.736260000005132</v>
          </cell>
          <cell r="U489">
            <v>-17.428329999995185</v>
          </cell>
          <cell r="V489">
            <v>0</v>
          </cell>
          <cell r="W489">
            <v>0</v>
          </cell>
          <cell r="X489">
            <v>-5.1246099999989383</v>
          </cell>
          <cell r="Y489">
            <v>-53.500544000067748</v>
          </cell>
          <cell r="Z489">
            <v>-74.451260000001639</v>
          </cell>
          <cell r="AA489">
            <v>75.6102200000023</v>
          </cell>
          <cell r="AB489">
            <v>-24.352719999995315</v>
          </cell>
          <cell r="AC489">
            <v>-20.96174999998766</v>
          </cell>
          <cell r="AD489">
            <v>-1.8009999994319514E-3</v>
          </cell>
          <cell r="AE489">
            <v>-215.56300800014287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-13.432920000021113</v>
          </cell>
          <cell r="AL489">
            <v>-59.91541800001869</v>
          </cell>
          <cell r="AM489">
            <v>-80.679030000028433</v>
          </cell>
          <cell r="AN489">
            <v>-57.553169999999227</v>
          </cell>
          <cell r="AO489">
            <v>-3.3037600000097882</v>
          </cell>
          <cell r="AP489">
            <v>-0.67871000000741333</v>
          </cell>
          <cell r="AQ489">
            <v>0</v>
          </cell>
          <cell r="AR489">
            <v>-154.29181700013578</v>
          </cell>
          <cell r="AS489">
            <v>-2.2739260000007562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-12.710791999968933</v>
          </cell>
          <cell r="AY489">
            <v>-52.766759999969508</v>
          </cell>
          <cell r="AZ489">
            <v>-65.243749000015669</v>
          </cell>
          <cell r="BA489">
            <v>-14.003960000001825</v>
          </cell>
          <cell r="BB489">
            <v>-5.6598599999997532</v>
          </cell>
          <cell r="BC489">
            <v>-1.6327699999965262</v>
          </cell>
          <cell r="BD489">
            <v>0</v>
          </cell>
          <cell r="BE489">
            <v>-103.05622600018978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-7.3350260000152048</v>
          </cell>
          <cell r="BL489">
            <v>-34.874469999980647</v>
          </cell>
          <cell r="BM489">
            <v>-23.120379999978468</v>
          </cell>
          <cell r="BN489">
            <v>-34.710590000002412</v>
          </cell>
          <cell r="BO489">
            <v>-2.2646200000017416</v>
          </cell>
          <cell r="BP489">
            <v>-0.75114000000758097</v>
          </cell>
          <cell r="BQ489">
            <v>0</v>
          </cell>
          <cell r="BR489">
            <v>-15.347563000163063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-0.15541299999995317</v>
          </cell>
          <cell r="BX489">
            <v>-4.9502900000079535</v>
          </cell>
          <cell r="BY489">
            <v>6.9470099999743979</v>
          </cell>
          <cell r="BZ489">
            <v>-7.0702999999921303</v>
          </cell>
          <cell r="CA489">
            <v>-9.1968200000119396</v>
          </cell>
          <cell r="CB489">
            <v>-0.70696999999927357</v>
          </cell>
          <cell r="CC489">
            <v>-0.21478000000934117</v>
          </cell>
          <cell r="CD489">
            <v>0</v>
          </cell>
          <cell r="CE489">
            <v>-23.691709999926388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-1.5495500000251923</v>
          </cell>
          <cell r="CL489">
            <v>-3.5227029999950901</v>
          </cell>
          <cell r="CM489">
            <v>-12.328256999986479</v>
          </cell>
          <cell r="CN489">
            <v>-5.6885400000028312</v>
          </cell>
          <cell r="CO489">
            <v>-0.35031000000162749</v>
          </cell>
          <cell r="CP489">
            <v>-0.25234999999520369</v>
          </cell>
          <cell r="CQ489">
            <v>0</v>
          </cell>
          <cell r="CR489">
            <v>-0.68413699953816831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-6.0209999996004626E-2</v>
          </cell>
          <cell r="CY489">
            <v>-0.29825299998628907</v>
          </cell>
          <cell r="CZ489">
            <v>-0.17527999999583699</v>
          </cell>
          <cell r="DA489">
            <v>-0.13578400001279078</v>
          </cell>
          <cell r="DB489">
            <v>-1.2510000000474975E-2</v>
          </cell>
          <cell r="DC489">
            <v>-2.1000000124331564E-3</v>
          </cell>
          <cell r="DD489">
            <v>0</v>
          </cell>
          <cell r="DE489">
            <v>-0.36581500014290214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-4.5740000001387671E-2</v>
          </cell>
          <cell r="DL489">
            <v>-0.13068499998189509</v>
          </cell>
          <cell r="DM489">
            <v>-9.9489999993238598E-2</v>
          </cell>
          <cell r="DN489">
            <v>-8.7229999975534156E-2</v>
          </cell>
          <cell r="DO489">
            <v>-8.3999999333173037E-4</v>
          </cell>
          <cell r="DP489">
            <v>-1.8300000228919089E-3</v>
          </cell>
          <cell r="DQ489">
            <v>0</v>
          </cell>
          <cell r="DR489">
            <v>-0.57909000013023615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-6.1630000011064112E-2</v>
          </cell>
          <cell r="DY489">
            <v>-0.13382000001729466</v>
          </cell>
          <cell r="DZ489">
            <v>-0.14683000001241453</v>
          </cell>
          <cell r="EA489">
            <v>-0.23291999998036772</v>
          </cell>
          <cell r="EB489">
            <v>-1.6699999978300184E-3</v>
          </cell>
          <cell r="EC489">
            <v>-2.2199999948497862E-3</v>
          </cell>
          <cell r="ED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-20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-4.3416785000008531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-0.19097699999838369</v>
          </cell>
          <cell r="Z491">
            <v>-0.31893750000017462</v>
          </cell>
          <cell r="AA491">
            <v>-3.8317640000022948</v>
          </cell>
          <cell r="AB491">
            <v>0</v>
          </cell>
          <cell r="AC491">
            <v>0</v>
          </cell>
          <cell r="AD491">
            <v>0</v>
          </cell>
          <cell r="AE491">
            <v>19.712226999996346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-0.11110499999995227</v>
          </cell>
          <cell r="AM491">
            <v>-0.16797000000224216</v>
          </cell>
          <cell r="AN491">
            <v>-8.6980000014591496E-3</v>
          </cell>
          <cell r="AO491">
            <v>0</v>
          </cell>
          <cell r="AP491">
            <v>0</v>
          </cell>
          <cell r="AQ491">
            <v>20</v>
          </cell>
          <cell r="AR491">
            <v>29.216843000001973</v>
          </cell>
          <cell r="AS491">
            <v>30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-0.29955599999811966</v>
          </cell>
          <cell r="AZ491">
            <v>-0.43093600000065635</v>
          </cell>
          <cell r="BA491">
            <v>-5.2664999999251449E-2</v>
          </cell>
          <cell r="BB491">
            <v>0</v>
          </cell>
          <cell r="BC491">
            <v>0</v>
          </cell>
          <cell r="BD491">
            <v>0</v>
          </cell>
          <cell r="BE491">
            <v>-0.53397499999846332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10</v>
          </cell>
          <cell r="BL491">
            <v>-0.10994700000082958</v>
          </cell>
          <cell r="BM491">
            <v>-0.40624300000490621</v>
          </cell>
          <cell r="BN491">
            <v>-1.7785000003641471E-2</v>
          </cell>
          <cell r="BO491">
            <v>0</v>
          </cell>
          <cell r="BP491">
            <v>-10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-4.2992200000153389</v>
          </cell>
          <cell r="G492">
            <v>0</v>
          </cell>
          <cell r="H492">
            <v>-0.63169999999809079</v>
          </cell>
          <cell r="I492">
            <v>0</v>
          </cell>
          <cell r="J492">
            <v>0</v>
          </cell>
          <cell r="K492">
            <v>-8.3259299999917857</v>
          </cell>
          <cell r="L492">
            <v>-31.809809999977006</v>
          </cell>
          <cell r="M492">
            <v>-17.111080000002403</v>
          </cell>
          <cell r="N492">
            <v>0</v>
          </cell>
          <cell r="O492">
            <v>-9.4982299999974202</v>
          </cell>
          <cell r="P492">
            <v>0</v>
          </cell>
          <cell r="Q492">
            <v>-6.7048399999912363</v>
          </cell>
          <cell r="R492">
            <v>-82.932670000009239</v>
          </cell>
          <cell r="S492">
            <v>0</v>
          </cell>
          <cell r="T492">
            <v>-6.1189000000013039</v>
          </cell>
          <cell r="U492">
            <v>0</v>
          </cell>
          <cell r="V492">
            <v>0</v>
          </cell>
          <cell r="W492">
            <v>0</v>
          </cell>
          <cell r="X492">
            <v>-5.3703600000008009</v>
          </cell>
          <cell r="Y492">
            <v>-21.086669999989681</v>
          </cell>
          <cell r="Z492">
            <v>-22.019770000013523</v>
          </cell>
          <cell r="AA492">
            <v>0</v>
          </cell>
          <cell r="AB492">
            <v>-24.120900000008987</v>
          </cell>
          <cell r="AC492">
            <v>0</v>
          </cell>
          <cell r="AD492">
            <v>-4.2160699999949429</v>
          </cell>
          <cell r="AE492">
            <v>-38.812129999976605</v>
          </cell>
          <cell r="AF492">
            <v>0</v>
          </cell>
          <cell r="AG492">
            <v>-4.0205600000044797</v>
          </cell>
          <cell r="AH492">
            <v>0</v>
          </cell>
          <cell r="AI492">
            <v>-6.4557499999937136</v>
          </cell>
          <cell r="AJ492">
            <v>0</v>
          </cell>
          <cell r="AK492">
            <v>0</v>
          </cell>
          <cell r="AL492">
            <v>-14.140630000008969</v>
          </cell>
          <cell r="AM492">
            <v>0</v>
          </cell>
          <cell r="AN492">
            <v>-6.4018599999835715</v>
          </cell>
          <cell r="AO492">
            <v>-5.4476300000096671</v>
          </cell>
          <cell r="AP492">
            <v>-2.3457000000053085</v>
          </cell>
          <cell r="AQ492">
            <v>0</v>
          </cell>
          <cell r="AR492">
            <v>-88.520629999693483</v>
          </cell>
          <cell r="AS492">
            <v>0</v>
          </cell>
          <cell r="AT492">
            <v>-2.4996199999877717</v>
          </cell>
          <cell r="AU492">
            <v>-17.337489999976242</v>
          </cell>
          <cell r="AV492">
            <v>-1.4096600000048056</v>
          </cell>
          <cell r="AW492">
            <v>0</v>
          </cell>
          <cell r="AX492">
            <v>0</v>
          </cell>
          <cell r="AY492">
            <v>-55.611349999991944</v>
          </cell>
          <cell r="AZ492">
            <v>0</v>
          </cell>
          <cell r="BA492">
            <v>-4.5985399999772198</v>
          </cell>
          <cell r="BB492">
            <v>0</v>
          </cell>
          <cell r="BC492">
            <v>-7.0639699999883305</v>
          </cell>
          <cell r="BD492">
            <v>0</v>
          </cell>
          <cell r="BE492">
            <v>-62.378779999678954</v>
          </cell>
          <cell r="BF492">
            <v>0</v>
          </cell>
          <cell r="BG492">
            <v>0</v>
          </cell>
          <cell r="BH492">
            <v>-17.064309999987017</v>
          </cell>
          <cell r="BI492">
            <v>-7.536340000006021</v>
          </cell>
          <cell r="BJ492">
            <v>0</v>
          </cell>
          <cell r="BK492">
            <v>0</v>
          </cell>
          <cell r="BL492">
            <v>-16.691149999998743</v>
          </cell>
          <cell r="BM492">
            <v>0</v>
          </cell>
          <cell r="BN492">
            <v>0</v>
          </cell>
          <cell r="BO492">
            <v>-18.9729600000137</v>
          </cell>
          <cell r="BP492">
            <v>-2.1140200000081677</v>
          </cell>
          <cell r="BQ492">
            <v>0</v>
          </cell>
          <cell r="BR492">
            <v>-78.662319999886677</v>
          </cell>
          <cell r="BS492">
            <v>0</v>
          </cell>
          <cell r="BT492">
            <v>-1.990959999995539</v>
          </cell>
          <cell r="BU492">
            <v>-6.5107100000022911</v>
          </cell>
          <cell r="BV492">
            <v>-7.2304100000037579</v>
          </cell>
          <cell r="BW492">
            <v>0</v>
          </cell>
          <cell r="BX492">
            <v>-7.3818100000062259</v>
          </cell>
          <cell r="BY492">
            <v>-17.431429999996908</v>
          </cell>
          <cell r="BZ492">
            <v>-8.3850099999981467</v>
          </cell>
          <cell r="CA492">
            <v>-10.514310000027763</v>
          </cell>
          <cell r="CB492">
            <v>-19.217680000001565</v>
          </cell>
          <cell r="CC492">
            <v>0</v>
          </cell>
          <cell r="CD492">
            <v>0</v>
          </cell>
          <cell r="CE492">
            <v>-81.956900000106543</v>
          </cell>
          <cell r="CF492">
            <v>0</v>
          </cell>
          <cell r="CG492">
            <v>0</v>
          </cell>
          <cell r="CH492">
            <v>-26.240999999979977</v>
          </cell>
          <cell r="CI492">
            <v>-11.018150000003516</v>
          </cell>
          <cell r="CJ492">
            <v>0</v>
          </cell>
          <cell r="CK492">
            <v>-14.68576999999641</v>
          </cell>
          <cell r="CL492">
            <v>-9.9549600000027567</v>
          </cell>
          <cell r="CM492">
            <v>-11.744030000001658</v>
          </cell>
          <cell r="CN492">
            <v>-8.3129900000058115</v>
          </cell>
          <cell r="CO492">
            <v>0</v>
          </cell>
          <cell r="CP492">
            <v>0</v>
          </cell>
          <cell r="CQ492">
            <v>0</v>
          </cell>
          <cell r="CR492">
            <v>-0.59908999991603196</v>
          </cell>
          <cell r="CS492">
            <v>0</v>
          </cell>
          <cell r="CT492">
            <v>0</v>
          </cell>
          <cell r="CU492">
            <v>-0.19702999998116866</v>
          </cell>
          <cell r="CV492">
            <v>-5.7119999997667037E-2</v>
          </cell>
          <cell r="CW492">
            <v>0</v>
          </cell>
          <cell r="CX492">
            <v>-0.18679000000702217</v>
          </cell>
          <cell r="CY492">
            <v>0</v>
          </cell>
          <cell r="CZ492">
            <v>0</v>
          </cell>
          <cell r="DA492">
            <v>-0.11160999999265186</v>
          </cell>
          <cell r="DB492">
            <v>-4.6539999981177971E-2</v>
          </cell>
          <cell r="DC492">
            <v>0</v>
          </cell>
          <cell r="DD492">
            <v>0</v>
          </cell>
          <cell r="DE492">
            <v>-0.2868300003465265</v>
          </cell>
          <cell r="DF492">
            <v>0</v>
          </cell>
          <cell r="DG492">
            <v>0</v>
          </cell>
          <cell r="DH492">
            <v>0</v>
          </cell>
          <cell r="DI492">
            <v>-5.447999999159947E-2</v>
          </cell>
          <cell r="DJ492">
            <v>0</v>
          </cell>
          <cell r="DK492">
            <v>0</v>
          </cell>
          <cell r="DL492">
            <v>0</v>
          </cell>
          <cell r="DM492">
            <v>-4.5889999979408458E-2</v>
          </cell>
          <cell r="DN492">
            <v>-5.2970000018831342E-2</v>
          </cell>
          <cell r="DO492">
            <v>-9.1560000000754371E-2</v>
          </cell>
          <cell r="DP492">
            <v>-4.1929999992134981E-2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-106.44341000000713</v>
          </cell>
          <cell r="G493">
            <v>-112.06130000000121</v>
          </cell>
          <cell r="H493">
            <v>-31.162010000000009</v>
          </cell>
          <cell r="I493">
            <v>-84.118849999998929</v>
          </cell>
          <cell r="J493">
            <v>-145.85967999999411</v>
          </cell>
          <cell r="K493">
            <v>-123.38011000002734</v>
          </cell>
          <cell r="L493">
            <v>-188.00213000003714</v>
          </cell>
          <cell r="M493">
            <v>-244.64646999997785</v>
          </cell>
          <cell r="N493">
            <v>-142.26533000002382</v>
          </cell>
          <cell r="O493">
            <v>-14.39234999998007</v>
          </cell>
          <cell r="P493">
            <v>-114.98069999995641</v>
          </cell>
          <cell r="Q493">
            <v>-67.651679999951739</v>
          </cell>
          <cell r="R493">
            <v>-5718.7223899997771</v>
          </cell>
          <cell r="S493">
            <v>-4632.4643899999792</v>
          </cell>
          <cell r="T493">
            <v>-117.74452000000747</v>
          </cell>
          <cell r="U493">
            <v>-40.16848999998183</v>
          </cell>
          <cell r="V493">
            <v>-21.743799999996554</v>
          </cell>
          <cell r="W493">
            <v>-34.415899999992689</v>
          </cell>
          <cell r="X493">
            <v>-2.7421500000054948</v>
          </cell>
          <cell r="Y493">
            <v>-332.95786999998381</v>
          </cell>
          <cell r="Z493">
            <v>-236.87823999999091</v>
          </cell>
          <cell r="AA493">
            <v>-158.12979999999516</v>
          </cell>
          <cell r="AB493">
            <v>-18.25765000001411</v>
          </cell>
          <cell r="AC493">
            <v>-116.06531999999424</v>
          </cell>
          <cell r="AD493">
            <v>-7.1542600000393577</v>
          </cell>
          <cell r="AE493">
            <v>-709.14953999966383</v>
          </cell>
          <cell r="AF493">
            <v>-25.822259999986272</v>
          </cell>
          <cell r="AG493">
            <v>-15.544829999969807</v>
          </cell>
          <cell r="AH493">
            <v>-3.8478100000065751</v>
          </cell>
          <cell r="AI493">
            <v>-0.42482000001473352</v>
          </cell>
          <cell r="AJ493">
            <v>-0.6227599999983795</v>
          </cell>
          <cell r="AK493">
            <v>-48.203230000013718</v>
          </cell>
          <cell r="AL493">
            <v>-270.76474999997299</v>
          </cell>
          <cell r="AM493">
            <v>-186.04396999999881</v>
          </cell>
          <cell r="AN493">
            <v>-103.33801999996649</v>
          </cell>
          <cell r="AO493">
            <v>-1.0083699999959208</v>
          </cell>
          <cell r="AP493">
            <v>-43.863130000012461</v>
          </cell>
          <cell r="AQ493">
            <v>-9.6655899999896064</v>
          </cell>
          <cell r="AR493">
            <v>-589.72762000048533</v>
          </cell>
          <cell r="AS493">
            <v>13.186080000014044</v>
          </cell>
          <cell r="AT493">
            <v>-13.517110000015236</v>
          </cell>
          <cell r="AU493">
            <v>-1.1174999999930151</v>
          </cell>
          <cell r="AV493">
            <v>-0.63425000000279397</v>
          </cell>
          <cell r="AW493">
            <v>-1.5453900000138674</v>
          </cell>
          <cell r="AX493">
            <v>-16.28237000000081</v>
          </cell>
          <cell r="AY493">
            <v>-238.16829000000143</v>
          </cell>
          <cell r="AZ493">
            <v>-227.3255600000266</v>
          </cell>
          <cell r="BA493">
            <v>-45.179969999997411</v>
          </cell>
          <cell r="BB493">
            <v>-1.2237899999890942</v>
          </cell>
          <cell r="BC493">
            <v>-45.324490000028163</v>
          </cell>
          <cell r="BD493">
            <v>-12.594979999994393</v>
          </cell>
          <cell r="BE493">
            <v>-275.6533299991861</v>
          </cell>
          <cell r="BF493">
            <v>-23.794989999965765</v>
          </cell>
          <cell r="BG493">
            <v>-9.2309900000109337</v>
          </cell>
          <cell r="BH493">
            <v>-1.1059900000109337</v>
          </cell>
          <cell r="BI493">
            <v>-0.58905000000959262</v>
          </cell>
          <cell r="BJ493">
            <v>-5.7370299999893177</v>
          </cell>
          <cell r="BK493">
            <v>-89.594229999987874</v>
          </cell>
          <cell r="BL493">
            <v>189.05650000000605</v>
          </cell>
          <cell r="BM493">
            <v>-197.22005000000354</v>
          </cell>
          <cell r="BN493">
            <v>-75.561459999997169</v>
          </cell>
          <cell r="BO493">
            <v>-0.94290999999793712</v>
          </cell>
          <cell r="BP493">
            <v>-53.360049999959301</v>
          </cell>
          <cell r="BQ493">
            <v>-7.5730800000019372</v>
          </cell>
          <cell r="BR493">
            <v>-335.39784999983385</v>
          </cell>
          <cell r="BS493">
            <v>-6.4949999970849603E-2</v>
          </cell>
          <cell r="BT493">
            <v>-3.0052900000009686</v>
          </cell>
          <cell r="BU493">
            <v>-0.84956000000238419</v>
          </cell>
          <cell r="BV493">
            <v>-0.7955999999830965</v>
          </cell>
          <cell r="BW493">
            <v>-0.68830999999772757</v>
          </cell>
          <cell r="BX493">
            <v>-64.260460000019521</v>
          </cell>
          <cell r="BY493">
            <v>-103.84635000000708</v>
          </cell>
          <cell r="BZ493">
            <v>-72.426449999969918</v>
          </cell>
          <cell r="CA493">
            <v>-65.512430000002496</v>
          </cell>
          <cell r="CB493">
            <v>-0.28692000001319684</v>
          </cell>
          <cell r="CC493">
            <v>-22.103349999990314</v>
          </cell>
          <cell r="CD493">
            <v>-1.5581799999927171</v>
          </cell>
          <cell r="CE493">
            <v>-415.02385999914259</v>
          </cell>
          <cell r="CF493">
            <v>-0.19279000000096858</v>
          </cell>
          <cell r="CG493">
            <v>-2.6920399999944493</v>
          </cell>
          <cell r="CH493">
            <v>-0.92816000001039356</v>
          </cell>
          <cell r="CI493">
            <v>-0.95801999999093823</v>
          </cell>
          <cell r="CJ493">
            <v>-1.1253600000054576</v>
          </cell>
          <cell r="CK493">
            <v>-87.133950000017649</v>
          </cell>
          <cell r="CL493">
            <v>-86.439690000028349</v>
          </cell>
          <cell r="CM493">
            <v>-84.195680000004359</v>
          </cell>
          <cell r="CN493">
            <v>-94.207690000010189</v>
          </cell>
          <cell r="CO493">
            <v>-6.9580600000044797</v>
          </cell>
          <cell r="CP493">
            <v>-44.14947000000393</v>
          </cell>
          <cell r="CQ493">
            <v>-6.0429499999736436</v>
          </cell>
          <cell r="CR493">
            <v>-2.4369699992239475</v>
          </cell>
          <cell r="CS493">
            <v>-1.9919999991543591E-2</v>
          </cell>
          <cell r="CT493">
            <v>-4.7250000003259629E-2</v>
          </cell>
          <cell r="CU493">
            <v>-7.2900000086519867E-3</v>
          </cell>
          <cell r="CV493">
            <v>-5.6700000131968409E-3</v>
          </cell>
          <cell r="CW493">
            <v>-4.0760000003501773E-2</v>
          </cell>
          <cell r="CX493">
            <v>-0.45220999995945022</v>
          </cell>
          <cell r="CY493">
            <v>-0.36071999999694526</v>
          </cell>
          <cell r="CZ493">
            <v>-0.28635000000940636</v>
          </cell>
          <cell r="DA493">
            <v>-0.89149000000907108</v>
          </cell>
          <cell r="DB493">
            <v>-2.9389999981503934E-2</v>
          </cell>
          <cell r="DC493">
            <v>-0.25689000001875684</v>
          </cell>
          <cell r="DD493">
            <v>-3.9029999985359609E-2</v>
          </cell>
          <cell r="DE493">
            <v>-2.4328999994322658</v>
          </cell>
          <cell r="DF493">
            <v>-2.5399999576620758E-3</v>
          </cell>
          <cell r="DG493">
            <v>-2.3219999973662198E-2</v>
          </cell>
          <cell r="DH493">
            <v>-3.2699999865144491E-3</v>
          </cell>
          <cell r="DI493">
            <v>-1.3900000194553286E-3</v>
          </cell>
          <cell r="DJ493">
            <v>-4.2379999998956919E-2</v>
          </cell>
          <cell r="DK493">
            <v>-0.48024000000441447</v>
          </cell>
          <cell r="DL493">
            <v>-0.32974000001559034</v>
          </cell>
          <cell r="DM493">
            <v>-0.40652000001864508</v>
          </cell>
          <cell r="DN493">
            <v>-0.63831000000936911</v>
          </cell>
          <cell r="DO493">
            <v>-4.0850000019418076E-2</v>
          </cell>
          <cell r="DP493">
            <v>-0.42173000000184402</v>
          </cell>
          <cell r="DQ493">
            <v>-4.2710000008810312E-2</v>
          </cell>
          <cell r="DR493">
            <v>-1.4663499994203448</v>
          </cell>
          <cell r="DS493">
            <v>-2.1789999969769269E-2</v>
          </cell>
          <cell r="DT493">
            <v>-4.7659999981988221E-2</v>
          </cell>
          <cell r="DU493">
            <v>-8.7499999790452421E-3</v>
          </cell>
          <cell r="DV493">
            <v>-5.6799999729264528E-3</v>
          </cell>
          <cell r="DW493">
            <v>-3.1650000018998981E-2</v>
          </cell>
          <cell r="DX493">
            <v>-0.2245400000247173</v>
          </cell>
          <cell r="DY493">
            <v>-0.33666999998968095</v>
          </cell>
          <cell r="DZ493">
            <v>-0.30496999999741092</v>
          </cell>
          <cell r="EA493">
            <v>-0.18166000000201166</v>
          </cell>
          <cell r="EB493">
            <v>-3.7370000005466864E-2</v>
          </cell>
          <cell r="EC493">
            <v>-0.22515000001294538</v>
          </cell>
          <cell r="ED493">
            <v>-4.0459999989252537E-2</v>
          </cell>
        </row>
        <row r="494">
          <cell r="F494">
            <v>-1.9885399999911897</v>
          </cell>
          <cell r="G494">
            <v>-3.356389999971725</v>
          </cell>
          <cell r="H494">
            <v>-1.8923499999800697</v>
          </cell>
          <cell r="I494">
            <v>157.82604000001447</v>
          </cell>
          <cell r="J494">
            <v>-2.9584799999720417</v>
          </cell>
          <cell r="K494">
            <v>320.86086999997497</v>
          </cell>
          <cell r="L494">
            <v>-74.762360000051558</v>
          </cell>
          <cell r="M494">
            <v>-108.38120999996318</v>
          </cell>
          <cell r="N494">
            <v>-23.289130000048317</v>
          </cell>
          <cell r="O494">
            <v>-2.645650000020396</v>
          </cell>
          <cell r="P494">
            <v>-12.984609999984968</v>
          </cell>
          <cell r="Q494">
            <v>-1.5258400000166148</v>
          </cell>
          <cell r="R494">
            <v>4181.158010000363</v>
          </cell>
          <cell r="S494">
            <v>76.276990000042133</v>
          </cell>
          <cell r="T494">
            <v>-2.8171999999904074</v>
          </cell>
          <cell r="U494">
            <v>-2.0839200000045821</v>
          </cell>
          <cell r="V494">
            <v>0</v>
          </cell>
          <cell r="W494">
            <v>-0.23632999998517334</v>
          </cell>
          <cell r="X494">
            <v>-5.2339199999987613</v>
          </cell>
          <cell r="Y494">
            <v>-80.434230000013486</v>
          </cell>
          <cell r="Z494">
            <v>-97.954480000014883</v>
          </cell>
          <cell r="AA494">
            <v>4298.0492400000221</v>
          </cell>
          <cell r="AB494">
            <v>-2.7787699999753386</v>
          </cell>
          <cell r="AC494">
            <v>-1.6286599999875762</v>
          </cell>
          <cell r="AD494">
            <v>-7.0999999297782779E-4</v>
          </cell>
          <cell r="AE494">
            <v>-75.861039999872446</v>
          </cell>
          <cell r="AF494">
            <v>0</v>
          </cell>
          <cell r="AG494">
            <v>-2.2679999994579703E-2</v>
          </cell>
          <cell r="AH494">
            <v>-9.6100000664591789E-3</v>
          </cell>
          <cell r="AI494">
            <v>0</v>
          </cell>
          <cell r="AJ494">
            <v>0</v>
          </cell>
          <cell r="AK494">
            <v>0</v>
          </cell>
          <cell r="AL494">
            <v>-25.989010000019334</v>
          </cell>
          <cell r="AM494">
            <v>-46.822500000009313</v>
          </cell>
          <cell r="AN494">
            <v>-2.9213999999919906</v>
          </cell>
          <cell r="AO494">
            <v>-9.5659999991767108E-2</v>
          </cell>
          <cell r="AP494">
            <v>0</v>
          </cell>
          <cell r="AQ494">
            <v>-1.800000318326056E-4</v>
          </cell>
          <cell r="AR494">
            <v>-120.44819000037387</v>
          </cell>
          <cell r="AS494">
            <v>0</v>
          </cell>
          <cell r="AT494">
            <v>-1.7159999988507479E-2</v>
          </cell>
          <cell r="AU494">
            <v>-1.0340000037103891E-2</v>
          </cell>
          <cell r="AV494">
            <v>0</v>
          </cell>
          <cell r="AW494">
            <v>0</v>
          </cell>
          <cell r="AX494">
            <v>0</v>
          </cell>
          <cell r="AY494">
            <v>-47.482780000020284</v>
          </cell>
          <cell r="AZ494">
            <v>-63.722950000024866</v>
          </cell>
          <cell r="BA494">
            <v>-8.9307600000174716</v>
          </cell>
          <cell r="BB494">
            <v>-9.5840000023599714E-2</v>
          </cell>
          <cell r="BC494">
            <v>-0.18814999994356185</v>
          </cell>
          <cell r="BD494">
            <v>-2.1000002743676305E-4</v>
          </cell>
          <cell r="BE494">
            <v>-1125.095170000568</v>
          </cell>
          <cell r="BF494">
            <v>0</v>
          </cell>
          <cell r="BG494">
            <v>-1.7049999994924292E-2</v>
          </cell>
          <cell r="BH494">
            <v>-1.1100000003352761E-2</v>
          </cell>
          <cell r="BI494">
            <v>0</v>
          </cell>
          <cell r="BJ494">
            <v>-3.2399999909102917E-3</v>
          </cell>
          <cell r="BK494">
            <v>0</v>
          </cell>
          <cell r="BL494">
            <v>-1087.716139999975</v>
          </cell>
          <cell r="BM494">
            <v>-36.281870000006165</v>
          </cell>
          <cell r="BN494">
            <v>-1.0595399999874644</v>
          </cell>
          <cell r="BO494">
            <v>-6.1900000437162817E-3</v>
          </cell>
          <cell r="BP494">
            <v>0</v>
          </cell>
          <cell r="BQ494">
            <v>-3.9999955333769321E-5</v>
          </cell>
          <cell r="BR494">
            <v>-0.2258500000461936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-1.5730000013718382E-2</v>
          </cell>
          <cell r="BY494">
            <v>-2.214999997522682E-2</v>
          </cell>
          <cell r="BZ494">
            <v>-0.11520000000018626</v>
          </cell>
          <cell r="CA494">
            <v>-7.0509999990463257E-2</v>
          </cell>
          <cell r="CB494">
            <v>-2.0999999833293259E-3</v>
          </cell>
          <cell r="CC494">
            <v>0</v>
          </cell>
          <cell r="CD494">
            <v>-1.5999999595806003E-4</v>
          </cell>
          <cell r="CE494">
            <v>-0.44219999946653843</v>
          </cell>
          <cell r="CF494">
            <v>0</v>
          </cell>
          <cell r="CG494">
            <v>0</v>
          </cell>
          <cell r="CH494">
            <v>-7.5000000651925802E-4</v>
          </cell>
          <cell r="CI494">
            <v>0</v>
          </cell>
          <cell r="CJ494">
            <v>0</v>
          </cell>
          <cell r="CK494">
            <v>-3.1309999991208315E-2</v>
          </cell>
          <cell r="CL494">
            <v>-4.3979999958537519E-2</v>
          </cell>
          <cell r="CM494">
            <v>-0.11466000002110377</v>
          </cell>
          <cell r="CN494">
            <v>-0.24641999998129904</v>
          </cell>
          <cell r="CO494">
            <v>-4.9299999373033643E-3</v>
          </cell>
          <cell r="CP494">
            <v>0</v>
          </cell>
          <cell r="CQ494">
            <v>-1.500000071246177E-4</v>
          </cell>
          <cell r="CR494">
            <v>-1.2730000540614128E-2</v>
          </cell>
          <cell r="CS494">
            <v>0</v>
          </cell>
          <cell r="CT494">
            <v>0</v>
          </cell>
          <cell r="CU494">
            <v>5.9999991208314896E-5</v>
          </cell>
          <cell r="CV494">
            <v>0</v>
          </cell>
          <cell r="CW494">
            <v>0</v>
          </cell>
          <cell r="CX494">
            <v>-2.9999995604157448E-5</v>
          </cell>
          <cell r="CY494">
            <v>-5.0399999599903822E-3</v>
          </cell>
          <cell r="CZ494">
            <v>-5.0199999823234975E-3</v>
          </cell>
          <cell r="DA494">
            <v>-2.7300000074319541E-3</v>
          </cell>
          <cell r="DB494">
            <v>2.9999995604157448E-5</v>
          </cell>
          <cell r="DC494">
            <v>0</v>
          </cell>
          <cell r="DD494">
            <v>0</v>
          </cell>
          <cell r="DE494">
            <v>-5.4900003597140312E-3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-8.2000001566484571E-4</v>
          </cell>
          <cell r="DM494">
            <v>-1.5700000221841037E-3</v>
          </cell>
          <cell r="DN494">
            <v>-3.1000000017229468E-3</v>
          </cell>
          <cell r="DO494">
            <v>0</v>
          </cell>
          <cell r="DP494">
            <v>0</v>
          </cell>
          <cell r="DQ494">
            <v>0</v>
          </cell>
          <cell r="DR494">
            <v>-1.042999979108572E-2</v>
          </cell>
          <cell r="DS494">
            <v>0</v>
          </cell>
          <cell r="DT494">
            <v>-2.9999995604157448E-5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-3.0900000128895044E-3</v>
          </cell>
          <cell r="DZ494">
            <v>-3.5400000051595271E-3</v>
          </cell>
          <cell r="EA494">
            <v>-3.7399999564513564E-3</v>
          </cell>
          <cell r="EB494">
            <v>-2.9999995604157448E-5</v>
          </cell>
          <cell r="EC494">
            <v>0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F497">
            <v>-227.03713000006974</v>
          </cell>
          <cell r="G497">
            <v>-210.94837399991229</v>
          </cell>
          <cell r="H497">
            <v>-90.552829999942333</v>
          </cell>
          <cell r="I497">
            <v>18.097519999952056</v>
          </cell>
          <cell r="J497">
            <v>-148.81816000002436</v>
          </cell>
          <cell r="K497">
            <v>18.138204999966547</v>
          </cell>
          <cell r="L497">
            <v>-552.63410699996166</v>
          </cell>
          <cell r="M497">
            <v>-564.66468000016175</v>
          </cell>
          <cell r="N497">
            <v>-369.78922999976203</v>
          </cell>
          <cell r="O497">
            <v>-78.381679999874905</v>
          </cell>
          <cell r="P497">
            <v>-179.65428999974392</v>
          </cell>
          <cell r="Q497">
            <v>-132.25153599958867</v>
          </cell>
          <cell r="R497">
            <v>-2270.5720735006034</v>
          </cell>
          <cell r="S497">
            <v>-4391.8210599997547</v>
          </cell>
          <cell r="T497">
            <v>-196.30709999985993</v>
          </cell>
          <cell r="U497">
            <v>-121.28296999982558</v>
          </cell>
          <cell r="V497">
            <v>-74.02058000001125</v>
          </cell>
          <cell r="W497">
            <v>-34.652230000006966</v>
          </cell>
          <cell r="X497">
            <v>-18.471040000033099</v>
          </cell>
          <cell r="Y497">
            <v>-646.09793100017123</v>
          </cell>
          <cell r="Z497">
            <v>-570.33842750010081</v>
          </cell>
          <cell r="AA497">
            <v>4118.7639560000971</v>
          </cell>
          <cell r="AB497">
            <v>-174.25576999993064</v>
          </cell>
          <cell r="AC497">
            <v>-150.71607999992557</v>
          </cell>
          <cell r="AD497">
            <v>-11.372840999974869</v>
          </cell>
          <cell r="AE497">
            <v>-1858.3966309987009</v>
          </cell>
          <cell r="AF497">
            <v>-29.884539999999106</v>
          </cell>
          <cell r="AG497">
            <v>-45.64863999991212</v>
          </cell>
          <cell r="AH497">
            <v>-154.47395000013057</v>
          </cell>
          <cell r="AI497">
            <v>-117.68741000001319</v>
          </cell>
          <cell r="AJ497">
            <v>-3.633559999987483</v>
          </cell>
          <cell r="AK497">
            <v>-61.636149999918416</v>
          </cell>
          <cell r="AL497">
            <v>-533.38264299998991</v>
          </cell>
          <cell r="AM497">
            <v>-485.44790000002831</v>
          </cell>
          <cell r="AN497">
            <v>-277.27052800008096</v>
          </cell>
          <cell r="AO497">
            <v>-108.43895000009798</v>
          </cell>
          <cell r="AP497">
            <v>-46.887540000025183</v>
          </cell>
          <cell r="AQ497">
            <v>5.9951800000853837</v>
          </cell>
          <cell r="AR497">
            <v>-1658.4341539982706</v>
          </cell>
          <cell r="AS497">
            <v>32.021504000062123</v>
          </cell>
          <cell r="AT497">
            <v>-16.033889999845996</v>
          </cell>
          <cell r="AU497">
            <v>-79.588680000044405</v>
          </cell>
          <cell r="AV497">
            <v>-134.00607000000309</v>
          </cell>
          <cell r="AW497">
            <v>-1.5453899999847636</v>
          </cell>
          <cell r="AX497">
            <v>-84.950071999803185</v>
          </cell>
          <cell r="AY497">
            <v>-550.74275600002147</v>
          </cell>
          <cell r="AZ497">
            <v>-507.7817350004334</v>
          </cell>
          <cell r="BA497">
            <v>-114.38419499993324</v>
          </cell>
          <cell r="BB497">
            <v>-132.5561699999962</v>
          </cell>
          <cell r="BC497">
            <v>-56.271509999874979</v>
          </cell>
          <cell r="BD497">
            <v>-12.595190000138246</v>
          </cell>
          <cell r="BE497">
            <v>-2090.9899310003966</v>
          </cell>
          <cell r="BF497">
            <v>-25.671889999881387</v>
          </cell>
          <cell r="BG497">
            <v>-9.2480399999767542</v>
          </cell>
          <cell r="BH497">
            <v>-137.79558999999426</v>
          </cell>
          <cell r="BI497">
            <v>-98.648949999827892</v>
          </cell>
          <cell r="BJ497">
            <v>-5.7402699999511242</v>
          </cell>
          <cell r="BK497">
            <v>-186.8307560000103</v>
          </cell>
          <cell r="BL497">
            <v>-782.32957699988037</v>
          </cell>
          <cell r="BM497">
            <v>-503.25612299982458</v>
          </cell>
          <cell r="BN497">
            <v>-211.83358499966562</v>
          </cell>
          <cell r="BO497">
            <v>-53.441510000033304</v>
          </cell>
          <cell r="BP497">
            <v>-67.554540000157431</v>
          </cell>
          <cell r="BQ497">
            <v>-8.6390999997965991</v>
          </cell>
          <cell r="BR497">
            <v>-1356.0216729994863</v>
          </cell>
          <cell r="BS497">
            <v>-10.493049999931827</v>
          </cell>
          <cell r="BT497">
            <v>-10.125639999983832</v>
          </cell>
          <cell r="BU497">
            <v>-134.67128000000957</v>
          </cell>
          <cell r="BV497">
            <v>-130.60508000000846</v>
          </cell>
          <cell r="BW497">
            <v>-6.1672630000393838</v>
          </cell>
          <cell r="BX497">
            <v>-153.60767000017222</v>
          </cell>
          <cell r="BY497">
            <v>-212.8248700001277</v>
          </cell>
          <cell r="BZ497">
            <v>-354.95940999989398</v>
          </cell>
          <cell r="CA497">
            <v>-197.49583999998868</v>
          </cell>
          <cell r="CB497">
            <v>-116.44755000004079</v>
          </cell>
          <cell r="CC497">
            <v>-27.065679999999702</v>
          </cell>
          <cell r="CD497">
            <v>-1.5583399999886751</v>
          </cell>
          <cell r="CE497">
            <v>-1275.8369499985129</v>
          </cell>
          <cell r="CF497">
            <v>-0.19279000000096858</v>
          </cell>
          <cell r="CG497">
            <v>-2.692039999878034</v>
          </cell>
          <cell r="CH497">
            <v>-27.169909999938682</v>
          </cell>
          <cell r="CI497">
            <v>-274.01308999990579</v>
          </cell>
          <cell r="CJ497">
            <v>-6.4217199999839067</v>
          </cell>
          <cell r="CK497">
            <v>-215.40662999998312</v>
          </cell>
          <cell r="CL497">
            <v>-163.19048300012946</v>
          </cell>
          <cell r="CM497">
            <v>-290.44381699990481</v>
          </cell>
          <cell r="CN497">
            <v>-206.82139000017196</v>
          </cell>
          <cell r="CO497">
            <v>-39.040159999975003</v>
          </cell>
          <cell r="CP497">
            <v>-44.401819999795407</v>
          </cell>
          <cell r="CQ497">
            <v>-6.043100000009872</v>
          </cell>
          <cell r="CR497">
            <v>-5.8838769998401403</v>
          </cell>
          <cell r="CS497">
            <v>-1.9919999991543591E-2</v>
          </cell>
          <cell r="CT497">
            <v>-4.7249999945051968E-2</v>
          </cell>
          <cell r="CU497">
            <v>-0.20425999991130084</v>
          </cell>
          <cell r="CV497">
            <v>-0.65544000011868775</v>
          </cell>
          <cell r="CW497">
            <v>-4.0760000003501773E-2</v>
          </cell>
          <cell r="CX497">
            <v>-0.92051999981049448</v>
          </cell>
          <cell r="CY497">
            <v>-1.0352829999756068</v>
          </cell>
          <cell r="CZ497">
            <v>-0.46665000007487833</v>
          </cell>
          <cell r="DA497">
            <v>-1.816744000185281</v>
          </cell>
          <cell r="DB497">
            <v>-0.37902999995276332</v>
          </cell>
          <cell r="DC497">
            <v>-0.25899000000208616</v>
          </cell>
          <cell r="DD497">
            <v>-3.9029999868944287E-2</v>
          </cell>
          <cell r="DE497">
            <v>-4.4346750006079674</v>
          </cell>
          <cell r="DF497">
            <v>-2.5399998994544148E-3</v>
          </cell>
          <cell r="DG497">
            <v>-2.3219999973662198E-2</v>
          </cell>
          <cell r="DH497">
            <v>-3.4199999645352364E-3</v>
          </cell>
          <cell r="DI497">
            <v>-0.22687000001315027</v>
          </cell>
          <cell r="DJ497">
            <v>-4.2379999998956919E-2</v>
          </cell>
          <cell r="DK497">
            <v>-0.91977999999653548</v>
          </cell>
          <cell r="DL497">
            <v>-0.61834500008262694</v>
          </cell>
          <cell r="DM497">
            <v>-0.78036999981850386</v>
          </cell>
          <cell r="DN497">
            <v>-1.1294799998868257</v>
          </cell>
          <cell r="DO497">
            <v>-0.18007000000216067</v>
          </cell>
          <cell r="DP497">
            <v>-0.46548999997321516</v>
          </cell>
          <cell r="DQ497">
            <v>-4.2709999950602651E-2</v>
          </cell>
          <cell r="DR497">
            <v>-2.0558700002729893</v>
          </cell>
          <cell r="DS497">
            <v>-2.1789999911561608E-2</v>
          </cell>
          <cell r="DT497">
            <v>-4.7689999919384718E-2</v>
          </cell>
          <cell r="DU497">
            <v>-8.750000037252903E-3</v>
          </cell>
          <cell r="DV497">
            <v>-5.6799999438226223E-3</v>
          </cell>
          <cell r="DW497">
            <v>-3.1650000018998981E-2</v>
          </cell>
          <cell r="DX497">
            <v>-0.28616999997757375</v>
          </cell>
          <cell r="DY497">
            <v>-0.47357999999076128</v>
          </cell>
          <cell r="DZ497">
            <v>-0.45534000010229647</v>
          </cell>
          <cell r="EA497">
            <v>-0.41831999970600009</v>
          </cell>
          <cell r="EB497">
            <v>-3.90700000571087E-2</v>
          </cell>
          <cell r="EC497">
            <v>-0.2273699997458607</v>
          </cell>
          <cell r="ED497">
            <v>-4.0460000047460198E-2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-2215.031999999992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-2215.031999999992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-2203.955999999991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-2203.955999999991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-2338.5398400000122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-2338.5398400000122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-2326.8485759999894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-2326.8485759999894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-2315.2105599999777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-2315.2105599999777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-2303.6416000000027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-2303.6416000000027</v>
          </cell>
          <cell r="CE532">
            <v>-2203.9594399999769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-2203.9594399999769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-24796.439000000129</v>
          </cell>
          <cell r="CS535">
            <v>-1199.9479999999967</v>
          </cell>
          <cell r="CT535">
            <v>-1342.9359999999942</v>
          </cell>
          <cell r="CU535">
            <v>-2091.6630000000005</v>
          </cell>
          <cell r="CV535">
            <v>-2415.8099999999977</v>
          </cell>
          <cell r="CW535">
            <v>-2796.5100000000093</v>
          </cell>
          <cell r="CX535">
            <v>-2970.9900000000052</v>
          </cell>
          <cell r="CY535">
            <v>-2689.1260000000038</v>
          </cell>
          <cell r="CZ535">
            <v>-2693.4660000000003</v>
          </cell>
          <cell r="DA535">
            <v>-2374.320000000007</v>
          </cell>
          <cell r="DB535">
            <v>-1924.9449999999997</v>
          </cell>
          <cell r="DC535">
            <v>-1296.510000000002</v>
          </cell>
          <cell r="DD535">
            <v>-1000.2150000000001</v>
          </cell>
          <cell r="DE535">
            <v>-24725.433000000194</v>
          </cell>
          <cell r="DF535">
            <v>-1194.2130000000034</v>
          </cell>
          <cell r="DG535">
            <v>-1384.3439999999973</v>
          </cell>
          <cell r="DH535">
            <v>-2081.6190000000061</v>
          </cell>
          <cell r="DI535">
            <v>-2404.2600000000093</v>
          </cell>
          <cell r="DJ535">
            <v>-2783.0869999999995</v>
          </cell>
          <cell r="DK535">
            <v>-2956.7400000000052</v>
          </cell>
          <cell r="DL535">
            <v>-2676.323000000004</v>
          </cell>
          <cell r="DM535">
            <v>-2680.570000000007</v>
          </cell>
          <cell r="DN535">
            <v>-2362.8899999999994</v>
          </cell>
          <cell r="DO535">
            <v>-1915.6759999999995</v>
          </cell>
          <cell r="DP535">
            <v>-1290.2699999999968</v>
          </cell>
          <cell r="DQ535">
            <v>-995.44099999999889</v>
          </cell>
          <cell r="DR535">
            <v>-24554.201999999816</v>
          </cell>
          <cell r="DS535">
            <v>-1188.1990000000005</v>
          </cell>
          <cell r="DT535">
            <v>-1329.9720000000016</v>
          </cell>
          <cell r="DU535">
            <v>-2071.1719999999914</v>
          </cell>
          <cell r="DV535">
            <v>-2392.2599999999948</v>
          </cell>
          <cell r="DW535">
            <v>-2769.1989999999932</v>
          </cell>
          <cell r="DX535">
            <v>-2941.9799999999959</v>
          </cell>
          <cell r="DY535">
            <v>-2662.7449999999953</v>
          </cell>
          <cell r="DZ535">
            <v>-2667.208999999988</v>
          </cell>
          <cell r="EA535">
            <v>-2351.1000000000058</v>
          </cell>
          <cell r="EB535">
            <v>-1906.0970000000016</v>
          </cell>
          <cell r="EC535">
            <v>-1283.8499999999985</v>
          </cell>
          <cell r="ED535">
            <v>-990.41899999999805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-216.22666420001769</v>
          </cell>
          <cell r="S543">
            <v>-6.6550960000022314</v>
          </cell>
          <cell r="T543">
            <v>-14.21039269999892</v>
          </cell>
          <cell r="U543">
            <v>-42.127492999999959</v>
          </cell>
          <cell r="V543">
            <v>-25.358698000000004</v>
          </cell>
          <cell r="W543">
            <v>-8.2319329999991169</v>
          </cell>
          <cell r="X543">
            <v>-9.2733819999994012</v>
          </cell>
          <cell r="Y543">
            <v>-6.3536610000010114</v>
          </cell>
          <cell r="Z543">
            <v>-7.9619139999995241</v>
          </cell>
          <cell r="AA543">
            <v>-75.559220499999356</v>
          </cell>
          <cell r="AB543">
            <v>-20.494873999999982</v>
          </cell>
          <cell r="AC543">
            <v>0</v>
          </cell>
          <cell r="AD543">
            <v>0</v>
          </cell>
          <cell r="AE543">
            <v>-105.67399959996692</v>
          </cell>
          <cell r="AF543">
            <v>0</v>
          </cell>
          <cell r="AG543">
            <v>-4.8081050000000687</v>
          </cell>
          <cell r="AH543">
            <v>0</v>
          </cell>
          <cell r="AI543">
            <v>-8.6237132999995083</v>
          </cell>
          <cell r="AJ543">
            <v>-24.516113999998197</v>
          </cell>
          <cell r="AK543">
            <v>-17.255045999998401</v>
          </cell>
          <cell r="AL543">
            <v>-8.3320309999980964</v>
          </cell>
          <cell r="AM543">
            <v>-2.0409550000003946</v>
          </cell>
          <cell r="AN543">
            <v>-28.631330700001854</v>
          </cell>
          <cell r="AO543">
            <v>-11.466704599999503</v>
          </cell>
          <cell r="AP543">
            <v>0</v>
          </cell>
          <cell r="AQ543">
            <v>0</v>
          </cell>
          <cell r="AR543">
            <v>-126.7387405000045</v>
          </cell>
          <cell r="AS543">
            <v>0</v>
          </cell>
          <cell r="AT543">
            <v>0</v>
          </cell>
          <cell r="AU543">
            <v>-25.055884500001412</v>
          </cell>
          <cell r="AV543">
            <v>-32.600636999999551</v>
          </cell>
          <cell r="AW543">
            <v>-15.284631999998965</v>
          </cell>
          <cell r="AX543">
            <v>-17.772269000000961</v>
          </cell>
          <cell r="AY543">
            <v>-8.5271000000029744</v>
          </cell>
          <cell r="AZ543">
            <v>0</v>
          </cell>
          <cell r="BA543">
            <v>-27.498218000000634</v>
          </cell>
          <cell r="BB543">
            <v>0</v>
          </cell>
          <cell r="BC543">
            <v>0</v>
          </cell>
          <cell r="BD543">
            <v>0</v>
          </cell>
          <cell r="BE543">
            <v>-92.33574900001986</v>
          </cell>
          <cell r="BF543">
            <v>0</v>
          </cell>
          <cell r="BG543">
            <v>0</v>
          </cell>
          <cell r="BH543">
            <v>-13.661865000001853</v>
          </cell>
          <cell r="BI543">
            <v>-21.201522999999725</v>
          </cell>
          <cell r="BJ543">
            <v>-26.2811870000005</v>
          </cell>
          <cell r="BK543">
            <v>-10.28204999999798</v>
          </cell>
          <cell r="BL543">
            <v>0</v>
          </cell>
          <cell r="BM543">
            <v>-7.6391599999988102</v>
          </cell>
          <cell r="BN543">
            <v>-0.2963290000006964</v>
          </cell>
          <cell r="BO543">
            <v>-12.973635000002105</v>
          </cell>
          <cell r="BP543">
            <v>0</v>
          </cell>
          <cell r="BQ543">
            <v>0</v>
          </cell>
          <cell r="BR543">
            <v>-51.964179900009185</v>
          </cell>
          <cell r="BS543">
            <v>0</v>
          </cell>
          <cell r="BT543">
            <v>-4.9011229999996431</v>
          </cell>
          <cell r="BU543">
            <v>-6.7868660000021919</v>
          </cell>
          <cell r="BV543">
            <v>-19.156576999997924</v>
          </cell>
          <cell r="BW543">
            <v>-4.0000304579734802E-7</v>
          </cell>
          <cell r="BX543">
            <v>-6.5800000000017462</v>
          </cell>
          <cell r="BY543">
            <v>-0.68336450000060722</v>
          </cell>
          <cell r="BZ543">
            <v>0</v>
          </cell>
          <cell r="CA543">
            <v>-12.147435999999288</v>
          </cell>
          <cell r="CB543">
            <v>-1.7088130000011006</v>
          </cell>
          <cell r="CC543">
            <v>0</v>
          </cell>
          <cell r="CD543">
            <v>0</v>
          </cell>
          <cell r="CE543">
            <v>-13.859190999995917</v>
          </cell>
          <cell r="CF543">
            <v>0</v>
          </cell>
          <cell r="CG543">
            <v>0</v>
          </cell>
          <cell r="CH543">
            <v>0</v>
          </cell>
          <cell r="CI543">
            <v>-13.859190999999555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-216.22666419949383</v>
          </cell>
          <cell r="S552">
            <v>-6.6550959999440238</v>
          </cell>
          <cell r="T552">
            <v>-14.210392700042576</v>
          </cell>
          <cell r="U552">
            <v>-42.127492999949027</v>
          </cell>
          <cell r="V552">
            <v>-25.358697999967262</v>
          </cell>
          <cell r="W552">
            <v>-8.231932999973651</v>
          </cell>
          <cell r="X552">
            <v>-9.2733820000139531</v>
          </cell>
          <cell r="Y552">
            <v>-6.3536610000010114</v>
          </cell>
          <cell r="Z552">
            <v>-7.961914000014076</v>
          </cell>
          <cell r="AA552">
            <v>-75.559220499999356</v>
          </cell>
          <cell r="AB552">
            <v>-20.49487399996724</v>
          </cell>
          <cell r="AC552">
            <v>0</v>
          </cell>
          <cell r="AD552">
            <v>0</v>
          </cell>
          <cell r="AE552">
            <v>-2444.213839600794</v>
          </cell>
          <cell r="AF552">
            <v>0</v>
          </cell>
          <cell r="AG552">
            <v>-4.8081050000037067</v>
          </cell>
          <cell r="AH552">
            <v>0</v>
          </cell>
          <cell r="AI552">
            <v>-8.6237132999813184</v>
          </cell>
          <cell r="AJ552">
            <v>-24.516113999998197</v>
          </cell>
          <cell r="AK552">
            <v>-17.255046000005677</v>
          </cell>
          <cell r="AL552">
            <v>-2346.8718709999812</v>
          </cell>
          <cell r="AM552">
            <v>-2.0409550000040326</v>
          </cell>
          <cell r="AN552">
            <v>-28.631330699980026</v>
          </cell>
          <cell r="AO552">
            <v>-11.466704600024968</v>
          </cell>
          <cell r="AP552">
            <v>0</v>
          </cell>
          <cell r="AQ552">
            <v>0</v>
          </cell>
          <cell r="AR552">
            <v>-2453.587316500023</v>
          </cell>
          <cell r="AS552">
            <v>0</v>
          </cell>
          <cell r="AT552">
            <v>0</v>
          </cell>
          <cell r="AU552">
            <v>-25.055884500034153</v>
          </cell>
          <cell r="AV552">
            <v>-32.600636999995913</v>
          </cell>
          <cell r="AW552">
            <v>-15.28463200002443</v>
          </cell>
          <cell r="AX552">
            <v>-17.772269000008237</v>
          </cell>
          <cell r="AY552">
            <v>-2335.3756759999669</v>
          </cell>
          <cell r="AZ552">
            <v>0</v>
          </cell>
          <cell r="BA552">
            <v>-27.498217999993358</v>
          </cell>
          <cell r="BB552">
            <v>0</v>
          </cell>
          <cell r="BC552">
            <v>0</v>
          </cell>
          <cell r="BD552">
            <v>0</v>
          </cell>
          <cell r="BE552">
            <v>-2407.5463089989498</v>
          </cell>
          <cell r="BF552">
            <v>0</v>
          </cell>
          <cell r="BG552">
            <v>0</v>
          </cell>
          <cell r="BH552">
            <v>-13.66186499997275</v>
          </cell>
          <cell r="BI552">
            <v>-21.20152300002519</v>
          </cell>
          <cell r="BJ552">
            <v>-26.281186999985948</v>
          </cell>
          <cell r="BK552">
            <v>-10.282050000008894</v>
          </cell>
          <cell r="BL552">
            <v>-2315.2105599999777</v>
          </cell>
          <cell r="BM552">
            <v>-7.6391600000206381</v>
          </cell>
          <cell r="BN552">
            <v>-0.29632900000433438</v>
          </cell>
          <cell r="BO552">
            <v>-12.973635000002105</v>
          </cell>
          <cell r="BP552">
            <v>0</v>
          </cell>
          <cell r="BQ552">
            <v>0</v>
          </cell>
          <cell r="BR552">
            <v>-4570.6377798989415</v>
          </cell>
          <cell r="BS552">
            <v>0</v>
          </cell>
          <cell r="BT552">
            <v>-4.901123000017833</v>
          </cell>
          <cell r="BU552">
            <v>-6.7868660000385717</v>
          </cell>
          <cell r="BV552">
            <v>-19.15657699998701</v>
          </cell>
          <cell r="BW552">
            <v>-4.0000304579734802E-7</v>
          </cell>
          <cell r="BX552">
            <v>-6.5799999999871943</v>
          </cell>
          <cell r="BY552">
            <v>-2215.7153644999489</v>
          </cell>
          <cell r="BZ552">
            <v>0</v>
          </cell>
          <cell r="CA552">
            <v>-12.147435999999288</v>
          </cell>
          <cell r="CB552">
            <v>-1.7088130000047386</v>
          </cell>
          <cell r="CC552">
            <v>0</v>
          </cell>
          <cell r="CD552">
            <v>-2303.6415999999736</v>
          </cell>
          <cell r="CE552">
            <v>-4421.7746310001239</v>
          </cell>
          <cell r="CF552">
            <v>0</v>
          </cell>
          <cell r="CG552">
            <v>0</v>
          </cell>
          <cell r="CH552">
            <v>0</v>
          </cell>
          <cell r="CI552">
            <v>-13.859190999995917</v>
          </cell>
          <cell r="CJ552">
            <v>0</v>
          </cell>
          <cell r="CK552">
            <v>0</v>
          </cell>
          <cell r="CL552">
            <v>-2203.9559999998892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-2203.959440000006</v>
          </cell>
          <cell r="CR552">
            <v>-24796.439000000246</v>
          </cell>
          <cell r="CS552">
            <v>-1199.9479999999749</v>
          </cell>
          <cell r="CT552">
            <v>-1342.935999999987</v>
          </cell>
          <cell r="CU552">
            <v>-2091.6630000000005</v>
          </cell>
          <cell r="CV552">
            <v>-2415.8099999999977</v>
          </cell>
          <cell r="CW552">
            <v>-2796.5100000000093</v>
          </cell>
          <cell r="CX552">
            <v>-2970.9900000000489</v>
          </cell>
          <cell r="CY552">
            <v>-2689.1259999999311</v>
          </cell>
          <cell r="CZ552">
            <v>-2693.4660000000149</v>
          </cell>
          <cell r="DA552">
            <v>-2374.320000000007</v>
          </cell>
          <cell r="DB552">
            <v>-1924.945000000007</v>
          </cell>
          <cell r="DC552">
            <v>-1296.5100000000093</v>
          </cell>
          <cell r="DD552">
            <v>-1000.2150000000838</v>
          </cell>
          <cell r="DE552">
            <v>-24725.432999998331</v>
          </cell>
          <cell r="DF552">
            <v>-1194.2130000001052</v>
          </cell>
          <cell r="DG552">
            <v>-1384.344000000041</v>
          </cell>
          <cell r="DH552">
            <v>-2081.6189999999478</v>
          </cell>
          <cell r="DI552">
            <v>-2404.2600000000093</v>
          </cell>
          <cell r="DJ552">
            <v>-2783.0869999999413</v>
          </cell>
          <cell r="DK552">
            <v>-2956.7399999999907</v>
          </cell>
          <cell r="DL552">
            <v>-2676.3229999998584</v>
          </cell>
          <cell r="DM552">
            <v>-2680.570000000007</v>
          </cell>
          <cell r="DN552">
            <v>-2362.890000000014</v>
          </cell>
          <cell r="DO552">
            <v>-1915.6759999999776</v>
          </cell>
          <cell r="DP552">
            <v>-1290.2700000000186</v>
          </cell>
          <cell r="DQ552">
            <v>-995.4409999998752</v>
          </cell>
          <cell r="DR552">
            <v>-24554.202000000514</v>
          </cell>
          <cell r="DS552">
            <v>-1188.1990000000224</v>
          </cell>
          <cell r="DT552">
            <v>-1329.9719999999506</v>
          </cell>
          <cell r="DU552">
            <v>-2071.1720000000205</v>
          </cell>
          <cell r="DV552">
            <v>-2392.2600000000093</v>
          </cell>
          <cell r="DW552">
            <v>-2769.1989999999059</v>
          </cell>
          <cell r="DX552">
            <v>-2941.9799999999814</v>
          </cell>
          <cell r="DY552">
            <v>-2662.7449999999953</v>
          </cell>
          <cell r="DZ552">
            <v>-2667.2089999999735</v>
          </cell>
          <cell r="EA552">
            <v>-2351.1000000000931</v>
          </cell>
          <cell r="EB552">
            <v>-1906.0969999999506</v>
          </cell>
          <cell r="EC552">
            <v>-1283.8499999999767</v>
          </cell>
          <cell r="ED552">
            <v>-990.41899999999441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-1.0036300000001575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-0.15797000000000594</v>
          </cell>
          <cell r="DY556">
            <v>-0.7159999999998945</v>
          </cell>
          <cell r="DZ556">
            <v>-0.10050000000001091</v>
          </cell>
          <cell r="EA556">
            <v>0</v>
          </cell>
          <cell r="EB556">
            <v>0</v>
          </cell>
          <cell r="EC556">
            <v>0</v>
          </cell>
          <cell r="ED556">
            <v>-2.9160000000000963E-2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-1.8896599999989121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-4.0000000000190994E-3</v>
          </cell>
          <cell r="DY557">
            <v>-0.93190000000004147</v>
          </cell>
          <cell r="DZ557">
            <v>-0.95159999999941647</v>
          </cell>
          <cell r="EA557">
            <v>-2.1600000000034925E-3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-8.7252899999999727</v>
          </cell>
          <cell r="K559">
            <v>0</v>
          </cell>
          <cell r="L559">
            <v>0</v>
          </cell>
          <cell r="M559">
            <v>0</v>
          </cell>
          <cell r="N559">
            <v>-0.29043000000001484</v>
          </cell>
          <cell r="O559">
            <v>0</v>
          </cell>
          <cell r="P559">
            <v>0</v>
          </cell>
          <cell r="Q559">
            <v>0</v>
          </cell>
          <cell r="R559">
            <v>-108.14976999999999</v>
          </cell>
          <cell r="S559">
            <v>0</v>
          </cell>
          <cell r="T559">
            <v>0</v>
          </cell>
          <cell r="U559">
            <v>-34.488800000000026</v>
          </cell>
          <cell r="V559">
            <v>0</v>
          </cell>
          <cell r="W559">
            <v>-41.369699999999739</v>
          </cell>
          <cell r="X559">
            <v>-1.0079299999997602</v>
          </cell>
          <cell r="Y559">
            <v>-0.38835999999992055</v>
          </cell>
          <cell r="Z559">
            <v>0</v>
          </cell>
          <cell r="AA559">
            <v>-30.239500000000135</v>
          </cell>
          <cell r="AB559">
            <v>-0.65547999999944295</v>
          </cell>
          <cell r="AC559">
            <v>0</v>
          </cell>
          <cell r="AD559">
            <v>0</v>
          </cell>
          <cell r="AE559">
            <v>-22.393600000010338</v>
          </cell>
          <cell r="AF559">
            <v>0</v>
          </cell>
          <cell r="AG559">
            <v>0</v>
          </cell>
          <cell r="AH559">
            <v>-0.7341999999998734</v>
          </cell>
          <cell r="AI559">
            <v>0</v>
          </cell>
          <cell r="AJ559">
            <v>-0.84399999999914144</v>
          </cell>
          <cell r="AK559">
            <v>-6.0621000000010099</v>
          </cell>
          <cell r="AL559">
            <v>-1.1594000000000051</v>
          </cell>
          <cell r="AM559">
            <v>-0.20890000000008513</v>
          </cell>
          <cell r="AN559">
            <v>-9.107600000000275</v>
          </cell>
          <cell r="AO559">
            <v>-4.2774000000008527</v>
          </cell>
          <cell r="AP559">
            <v>0</v>
          </cell>
          <cell r="AQ559">
            <v>0</v>
          </cell>
          <cell r="AR559">
            <v>-10.961450000002515</v>
          </cell>
          <cell r="AS559">
            <v>0</v>
          </cell>
          <cell r="AT559">
            <v>-0.1903700000000299</v>
          </cell>
          <cell r="AU559">
            <v>-0.50530000000071595</v>
          </cell>
          <cell r="AV559">
            <v>-1.410000000000764</v>
          </cell>
          <cell r="AW559">
            <v>-0.61700000000018917</v>
          </cell>
          <cell r="AX559">
            <v>-0.99590000000034706</v>
          </cell>
          <cell r="AY559">
            <v>-1.5376999999998588</v>
          </cell>
          <cell r="AZ559">
            <v>-0.20849999999995816</v>
          </cell>
          <cell r="BA559">
            <v>-1.4540999999990163</v>
          </cell>
          <cell r="BB559">
            <v>-1.9337000000004991</v>
          </cell>
          <cell r="BC559">
            <v>0</v>
          </cell>
          <cell r="BD559">
            <v>-2.1088799999999992</v>
          </cell>
          <cell r="BE559">
            <v>-9.2681499999962398</v>
          </cell>
          <cell r="BF559">
            <v>0</v>
          </cell>
          <cell r="BG559">
            <v>-0.18942000000015469</v>
          </cell>
          <cell r="BH559">
            <v>-0.72809999999935826</v>
          </cell>
          <cell r="BI559">
            <v>0</v>
          </cell>
          <cell r="BJ559">
            <v>-0.89900000000034197</v>
          </cell>
          <cell r="BK559">
            <v>-0.99230000000011387</v>
          </cell>
          <cell r="BL559">
            <v>-2.6780000000007931</v>
          </cell>
          <cell r="BM559">
            <v>-0.16742999999996755</v>
          </cell>
          <cell r="BN559">
            <v>-2.3230000000003201</v>
          </cell>
          <cell r="BO559">
            <v>-1.2908999999999651</v>
          </cell>
          <cell r="BP559">
            <v>0</v>
          </cell>
          <cell r="BQ559">
            <v>0</v>
          </cell>
          <cell r="BR559">
            <v>-113.86973399997805</v>
          </cell>
          <cell r="BS559">
            <v>-5.5442000000002736</v>
          </cell>
          <cell r="BT559">
            <v>-5.2142999999996391</v>
          </cell>
          <cell r="BU559">
            <v>-5.0653999999994994</v>
          </cell>
          <cell r="BV559">
            <v>-1.396999999997206</v>
          </cell>
          <cell r="BW559">
            <v>-14.069999999999709</v>
          </cell>
          <cell r="BX559">
            <v>-9.4228000000002794</v>
          </cell>
          <cell r="BY559">
            <v>-37.251799999998184</v>
          </cell>
          <cell r="BZ559">
            <v>-13.35399999999936</v>
          </cell>
          <cell r="CA559">
            <v>-4.6249000000025262</v>
          </cell>
          <cell r="CB559">
            <v>-4.8715000000047439</v>
          </cell>
          <cell r="CC559">
            <v>-1.083400000000001E-2</v>
          </cell>
          <cell r="CD559">
            <v>-13.042999999997846</v>
          </cell>
          <cell r="CE559">
            <v>-215.59691000002204</v>
          </cell>
          <cell r="CF559">
            <v>-24.42410000000018</v>
          </cell>
          <cell r="CG559">
            <v>-7.2039999999979045</v>
          </cell>
          <cell r="CH559">
            <v>-5.0067999999992026</v>
          </cell>
          <cell r="CI559">
            <v>-10.775499999999738</v>
          </cell>
          <cell r="CJ559">
            <v>-20.911999999996624</v>
          </cell>
          <cell r="CK559">
            <v>-5.9593000000022585</v>
          </cell>
          <cell r="CL559">
            <v>-69.141799999997602</v>
          </cell>
          <cell r="CM559">
            <v>-20.647000000000844</v>
          </cell>
          <cell r="CN559">
            <v>-21.899400000002061</v>
          </cell>
          <cell r="CO559">
            <v>-8.7010000000009313</v>
          </cell>
          <cell r="CP559">
            <v>-0.43160999999997784</v>
          </cell>
          <cell r="CQ559">
            <v>-20.494399999999587</v>
          </cell>
          <cell r="CR559">
            <v>-202.31830000004265</v>
          </cell>
          <cell r="CS559">
            <v>-0.12129999999888241</v>
          </cell>
          <cell r="CT559">
            <v>-0.22299999999813735</v>
          </cell>
          <cell r="CU559">
            <v>-0.5139999999992142</v>
          </cell>
          <cell r="CV559">
            <v>-0.21080000000074506</v>
          </cell>
          <cell r="CW559">
            <v>-1.5950000000011642</v>
          </cell>
          <cell r="CX559">
            <v>-8.7890000000006694</v>
          </cell>
          <cell r="CY559">
            <v>-92.940999999991618</v>
          </cell>
          <cell r="CZ559">
            <v>-95.644999999996799</v>
          </cell>
          <cell r="DA559">
            <v>-0.7625999999945634</v>
          </cell>
          <cell r="DB559">
            <v>-1.0370000000038999</v>
          </cell>
          <cell r="DC559">
            <v>-1.2600000000020373E-2</v>
          </cell>
          <cell r="DD559">
            <v>-0.46700000000419095</v>
          </cell>
          <cell r="DE559">
            <v>-45.460399999981746</v>
          </cell>
          <cell r="DF559">
            <v>-0.18850000000020373</v>
          </cell>
          <cell r="DG559">
            <v>-0.3139999999984866</v>
          </cell>
          <cell r="DH559">
            <v>-9.419999999954598E-2</v>
          </cell>
          <cell r="DI559">
            <v>-0.35540000000037253</v>
          </cell>
          <cell r="DJ559">
            <v>-1.4272999999957392</v>
          </cell>
          <cell r="DK559">
            <v>-1.5360000000000582</v>
          </cell>
          <cell r="DL559">
            <v>-34.740999999994528</v>
          </cell>
          <cell r="DM559">
            <v>-2.9530000000013388</v>
          </cell>
          <cell r="DN559">
            <v>-1.4720000000015716</v>
          </cell>
          <cell r="DO559">
            <v>-1.2419999999983702</v>
          </cell>
          <cell r="DP559">
            <v>0</v>
          </cell>
          <cell r="DQ559">
            <v>-1.1370000000024447</v>
          </cell>
          <cell r="DR559">
            <v>-85.680299999658018</v>
          </cell>
          <cell r="DS559">
            <v>-5.2440000000060536</v>
          </cell>
          <cell r="DT559">
            <v>-4.2699999999604188</v>
          </cell>
          <cell r="DU559">
            <v>-7.2099999999918509</v>
          </cell>
          <cell r="DV559">
            <v>-4.9200000000128057</v>
          </cell>
          <cell r="DW559">
            <v>-12.316000000020722</v>
          </cell>
          <cell r="DX559">
            <v>-9.8193000000028405</v>
          </cell>
          <cell r="DY559">
            <v>-14.85999999998603</v>
          </cell>
          <cell r="DZ559">
            <v>-12.3629999999539</v>
          </cell>
          <cell r="EA559">
            <v>-4.4519999999902211</v>
          </cell>
          <cell r="EB559">
            <v>-5.9390000000130385</v>
          </cell>
          <cell r="EC559">
            <v>-0.98300000000017462</v>
          </cell>
          <cell r="ED559">
            <v>-3.3040000000328291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-4.1748999999981606E-2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-4.174899999999937E-2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-0.90200999999979103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-0.52340999999978521</v>
          </cell>
          <cell r="CL560">
            <v>-0.37860000000000582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-0.50585999999998421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-5.1184999999995853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-5.1184999999995853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-0.53430000000025757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-0.53430000000025757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-0.56994799999984025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-0.5281999999999698</v>
          </cell>
          <cell r="BL561">
            <v>0</v>
          </cell>
          <cell r="BM561">
            <v>-4.1747999999998342E-2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-0.5261000000009517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-0.5261000000000422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-2.4484000000011292</v>
          </cell>
          <cell r="CF561">
            <v>-2.4484000000002197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-5.9999999999490683E-2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-5.9999999999490683E-2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-17.358539999999266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-17.355999999999767</v>
          </cell>
          <cell r="DL561">
            <v>0</v>
          </cell>
          <cell r="DM561">
            <v>0</v>
          </cell>
          <cell r="DN561">
            <v>-2.5400000000104228E-3</v>
          </cell>
          <cell r="DO561">
            <v>0</v>
          </cell>
          <cell r="DP561">
            <v>0</v>
          </cell>
          <cell r="DQ561">
            <v>0</v>
          </cell>
          <cell r="DR561">
            <v>-3.3849999999802094E-2</v>
          </cell>
          <cell r="DS561">
            <v>-3.2999999999447027E-2</v>
          </cell>
          <cell r="DT561">
            <v>0</v>
          </cell>
          <cell r="DU561">
            <v>0</v>
          </cell>
          <cell r="DV561">
            <v>0</v>
          </cell>
          <cell r="DW561">
            <v>-8.5000000001400622E-4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-8.7252899999999727</v>
          </cell>
          <cell r="K563">
            <v>-0.50585999999975684</v>
          </cell>
          <cell r="L563">
            <v>0</v>
          </cell>
          <cell r="M563">
            <v>0</v>
          </cell>
          <cell r="N563">
            <v>-0.29043000000001484</v>
          </cell>
          <cell r="O563">
            <v>0</v>
          </cell>
          <cell r="P563">
            <v>0</v>
          </cell>
          <cell r="Q563">
            <v>0</v>
          </cell>
          <cell r="R563">
            <v>-113.26826999999321</v>
          </cell>
          <cell r="S563">
            <v>0</v>
          </cell>
          <cell r="T563">
            <v>0</v>
          </cell>
          <cell r="U563">
            <v>-34.488800000000026</v>
          </cell>
          <cell r="V563">
            <v>0</v>
          </cell>
          <cell r="W563">
            <v>-41.369699999999739</v>
          </cell>
          <cell r="X563">
            <v>-6.126429999996617</v>
          </cell>
          <cell r="Y563">
            <v>-0.38835999999992055</v>
          </cell>
          <cell r="Z563">
            <v>0</v>
          </cell>
          <cell r="AA563">
            <v>-30.239500000000135</v>
          </cell>
          <cell r="AB563">
            <v>-0.65547999999944295</v>
          </cell>
          <cell r="AC563">
            <v>0</v>
          </cell>
          <cell r="AD563">
            <v>0</v>
          </cell>
          <cell r="AE563">
            <v>-22.969649000013305</v>
          </cell>
          <cell r="AF563">
            <v>0</v>
          </cell>
          <cell r="AG563">
            <v>0</v>
          </cell>
          <cell r="AH563">
            <v>-0.7341999999998734</v>
          </cell>
          <cell r="AI563">
            <v>0</v>
          </cell>
          <cell r="AJ563">
            <v>-0.84399999999914144</v>
          </cell>
          <cell r="AK563">
            <v>-6.596400000002177</v>
          </cell>
          <cell r="AL563">
            <v>-1.1594000000000051</v>
          </cell>
          <cell r="AM563">
            <v>-0.25064900000006674</v>
          </cell>
          <cell r="AN563">
            <v>-9.107600000000275</v>
          </cell>
          <cell r="AO563">
            <v>-4.2774000000008527</v>
          </cell>
          <cell r="AP563">
            <v>0</v>
          </cell>
          <cell r="AQ563">
            <v>0</v>
          </cell>
          <cell r="AR563">
            <v>-10.961450000002515</v>
          </cell>
          <cell r="AS563">
            <v>0</v>
          </cell>
          <cell r="AT563">
            <v>-0.1903700000000299</v>
          </cell>
          <cell r="AU563">
            <v>-0.50530000000071595</v>
          </cell>
          <cell r="AV563">
            <v>-1.410000000000764</v>
          </cell>
          <cell r="AW563">
            <v>-0.61700000000018917</v>
          </cell>
          <cell r="AX563">
            <v>-0.99589999999989232</v>
          </cell>
          <cell r="AY563">
            <v>-1.5376999999998588</v>
          </cell>
          <cell r="AZ563">
            <v>-0.20849999999995816</v>
          </cell>
          <cell r="BA563">
            <v>-1.4540999999990163</v>
          </cell>
          <cell r="BB563">
            <v>-1.9337000000004991</v>
          </cell>
          <cell r="BC563">
            <v>0</v>
          </cell>
          <cell r="BD563">
            <v>-2.1088799999999992</v>
          </cell>
          <cell r="BE563">
            <v>-9.8380980000074487</v>
          </cell>
          <cell r="BF563">
            <v>0</v>
          </cell>
          <cell r="BG563">
            <v>-0.18942000000015469</v>
          </cell>
          <cell r="BH563">
            <v>-0.72809999999935826</v>
          </cell>
          <cell r="BI563">
            <v>0</v>
          </cell>
          <cell r="BJ563">
            <v>-0.89900000000034197</v>
          </cell>
          <cell r="BK563">
            <v>-1.5205000000005384</v>
          </cell>
          <cell r="BL563">
            <v>-2.6780000000007931</v>
          </cell>
          <cell r="BM563">
            <v>-0.20917799999995168</v>
          </cell>
          <cell r="BN563">
            <v>-2.3230000000003201</v>
          </cell>
          <cell r="BO563">
            <v>-1.2908999999999651</v>
          </cell>
          <cell r="BP563">
            <v>0</v>
          </cell>
          <cell r="BQ563">
            <v>0</v>
          </cell>
          <cell r="BR563">
            <v>-114.39583399999538</v>
          </cell>
          <cell r="BS563">
            <v>-5.5442000000002736</v>
          </cell>
          <cell r="BT563">
            <v>-5.2142999999996391</v>
          </cell>
          <cell r="BU563">
            <v>-5.0653999999994994</v>
          </cell>
          <cell r="BV563">
            <v>-1.396999999997206</v>
          </cell>
          <cell r="BW563">
            <v>-14.069999999999709</v>
          </cell>
          <cell r="BX563">
            <v>-9.9488999999994121</v>
          </cell>
          <cell r="BY563">
            <v>-37.251799999998184</v>
          </cell>
          <cell r="BZ563">
            <v>-13.35399999999936</v>
          </cell>
          <cell r="CA563">
            <v>-4.6249000000025262</v>
          </cell>
          <cell r="CB563">
            <v>-4.8715000000047439</v>
          </cell>
          <cell r="CC563">
            <v>-1.083400000000001E-2</v>
          </cell>
          <cell r="CD563">
            <v>-13.042999999997846</v>
          </cell>
          <cell r="CE563">
            <v>-218.94731999991927</v>
          </cell>
          <cell r="CF563">
            <v>-26.87250000000131</v>
          </cell>
          <cell r="CG563">
            <v>-7.2039999999979045</v>
          </cell>
          <cell r="CH563">
            <v>-5.0067999999992026</v>
          </cell>
          <cell r="CI563">
            <v>-10.775499999999738</v>
          </cell>
          <cell r="CJ563">
            <v>-20.911999999996624</v>
          </cell>
          <cell r="CK563">
            <v>-6.4827100000038627</v>
          </cell>
          <cell r="CL563">
            <v>-69.52039999999397</v>
          </cell>
          <cell r="CM563">
            <v>-20.647000000000844</v>
          </cell>
          <cell r="CN563">
            <v>-21.899400000002061</v>
          </cell>
          <cell r="CO563">
            <v>-8.7010000000009313</v>
          </cell>
          <cell r="CP563">
            <v>-0.43160999999997784</v>
          </cell>
          <cell r="CQ563">
            <v>-20.494399999999587</v>
          </cell>
          <cell r="CR563">
            <v>-202.37829999998212</v>
          </cell>
          <cell r="CS563">
            <v>-0.12129999999888241</v>
          </cell>
          <cell r="CT563">
            <v>-0.22299999999813735</v>
          </cell>
          <cell r="CU563">
            <v>-0.5139999999992142</v>
          </cell>
          <cell r="CV563">
            <v>-0.21080000000074506</v>
          </cell>
          <cell r="CW563">
            <v>-1.5950000000011642</v>
          </cell>
          <cell r="CX563">
            <v>-8.8490000000019791</v>
          </cell>
          <cell r="CY563">
            <v>-92.940999999991618</v>
          </cell>
          <cell r="CZ563">
            <v>-95.644999999996799</v>
          </cell>
          <cell r="DA563">
            <v>-0.7625999999945634</v>
          </cell>
          <cell r="DB563">
            <v>-1.0370000000038999</v>
          </cell>
          <cell r="DC563">
            <v>-1.2600000000020373E-2</v>
          </cell>
          <cell r="DD563">
            <v>-0.46700000000419095</v>
          </cell>
          <cell r="DE563">
            <v>-62.818940000084694</v>
          </cell>
          <cell r="DF563">
            <v>-0.18850000000020373</v>
          </cell>
          <cell r="DG563">
            <v>-0.3139999999984866</v>
          </cell>
          <cell r="DH563">
            <v>-9.419999999954598E-2</v>
          </cell>
          <cell r="DI563">
            <v>-0.35540000000037253</v>
          </cell>
          <cell r="DJ563">
            <v>-1.4272999999957392</v>
          </cell>
          <cell r="DK563">
            <v>-18.891999999999825</v>
          </cell>
          <cell r="DL563">
            <v>-34.740999999994528</v>
          </cell>
          <cell r="DM563">
            <v>-2.9530000000013388</v>
          </cell>
          <cell r="DN563">
            <v>-1.4745400000028894</v>
          </cell>
          <cell r="DO563">
            <v>-1.2419999999983702</v>
          </cell>
          <cell r="DP563">
            <v>0</v>
          </cell>
          <cell r="DQ563">
            <v>-1.1370000000024447</v>
          </cell>
          <cell r="DR563">
            <v>-88.607439999468625</v>
          </cell>
          <cell r="DS563">
            <v>-5.2770000000018626</v>
          </cell>
          <cell r="DT563">
            <v>-4.2699999999604188</v>
          </cell>
          <cell r="DU563">
            <v>-7.2099999999918509</v>
          </cell>
          <cell r="DV563">
            <v>-4.9200000000128057</v>
          </cell>
          <cell r="DW563">
            <v>-12.316850000002887</v>
          </cell>
          <cell r="DX563">
            <v>-9.9812700000184122</v>
          </cell>
          <cell r="DY563">
            <v>-16.507899999967776</v>
          </cell>
          <cell r="DZ563">
            <v>-13.415099999925587</v>
          </cell>
          <cell r="EA563">
            <v>-4.4541599999938626</v>
          </cell>
          <cell r="EB563">
            <v>-5.9390000000130385</v>
          </cell>
          <cell r="EC563">
            <v>-0.98300000000745058</v>
          </cell>
          <cell r="ED563">
            <v>-3.3331600000383332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F565">
            <v>59.180115999653935</v>
          </cell>
          <cell r="G565">
            <v>282.12797999940813</v>
          </cell>
          <cell r="H565">
            <v>1005.560507000424</v>
          </cell>
          <cell r="I565">
            <v>1190.5405550003052</v>
          </cell>
          <cell r="J565">
            <v>872.62719199992716</v>
          </cell>
          <cell r="K565">
            <v>1058.8823480000719</v>
          </cell>
          <cell r="L565">
            <v>218.64725399948657</v>
          </cell>
          <cell r="M565">
            <v>203.83727799914777</v>
          </cell>
          <cell r="N565">
            <v>631.87910400144756</v>
          </cell>
          <cell r="O565">
            <v>328.19657000061125</v>
          </cell>
          <cell r="P565">
            <v>206.03140399977565</v>
          </cell>
          <cell r="Q565">
            <v>86.838615810498595</v>
          </cell>
          <cell r="R565">
            <v>6543.9409912899137</v>
          </cell>
          <cell r="S565">
            <v>-210.95274099987</v>
          </cell>
          <cell r="T565">
            <v>184.34992929920554</v>
          </cell>
          <cell r="U565">
            <v>921.5363179994747</v>
          </cell>
          <cell r="V565">
            <v>1196.4482769994065</v>
          </cell>
          <cell r="W565">
            <v>768.5032100006938</v>
          </cell>
          <cell r="X565">
            <v>584.70941399876028</v>
          </cell>
          <cell r="Y565">
            <v>101.89836299885064</v>
          </cell>
          <cell r="Z565">
            <v>136.27601149957627</v>
          </cell>
          <cell r="AA565">
            <v>2120.4248485006392</v>
          </cell>
          <cell r="AB565">
            <v>357.45738799963146</v>
          </cell>
          <cell r="AC565">
            <v>196.10879199951887</v>
          </cell>
          <cell r="AD565">
            <v>187.18118100147694</v>
          </cell>
          <cell r="AE565">
            <v>3179.5625733882189</v>
          </cell>
          <cell r="AF565">
            <v>102.29438199941069</v>
          </cell>
          <cell r="AG565">
            <v>209.18434000015259</v>
          </cell>
          <cell r="AH565">
            <v>731.97419499978423</v>
          </cell>
          <cell r="AI565">
            <v>950.39488270040601</v>
          </cell>
          <cell r="AJ565">
            <v>691.56524400040507</v>
          </cell>
          <cell r="AK565">
            <v>458.7624270003289</v>
          </cell>
          <cell r="AL565">
            <v>-1549.4513260014355</v>
          </cell>
          <cell r="AM565">
            <v>202.1913469992578</v>
          </cell>
          <cell r="AN565">
            <v>634.20913129951805</v>
          </cell>
          <cell r="AO565">
            <v>272.88145640026778</v>
          </cell>
          <cell r="AP565">
            <v>124.92297900095582</v>
          </cell>
          <cell r="AQ565">
            <v>350.63351500034332</v>
          </cell>
          <cell r="AR565">
            <v>2630.7373444885015</v>
          </cell>
          <cell r="AS565">
            <v>355.80215899832547</v>
          </cell>
          <cell r="AT565">
            <v>15.828016000799835</v>
          </cell>
          <cell r="AU565">
            <v>545.51893549971282</v>
          </cell>
          <cell r="AV565">
            <v>787.80487600062042</v>
          </cell>
          <cell r="AW565">
            <v>457.13155200146139</v>
          </cell>
          <cell r="AX565">
            <v>577.2527080019936</v>
          </cell>
          <cell r="AY565">
            <v>-1568.9816689994186</v>
          </cell>
          <cell r="AZ565">
            <v>132.58272600080818</v>
          </cell>
          <cell r="BA565">
            <v>548.94257699884474</v>
          </cell>
          <cell r="BB565">
            <v>311.40134899970144</v>
          </cell>
          <cell r="BC565">
            <v>111.51922099944204</v>
          </cell>
          <cell r="BD565">
            <v>355.93489399924874</v>
          </cell>
          <cell r="BE565">
            <v>2111.3651339933276</v>
          </cell>
          <cell r="BF565">
            <v>175.64465800113976</v>
          </cell>
          <cell r="BG565">
            <v>116.29715399909765</v>
          </cell>
          <cell r="BH565">
            <v>449.96302499994636</v>
          </cell>
          <cell r="BI565">
            <v>761.9041389990598</v>
          </cell>
          <cell r="BJ565">
            <v>365.60982099920511</v>
          </cell>
          <cell r="BK565">
            <v>399.98132599983364</v>
          </cell>
          <cell r="BL565">
            <v>-1390.2475049998611</v>
          </cell>
          <cell r="BM565">
            <v>202.43554500024766</v>
          </cell>
          <cell r="BN565">
            <v>493.64102500025183</v>
          </cell>
          <cell r="BO565">
            <v>240.61533399950713</v>
          </cell>
          <cell r="BP565">
            <v>209.94343900028616</v>
          </cell>
          <cell r="BQ565">
            <v>85.577172998338938</v>
          </cell>
          <cell r="BR565">
            <v>3334.088631093502</v>
          </cell>
          <cell r="BS565">
            <v>176.42984999902546</v>
          </cell>
          <cell r="BT565">
            <v>397.15363200008869</v>
          </cell>
          <cell r="BU565">
            <v>351.01204900071025</v>
          </cell>
          <cell r="BV565">
            <v>550.34907300118357</v>
          </cell>
          <cell r="BW565">
            <v>328.19104660023004</v>
          </cell>
          <cell r="BX565">
            <v>317.07521599996835</v>
          </cell>
          <cell r="BY565">
            <v>369.67379350028932</v>
          </cell>
          <cell r="BZ565">
            <v>437.63284600060433</v>
          </cell>
          <cell r="CA565">
            <v>373.78835999965668</v>
          </cell>
          <cell r="CB565">
            <v>299.92787900008261</v>
          </cell>
          <cell r="CC565">
            <v>221.16541599947959</v>
          </cell>
          <cell r="CD565">
            <v>-488.31053000129759</v>
          </cell>
          <cell r="CE565">
            <v>2672.4899640008807</v>
          </cell>
          <cell r="CF565">
            <v>187.97420000005513</v>
          </cell>
          <cell r="CG565">
            <v>135.12344400025904</v>
          </cell>
          <cell r="CH565">
            <v>651.11089299898595</v>
          </cell>
          <cell r="CI565">
            <v>285.63553399965167</v>
          </cell>
          <cell r="CJ565">
            <v>308.0352330012247</v>
          </cell>
          <cell r="CK565">
            <v>275.51632499974221</v>
          </cell>
          <cell r="CL565">
            <v>-538.34728700201958</v>
          </cell>
          <cell r="CM565">
            <v>602.95881100092083</v>
          </cell>
          <cell r="CN565">
            <v>341.20208400115371</v>
          </cell>
          <cell r="CO565">
            <v>438.47926000133157</v>
          </cell>
          <cell r="CP565">
            <v>227.45417699962854</v>
          </cell>
          <cell r="CQ565">
            <v>-242.65270999912173</v>
          </cell>
          <cell r="CR565">
            <v>227.83446298539639</v>
          </cell>
          <cell r="CS565">
            <v>1.3538600010797381</v>
          </cell>
          <cell r="CT565">
            <v>7.1998599991202354</v>
          </cell>
          <cell r="CU565">
            <v>3.0859400006011128</v>
          </cell>
          <cell r="CV565">
            <v>-11.317820001393557</v>
          </cell>
          <cell r="CW565">
            <v>10.511389998719096</v>
          </cell>
          <cell r="CX565">
            <v>23.347479999996722</v>
          </cell>
          <cell r="CY565">
            <v>121.31800699979067</v>
          </cell>
          <cell r="CZ565">
            <v>-29.230340001173317</v>
          </cell>
          <cell r="DA565">
            <v>89.337476000189781</v>
          </cell>
          <cell r="DB565">
            <v>8.5154600013047457</v>
          </cell>
          <cell r="DC565">
            <v>2.1757400007918477</v>
          </cell>
          <cell r="DD565">
            <v>1.5374100003391504</v>
          </cell>
          <cell r="DE565">
            <v>116.59397500008345</v>
          </cell>
          <cell r="DF565">
            <v>1.2913399999961257</v>
          </cell>
          <cell r="DG565">
            <v>1.2814100021496415</v>
          </cell>
          <cell r="DH565">
            <v>2.6775299999862909</v>
          </cell>
          <cell r="DI565">
            <v>3.5901999995112419</v>
          </cell>
          <cell r="DJ565">
            <v>-14.401780001819134</v>
          </cell>
          <cell r="DK565">
            <v>28.425189999863505</v>
          </cell>
          <cell r="DL565">
            <v>79.575774999335408</v>
          </cell>
          <cell r="DM565">
            <v>4.1125700008124113</v>
          </cell>
          <cell r="DN565">
            <v>3.7154100006446242</v>
          </cell>
          <cell r="DO565">
            <v>2.0179099990054965</v>
          </cell>
          <cell r="DP565">
            <v>1.9837400000542402</v>
          </cell>
          <cell r="DQ565">
            <v>2.3246799996122718</v>
          </cell>
          <cell r="DR565">
            <v>13.847160018980503</v>
          </cell>
          <cell r="DS565">
            <v>0.20093000121414661</v>
          </cell>
          <cell r="DT565">
            <v>0.55587000120431185</v>
          </cell>
          <cell r="DU565">
            <v>1.1485799998044968</v>
          </cell>
          <cell r="DV565">
            <v>1.5315699996426702</v>
          </cell>
          <cell r="DW565">
            <v>0.63695999979972839</v>
          </cell>
          <cell r="DX565">
            <v>2.7921500010415912</v>
          </cell>
          <cell r="DY565">
            <v>0.43058000039309263</v>
          </cell>
          <cell r="DZ565">
            <v>1.2913100002333522</v>
          </cell>
          <cell r="EA565">
            <v>2.9666999997571111</v>
          </cell>
          <cell r="EB565">
            <v>1.1523000001907349</v>
          </cell>
          <cell r="EC565">
            <v>0.77962000109255314</v>
          </cell>
          <cell r="ED565">
            <v>0.36058999877423048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-179.90999999991618</v>
          </cell>
          <cell r="G573">
            <v>-427.90999999991618</v>
          </cell>
          <cell r="H573">
            <v>-629.30999999993946</v>
          </cell>
          <cell r="I573">
            <v>-440.64000000001397</v>
          </cell>
          <cell r="J573">
            <v>-1489.3700000001118</v>
          </cell>
          <cell r="K573">
            <v>-1733.5200000000186</v>
          </cell>
          <cell r="L573">
            <v>-391.35000000009313</v>
          </cell>
          <cell r="M573">
            <v>-951</v>
          </cell>
          <cell r="N573">
            <v>-1132.9300000000512</v>
          </cell>
          <cell r="O573">
            <v>-621.88000000000466</v>
          </cell>
          <cell r="P573">
            <v>-66.10999999998603</v>
          </cell>
          <cell r="Q573">
            <v>-120.89999999990687</v>
          </cell>
          <cell r="R573">
            <v>-7733.3000000007451</v>
          </cell>
          <cell r="S573">
            <v>-170.95000000018626</v>
          </cell>
          <cell r="T573">
            <v>-793.94000000006054</v>
          </cell>
          <cell r="U573">
            <v>-611.82999999995809</v>
          </cell>
          <cell r="V573">
            <v>-351.18999999994412</v>
          </cell>
          <cell r="W573">
            <v>-956.40000000002328</v>
          </cell>
          <cell r="X573">
            <v>-1225.6399999998976</v>
          </cell>
          <cell r="Y573">
            <v>-590.3000000002794</v>
          </cell>
          <cell r="Z573">
            <v>-161.80000000004657</v>
          </cell>
          <cell r="AA573">
            <v>-2344.8599999998696</v>
          </cell>
          <cell r="AB573">
            <v>-292.05000000004657</v>
          </cell>
          <cell r="AC573">
            <v>-189.3399999999674</v>
          </cell>
          <cell r="AD573">
            <v>-45</v>
          </cell>
          <cell r="AE573">
            <v>-5992.5399999991059</v>
          </cell>
          <cell r="AF573">
            <v>0</v>
          </cell>
          <cell r="AG573">
            <v>-495.60000000009313</v>
          </cell>
          <cell r="AH573">
            <v>-677.67999999993481</v>
          </cell>
          <cell r="AI573">
            <v>-708.22000000003027</v>
          </cell>
          <cell r="AJ573">
            <v>-380.05999999993946</v>
          </cell>
          <cell r="AK573">
            <v>-1652.7800000000279</v>
          </cell>
          <cell r="AL573">
            <v>-295.30000000004657</v>
          </cell>
          <cell r="AM573">
            <v>-764.80000000004657</v>
          </cell>
          <cell r="AN573">
            <v>-586.65000000002328</v>
          </cell>
          <cell r="AO573">
            <v>-282.1500000001397</v>
          </cell>
          <cell r="AP573">
            <v>-149.29999999993015</v>
          </cell>
          <cell r="AQ573">
            <v>0</v>
          </cell>
          <cell r="AR573">
            <v>-5161.820000000298</v>
          </cell>
          <cell r="AS573">
            <v>-176.85000000009313</v>
          </cell>
          <cell r="AT573">
            <v>-99.57999999995809</v>
          </cell>
          <cell r="AU573">
            <v>-637.72000000008848</v>
          </cell>
          <cell r="AV573">
            <v>-543.84000000002561</v>
          </cell>
          <cell r="AW573">
            <v>-781.69999999995343</v>
          </cell>
          <cell r="AX573">
            <v>-1199.9200000001583</v>
          </cell>
          <cell r="AY573">
            <v>0</v>
          </cell>
          <cell r="AZ573">
            <v>-234.91999999992549</v>
          </cell>
          <cell r="BA573">
            <v>-1140.9099999999162</v>
          </cell>
          <cell r="BB573">
            <v>-241.40000000002328</v>
          </cell>
          <cell r="BC573">
            <v>-104.97999999998137</v>
          </cell>
          <cell r="BD573">
            <v>0</v>
          </cell>
          <cell r="BE573">
            <v>-5178.5400000028312</v>
          </cell>
          <cell r="BF573">
            <v>-128.32999999984168</v>
          </cell>
          <cell r="BG573">
            <v>0</v>
          </cell>
          <cell r="BH573">
            <v>-1134.7800000001444</v>
          </cell>
          <cell r="BI573">
            <v>-665.81000000005588</v>
          </cell>
          <cell r="BJ573">
            <v>-402.15000000002328</v>
          </cell>
          <cell r="BK573">
            <v>-768.73999999999069</v>
          </cell>
          <cell r="BL573">
            <v>-154.42000000015832</v>
          </cell>
          <cell r="BM573">
            <v>-271.93000000016764</v>
          </cell>
          <cell r="BN573">
            <v>-1477.9000000001397</v>
          </cell>
          <cell r="BO573">
            <v>-58.800000000046566</v>
          </cell>
          <cell r="BP573">
            <v>-79.650000000139698</v>
          </cell>
          <cell r="BQ573">
            <v>-36.03000000002794</v>
          </cell>
          <cell r="BR573">
            <v>-3088.8100000005215</v>
          </cell>
          <cell r="BS573">
            <v>0</v>
          </cell>
          <cell r="BT573">
            <v>0</v>
          </cell>
          <cell r="BU573">
            <v>-903.5099999998929</v>
          </cell>
          <cell r="BV573">
            <v>-502.86999999999534</v>
          </cell>
          <cell r="BW573">
            <v>-299.36000000010245</v>
          </cell>
          <cell r="BX573">
            <v>-538.81999999994878</v>
          </cell>
          <cell r="BY573">
            <v>-9.1899999999441206</v>
          </cell>
          <cell r="BZ573">
            <v>0</v>
          </cell>
          <cell r="CA573">
            <v>-656.7599999998929</v>
          </cell>
          <cell r="CB573">
            <v>-178.29999999993015</v>
          </cell>
          <cell r="CC573">
            <v>0</v>
          </cell>
          <cell r="CD573">
            <v>0</v>
          </cell>
          <cell r="CE573">
            <v>-931.21000000275671</v>
          </cell>
          <cell r="CF573">
            <v>0</v>
          </cell>
          <cell r="CG573">
            <v>0</v>
          </cell>
          <cell r="CH573">
            <v>-61.299999999930151</v>
          </cell>
          <cell r="CI573">
            <v>-276.40999999997439</v>
          </cell>
          <cell r="CJ573">
            <v>-219.52999999991152</v>
          </cell>
          <cell r="CK573">
            <v>-152.09999999997672</v>
          </cell>
          <cell r="CL573">
            <v>0</v>
          </cell>
          <cell r="CM573">
            <v>0</v>
          </cell>
          <cell r="CN573">
            <v>-221.86999999987893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-204.68999999994412</v>
          </cell>
          <cell r="G574">
            <v>-372.80999999999767</v>
          </cell>
          <cell r="H574">
            <v>-176.4100000000326</v>
          </cell>
          <cell r="I574">
            <v>-63.099999999976717</v>
          </cell>
          <cell r="J574">
            <v>-383.01999999998952</v>
          </cell>
          <cell r="K574">
            <v>-33.939999999944121</v>
          </cell>
          <cell r="L574">
            <v>-703.36999999999534</v>
          </cell>
          <cell r="M574">
            <v>-101.76999999996042</v>
          </cell>
          <cell r="N574">
            <v>-74.619999999995343</v>
          </cell>
          <cell r="O574">
            <v>-366.40000000002328</v>
          </cell>
          <cell r="P574">
            <v>-274.88000000000466</v>
          </cell>
          <cell r="Q574">
            <v>-207.40000000002328</v>
          </cell>
          <cell r="R574">
            <v>-4892.9399999994785</v>
          </cell>
          <cell r="S574">
            <v>-276.76000000000931</v>
          </cell>
          <cell r="T574">
            <v>-171.87999999994645</v>
          </cell>
          <cell r="U574">
            <v>-134.84000000002561</v>
          </cell>
          <cell r="V574">
            <v>-213.82000000000698</v>
          </cell>
          <cell r="W574">
            <v>-346.63999999998487</v>
          </cell>
          <cell r="X574">
            <v>-591.59000000002561</v>
          </cell>
          <cell r="Y574">
            <v>-597.62000000005355</v>
          </cell>
          <cell r="Z574">
            <v>-597.80999999999767</v>
          </cell>
          <cell r="AA574">
            <v>-811.37000000005355</v>
          </cell>
          <cell r="AB574">
            <v>-254.90000000002328</v>
          </cell>
          <cell r="AC574">
            <v>-460.65000000002328</v>
          </cell>
          <cell r="AD574">
            <v>-435.06000000005588</v>
          </cell>
          <cell r="AE574">
            <v>-5077.0200000004843</v>
          </cell>
          <cell r="AF574">
            <v>0</v>
          </cell>
          <cell r="AG574">
            <v>-408.24000000004889</v>
          </cell>
          <cell r="AH574">
            <v>-759.45000000001164</v>
          </cell>
          <cell r="AI574">
            <v>-339.94000000000233</v>
          </cell>
          <cell r="AJ574">
            <v>-486.06000000002678</v>
          </cell>
          <cell r="AK574">
            <v>-953.15999999997439</v>
          </cell>
          <cell r="AL574">
            <v>-486.18000000005122</v>
          </cell>
          <cell r="AM574">
            <v>-482.38000000000466</v>
          </cell>
          <cell r="AN574">
            <v>-468.06999999994878</v>
          </cell>
          <cell r="AO574">
            <v>-446.5800000000163</v>
          </cell>
          <cell r="AP574">
            <v>-205.46000000007916</v>
          </cell>
          <cell r="AQ574">
            <v>-41.5</v>
          </cell>
          <cell r="AR574">
            <v>-4839.7799999993294</v>
          </cell>
          <cell r="AS574">
            <v>-143.5</v>
          </cell>
          <cell r="AT574">
            <v>-359.12999999994645</v>
          </cell>
          <cell r="AU574">
            <v>-516.25</v>
          </cell>
          <cell r="AV574">
            <v>-852.13000000000466</v>
          </cell>
          <cell r="AW574">
            <v>-197.01000000000931</v>
          </cell>
          <cell r="AX574">
            <v>-293.43999999994412</v>
          </cell>
          <cell r="AY574">
            <v>-877.59999999997672</v>
          </cell>
          <cell r="AZ574">
            <v>-542.90000000002328</v>
          </cell>
          <cell r="BA574">
            <v>-317.18999999994412</v>
          </cell>
          <cell r="BB574">
            <v>-378.43999999994412</v>
          </cell>
          <cell r="BC574">
            <v>-362.18999999994412</v>
          </cell>
          <cell r="BD574">
            <v>0</v>
          </cell>
          <cell r="BE574">
            <v>-4370.1399999996647</v>
          </cell>
          <cell r="BF574">
            <v>-40.599999999976717</v>
          </cell>
          <cell r="BG574">
            <v>-342.40000000002328</v>
          </cell>
          <cell r="BH574">
            <v>-343.31000000005588</v>
          </cell>
          <cell r="BI574">
            <v>-419.85999999998603</v>
          </cell>
          <cell r="BJ574">
            <v>-304.05999999999767</v>
          </cell>
          <cell r="BK574">
            <v>-975.94000000000233</v>
          </cell>
          <cell r="BL574">
            <v>-394.94999999995343</v>
          </cell>
          <cell r="BM574">
            <v>-276.36000000010245</v>
          </cell>
          <cell r="BN574">
            <v>-405.28000000002794</v>
          </cell>
          <cell r="BO574">
            <v>-504.53999999992084</v>
          </cell>
          <cell r="BP574">
            <v>-362.8399999999674</v>
          </cell>
          <cell r="BQ574">
            <v>0</v>
          </cell>
          <cell r="BR574">
            <v>-3807.4599999999627</v>
          </cell>
          <cell r="BS574">
            <v>0</v>
          </cell>
          <cell r="BT574">
            <v>-203.65000000002328</v>
          </cell>
          <cell r="BU574">
            <v>-732.60000000009313</v>
          </cell>
          <cell r="BV574">
            <v>-683.34000000002561</v>
          </cell>
          <cell r="BW574">
            <v>-279.81000000002678</v>
          </cell>
          <cell r="BX574">
            <v>-754.31000000005588</v>
          </cell>
          <cell r="BY574">
            <v>-114.81000000005588</v>
          </cell>
          <cell r="BZ574">
            <v>-406.19999999995343</v>
          </cell>
          <cell r="CA574">
            <v>-340.69000000000233</v>
          </cell>
          <cell r="CB574">
            <v>-292.05000000004657</v>
          </cell>
          <cell r="CC574">
            <v>0</v>
          </cell>
          <cell r="CD574">
            <v>0</v>
          </cell>
          <cell r="CE574">
            <v>-2037.2099999999627</v>
          </cell>
          <cell r="CF574">
            <v>0</v>
          </cell>
          <cell r="CG574">
            <v>-104.12000000011176</v>
          </cell>
          <cell r="CH574">
            <v>-260.90000000002328</v>
          </cell>
          <cell r="CI574">
            <v>-837</v>
          </cell>
          <cell r="CJ574">
            <v>-79.230000000010477</v>
          </cell>
          <cell r="CK574">
            <v>-449.30000000004657</v>
          </cell>
          <cell r="CL574">
            <v>-24.900000000023283</v>
          </cell>
          <cell r="CM574">
            <v>-56.700000000069849</v>
          </cell>
          <cell r="CN574">
            <v>-192.40000000002328</v>
          </cell>
          <cell r="CO574">
            <v>0</v>
          </cell>
          <cell r="CP574">
            <v>-32.660000000032596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0</v>
          </cell>
          <cell r="G576">
            <v>0</v>
          </cell>
          <cell r="H576">
            <v>-8.6700000000419095</v>
          </cell>
          <cell r="I576">
            <v>-14.209999999962747</v>
          </cell>
          <cell r="J576">
            <v>-87.57999999995809</v>
          </cell>
          <cell r="K576">
            <v>147.30000000004657</v>
          </cell>
          <cell r="L576">
            <v>-121.71999999997206</v>
          </cell>
          <cell r="M576">
            <v>-20.679999999934807</v>
          </cell>
          <cell r="N576">
            <v>-5.8899999999557622</v>
          </cell>
          <cell r="O576">
            <v>-6.5700000000069849</v>
          </cell>
          <cell r="P576">
            <v>-0.10999999998603016</v>
          </cell>
          <cell r="Q576">
            <v>-21.100000000034925</v>
          </cell>
          <cell r="R576">
            <v>-818.94599999953061</v>
          </cell>
          <cell r="S576">
            <v>144.32000000000698</v>
          </cell>
          <cell r="T576">
            <v>0</v>
          </cell>
          <cell r="U576">
            <v>-8.6800000000512227</v>
          </cell>
          <cell r="V576">
            <v>-64.619999999995343</v>
          </cell>
          <cell r="W576">
            <v>-119.94999999995343</v>
          </cell>
          <cell r="X576">
            <v>-8.6699999999837019</v>
          </cell>
          <cell r="Y576">
            <v>0.92999999993480742</v>
          </cell>
          <cell r="Z576">
            <v>0</v>
          </cell>
          <cell r="AA576">
            <v>-671.76000000000931</v>
          </cell>
          <cell r="AB576">
            <v>-77.76600000000326</v>
          </cell>
          <cell r="AC576">
            <v>0</v>
          </cell>
          <cell r="AD576">
            <v>-12.75</v>
          </cell>
          <cell r="AE576">
            <v>-378.44000000040978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-229.65999999991618</v>
          </cell>
          <cell r="AK576">
            <v>0</v>
          </cell>
          <cell r="AL576">
            <v>-55.830000000016298</v>
          </cell>
          <cell r="AM576">
            <v>-20.17000000004191</v>
          </cell>
          <cell r="AN576">
            <v>-12.050000000046566</v>
          </cell>
          <cell r="AO576">
            <v>0</v>
          </cell>
          <cell r="AP576">
            <v>-60.729999999981374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-4479.1000000005588</v>
          </cell>
          <cell r="G577">
            <v>-2694</v>
          </cell>
          <cell r="H577">
            <v>-1902.8000000007451</v>
          </cell>
          <cell r="I577">
            <v>470.19999999925494</v>
          </cell>
          <cell r="J577">
            <v>-2439.8999999994412</v>
          </cell>
          <cell r="K577">
            <v>-2210.4000000003725</v>
          </cell>
          <cell r="L577">
            <v>-8144.0999999996275</v>
          </cell>
          <cell r="M577">
            <v>-7690.9999999990687</v>
          </cell>
          <cell r="N577">
            <v>-3585.4000000003725</v>
          </cell>
          <cell r="O577">
            <v>-4517.8999999994412</v>
          </cell>
          <cell r="P577">
            <v>-4314.4000000003725</v>
          </cell>
          <cell r="Q577">
            <v>-2558</v>
          </cell>
          <cell r="R577">
            <v>-51343.400000020862</v>
          </cell>
          <cell r="S577">
            <v>-801.30000000074506</v>
          </cell>
          <cell r="T577">
            <v>-2441.5</v>
          </cell>
          <cell r="U577">
            <v>-1598.5999999996275</v>
          </cell>
          <cell r="V577">
            <v>-1871</v>
          </cell>
          <cell r="W577">
            <v>-4759.2999999988824</v>
          </cell>
          <cell r="X577">
            <v>-4633.1000000005588</v>
          </cell>
          <cell r="Y577">
            <v>-8090.7999999998137</v>
          </cell>
          <cell r="Z577">
            <v>-7725.1000000005588</v>
          </cell>
          <cell r="AA577">
            <v>-8332.6000000005588</v>
          </cell>
          <cell r="AB577">
            <v>-4630.7999999998137</v>
          </cell>
          <cell r="AC577">
            <v>-4434.9000000003725</v>
          </cell>
          <cell r="AD577">
            <v>-2024.3999999985099</v>
          </cell>
          <cell r="AE577">
            <v>-46687.70000000298</v>
          </cell>
          <cell r="AF577">
            <v>-2266.2000000001863</v>
          </cell>
          <cell r="AG577">
            <v>-2269.8999999994412</v>
          </cell>
          <cell r="AH577">
            <v>-3330.9000000003725</v>
          </cell>
          <cell r="AI577">
            <v>-2795.3000000007451</v>
          </cell>
          <cell r="AJ577">
            <v>-5673.0999999996275</v>
          </cell>
          <cell r="AK577">
            <v>-5052.5999999996275</v>
          </cell>
          <cell r="AL577">
            <v>-6798.8999999994412</v>
          </cell>
          <cell r="AM577">
            <v>-5828.6999999992549</v>
          </cell>
          <cell r="AN577">
            <v>-4472.2000000001863</v>
          </cell>
          <cell r="AO577">
            <v>-3894.0000000009313</v>
          </cell>
          <cell r="AP577">
            <v>-3175.6999999992549</v>
          </cell>
          <cell r="AQ577">
            <v>-1130.1999999992549</v>
          </cell>
          <cell r="AR577">
            <v>-49584.300000011921</v>
          </cell>
          <cell r="AS577">
            <v>-1207.7999999998137</v>
          </cell>
          <cell r="AT577">
            <v>-2828.9000000003725</v>
          </cell>
          <cell r="AU577">
            <v>-3064.2000000001863</v>
          </cell>
          <cell r="AV577">
            <v>-3564.5999999996275</v>
          </cell>
          <cell r="AW577">
            <v>-6851.2000000001863</v>
          </cell>
          <cell r="AX577">
            <v>-4711.0999999996275</v>
          </cell>
          <cell r="AY577">
            <v>-5719.8999999994412</v>
          </cell>
          <cell r="AZ577">
            <v>-5684.0999999996275</v>
          </cell>
          <cell r="BA577">
            <v>-5764</v>
          </cell>
          <cell r="BB577">
            <v>-5328.9000000003725</v>
          </cell>
          <cell r="BC577">
            <v>-3843.8999999985099</v>
          </cell>
          <cell r="BD577">
            <v>-1015.6999999992549</v>
          </cell>
          <cell r="BE577">
            <v>-47563.800000011921</v>
          </cell>
          <cell r="BF577">
            <v>-1457</v>
          </cell>
          <cell r="BG577">
            <v>-3166.4000000003725</v>
          </cell>
          <cell r="BH577">
            <v>-3463.2999999988824</v>
          </cell>
          <cell r="BI577">
            <v>-3780.8999999994412</v>
          </cell>
          <cell r="BJ577">
            <v>-7068.0999999986961</v>
          </cell>
          <cell r="BK577">
            <v>-5733.5999999996275</v>
          </cell>
          <cell r="BL577">
            <v>-3658.2000000001863</v>
          </cell>
          <cell r="BM577">
            <v>-5590</v>
          </cell>
          <cell r="BN577">
            <v>-5672.9000000003725</v>
          </cell>
          <cell r="BO577">
            <v>-3491.7999999998137</v>
          </cell>
          <cell r="BP577">
            <v>-3718.2000000011176</v>
          </cell>
          <cell r="BQ577">
            <v>-763.40000000037253</v>
          </cell>
          <cell r="BR577">
            <v>-38836.70000000298</v>
          </cell>
          <cell r="BS577">
            <v>-595.50000000093132</v>
          </cell>
          <cell r="BT577">
            <v>-1807.4000000003725</v>
          </cell>
          <cell r="BU577">
            <v>-2906.5000000009313</v>
          </cell>
          <cell r="BV577">
            <v>-5037.2999999998137</v>
          </cell>
          <cell r="BW577">
            <v>-6587</v>
          </cell>
          <cell r="BX577">
            <v>-7608.0000000009313</v>
          </cell>
          <cell r="BY577">
            <v>436.59999999962747</v>
          </cell>
          <cell r="BZ577">
            <v>-4300.2000000001863</v>
          </cell>
          <cell r="CA577">
            <v>-5409.2000000001863</v>
          </cell>
          <cell r="CB577">
            <v>-2766</v>
          </cell>
          <cell r="CC577">
            <v>-1994.6999999992549</v>
          </cell>
          <cell r="CD577">
            <v>-261.49999999906868</v>
          </cell>
          <cell r="CE577">
            <v>-31959.90000000596</v>
          </cell>
          <cell r="CF577">
            <v>-211.80000000074506</v>
          </cell>
          <cell r="CG577">
            <v>-1025.5000000009313</v>
          </cell>
          <cell r="CH577">
            <v>-2902.6000000005588</v>
          </cell>
          <cell r="CI577">
            <v>-4381.8999999994412</v>
          </cell>
          <cell r="CJ577">
            <v>-5950.2999999998137</v>
          </cell>
          <cell r="CK577">
            <v>-5263.1000000005588</v>
          </cell>
          <cell r="CL577">
            <v>-1306.2000000001863</v>
          </cell>
          <cell r="CM577">
            <v>-1914.0999999996275</v>
          </cell>
          <cell r="CN577">
            <v>-5252.5999999996275</v>
          </cell>
          <cell r="CO577">
            <v>-1669.7000000001863</v>
          </cell>
          <cell r="CP577">
            <v>-1899.1000000005588</v>
          </cell>
          <cell r="CQ577">
            <v>-183</v>
          </cell>
          <cell r="CR577">
            <v>-59</v>
          </cell>
          <cell r="CS577">
            <v>-1.9000000013038516</v>
          </cell>
          <cell r="CT577">
            <v>-1.2999999998137355</v>
          </cell>
          <cell r="CU577">
            <v>-7.1999999992549419</v>
          </cell>
          <cell r="CV577">
            <v>-9.6000000014901161</v>
          </cell>
          <cell r="CW577">
            <v>-9.6000000005587935</v>
          </cell>
          <cell r="CX577">
            <v>-10.900000000372529</v>
          </cell>
          <cell r="CY577">
            <v>0</v>
          </cell>
          <cell r="CZ577">
            <v>-0.5</v>
          </cell>
          <cell r="DA577">
            <v>-10.199999999254942</v>
          </cell>
          <cell r="DB577">
            <v>-3.599999999627471</v>
          </cell>
          <cell r="DC577">
            <v>-2.2000000001862645</v>
          </cell>
          <cell r="DD577">
            <v>-2</v>
          </cell>
          <cell r="DE577">
            <v>-63.799999997019768</v>
          </cell>
          <cell r="DF577">
            <v>-2.2999999998137355</v>
          </cell>
          <cell r="DG577">
            <v>-4.5</v>
          </cell>
          <cell r="DH577">
            <v>-8.8999999985098839</v>
          </cell>
          <cell r="DI577">
            <v>-12.799999999813735</v>
          </cell>
          <cell r="DJ577">
            <v>-9.7999999998137355</v>
          </cell>
          <cell r="DK577">
            <v>-9.6999999992549419</v>
          </cell>
          <cell r="DL577">
            <v>-3.5</v>
          </cell>
          <cell r="DM577">
            <v>-1.7000000001862645</v>
          </cell>
          <cell r="DN577">
            <v>-3.6000000005587935</v>
          </cell>
          <cell r="DO577">
            <v>-5.1999999992549419</v>
          </cell>
          <cell r="DP577">
            <v>-0.30000000074505806</v>
          </cell>
          <cell r="DQ577">
            <v>-1.5</v>
          </cell>
          <cell r="DR577">
            <v>-28.299999982118607</v>
          </cell>
          <cell r="DS577">
            <v>-1.2999999988824129</v>
          </cell>
          <cell r="DT577">
            <v>-1.8000000016763806</v>
          </cell>
          <cell r="DU577">
            <v>-4.2000000011175871</v>
          </cell>
          <cell r="DV577">
            <v>-6</v>
          </cell>
          <cell r="DW577">
            <v>-5.599999999627471</v>
          </cell>
          <cell r="DX577">
            <v>-2.0000000009313226</v>
          </cell>
          <cell r="DY577">
            <v>-0.20000000111758709</v>
          </cell>
          <cell r="DZ577">
            <v>-0.59999999962747097</v>
          </cell>
          <cell r="EA577">
            <v>-0.90000000037252903</v>
          </cell>
          <cell r="EB577">
            <v>-3.7000000001862645</v>
          </cell>
          <cell r="EC577">
            <v>-0.5</v>
          </cell>
          <cell r="ED577">
            <v>-1.4999999990686774</v>
          </cell>
        </row>
        <row r="578">
          <cell r="F578">
            <v>-2729.2000000001863</v>
          </cell>
          <cell r="G578">
            <v>-3902.9000000003725</v>
          </cell>
          <cell r="H578">
            <v>-5236.5</v>
          </cell>
          <cell r="I578">
            <v>-4560</v>
          </cell>
          <cell r="J578">
            <v>-7078.8999999999069</v>
          </cell>
          <cell r="K578">
            <v>-10694.299999999814</v>
          </cell>
          <cell r="L578">
            <v>-4396.2999999998137</v>
          </cell>
          <cell r="M578">
            <v>-5936.7000000001863</v>
          </cell>
          <cell r="N578">
            <v>-6189.2000000001863</v>
          </cell>
          <cell r="O578">
            <v>-5110.2999999998137</v>
          </cell>
          <cell r="P578">
            <v>-2948.4000000003725</v>
          </cell>
          <cell r="Q578">
            <v>-2443.2999999998137</v>
          </cell>
          <cell r="R578">
            <v>-54502.60000000149</v>
          </cell>
          <cell r="S578">
            <v>-2234.5999999996275</v>
          </cell>
          <cell r="T578">
            <v>-3478</v>
          </cell>
          <cell r="U578">
            <v>-5460.3999999994412</v>
          </cell>
          <cell r="V578">
            <v>-5256.8000000007451</v>
          </cell>
          <cell r="W578">
            <v>-5921.2999999998137</v>
          </cell>
          <cell r="X578">
            <v>-8444</v>
          </cell>
          <cell r="Y578">
            <v>-3707.4000000003725</v>
          </cell>
          <cell r="Z578">
            <v>-6330.2999999998137</v>
          </cell>
          <cell r="AA578">
            <v>-5950.2999999998137</v>
          </cell>
          <cell r="AB578">
            <v>-3928</v>
          </cell>
          <cell r="AC578">
            <v>-2152.7000000001863</v>
          </cell>
          <cell r="AD578">
            <v>-1638.7999999998137</v>
          </cell>
          <cell r="AE578">
            <v>-51990.499999992549</v>
          </cell>
          <cell r="AF578">
            <v>-2039.5</v>
          </cell>
          <cell r="AG578">
            <v>-2671.5999999996275</v>
          </cell>
          <cell r="AH578">
            <v>-3679.7999999998137</v>
          </cell>
          <cell r="AI578">
            <v>-5317.2999999998137</v>
          </cell>
          <cell r="AJ578">
            <v>-4299.2000000001863</v>
          </cell>
          <cell r="AK578">
            <v>-7406.5</v>
          </cell>
          <cell r="AL578">
            <v>-5525.3999999994412</v>
          </cell>
          <cell r="AM578">
            <v>-6651.4000000003725</v>
          </cell>
          <cell r="AN578">
            <v>-5230.2999999998137</v>
          </cell>
          <cell r="AO578">
            <v>-3688.8999999994412</v>
          </cell>
          <cell r="AP578">
            <v>-4019.7999999998137</v>
          </cell>
          <cell r="AQ578">
            <v>-1460.7999999998137</v>
          </cell>
          <cell r="AR578">
            <v>-53889.5</v>
          </cell>
          <cell r="AS578">
            <v>-1572.5999999996275</v>
          </cell>
          <cell r="AT578">
            <v>-2432.3999999994412</v>
          </cell>
          <cell r="AU578">
            <v>-4438.9000000003725</v>
          </cell>
          <cell r="AV578">
            <v>-5302</v>
          </cell>
          <cell r="AW578">
            <v>-6010.9000000003725</v>
          </cell>
          <cell r="AX578">
            <v>-9143.7000000001863</v>
          </cell>
          <cell r="AY578">
            <v>-5617.5999999996275</v>
          </cell>
          <cell r="AZ578">
            <v>-6221.7999999998137</v>
          </cell>
          <cell r="BA578">
            <v>-5451</v>
          </cell>
          <cell r="BB578">
            <v>-3596.2999999998137</v>
          </cell>
          <cell r="BC578">
            <v>-2993.1000000005588</v>
          </cell>
          <cell r="BD578">
            <v>-1109.2000000001863</v>
          </cell>
          <cell r="BE578">
            <v>-50006.59999999404</v>
          </cell>
          <cell r="BF578">
            <v>-1296.7000000001863</v>
          </cell>
          <cell r="BG578">
            <v>-2598</v>
          </cell>
          <cell r="BH578">
            <v>-3993.5</v>
          </cell>
          <cell r="BI578">
            <v>-5719.3999999994412</v>
          </cell>
          <cell r="BJ578">
            <v>-5468.0999999996275</v>
          </cell>
          <cell r="BK578">
            <v>-8786.9000000003725</v>
          </cell>
          <cell r="BL578">
            <v>-4484</v>
          </cell>
          <cell r="BM578">
            <v>-5181.2999999998137</v>
          </cell>
          <cell r="BN578">
            <v>-5808.5</v>
          </cell>
          <cell r="BO578">
            <v>-3088.2000000001863</v>
          </cell>
          <cell r="BP578">
            <v>-2261.2000000001863</v>
          </cell>
          <cell r="BQ578">
            <v>-1320.7999999998137</v>
          </cell>
          <cell r="BR578">
            <v>-41387.79999999702</v>
          </cell>
          <cell r="BS578">
            <v>-851.59999999962747</v>
          </cell>
          <cell r="BT578">
            <v>-1596</v>
          </cell>
          <cell r="BU578">
            <v>-4206.4000000003725</v>
          </cell>
          <cell r="BV578">
            <v>-5339.2999999998137</v>
          </cell>
          <cell r="BW578">
            <v>-6261.9000000003725</v>
          </cell>
          <cell r="BX578">
            <v>-7660</v>
          </cell>
          <cell r="BY578">
            <v>-1153.7999999998137</v>
          </cell>
          <cell r="BZ578">
            <v>-3151.2000000001863</v>
          </cell>
          <cell r="CA578">
            <v>-6125.7999999998137</v>
          </cell>
          <cell r="CB578">
            <v>-2412.7999999998137</v>
          </cell>
          <cell r="CC578">
            <v>-2453.2999999998137</v>
          </cell>
          <cell r="CD578">
            <v>-175.70000000018626</v>
          </cell>
          <cell r="CE578">
            <v>-27082.800000011921</v>
          </cell>
          <cell r="CF578">
            <v>-89.799999999813735</v>
          </cell>
          <cell r="CG578">
            <v>-888.59999999962747</v>
          </cell>
          <cell r="CH578">
            <v>-3141.0999999996275</v>
          </cell>
          <cell r="CI578">
            <v>-5065</v>
          </cell>
          <cell r="CJ578">
            <v>-2861.0999999996275</v>
          </cell>
          <cell r="CK578">
            <v>-5564.7000000001863</v>
          </cell>
          <cell r="CL578">
            <v>-1110.2000000001863</v>
          </cell>
          <cell r="CM578">
            <v>-1330</v>
          </cell>
          <cell r="CN578">
            <v>-4239.2000000001863</v>
          </cell>
          <cell r="CO578">
            <v>-1533.7999999998137</v>
          </cell>
          <cell r="CP578">
            <v>-1240.5999999996275</v>
          </cell>
          <cell r="CQ578">
            <v>-18.700000000186265</v>
          </cell>
          <cell r="CR578">
            <v>-22.400000005960464</v>
          </cell>
          <cell r="CS578">
            <v>-0.29999999981373549</v>
          </cell>
          <cell r="CT578">
            <v>-1.2000000001862645</v>
          </cell>
          <cell r="CU578">
            <v>-5.2000000001862645</v>
          </cell>
          <cell r="CV578">
            <v>-7</v>
          </cell>
          <cell r="CW578">
            <v>-3.400000000372529</v>
          </cell>
          <cell r="CX578">
            <v>-0.5</v>
          </cell>
          <cell r="CY578">
            <v>0</v>
          </cell>
          <cell r="CZ578">
            <v>0</v>
          </cell>
          <cell r="DA578">
            <v>-2</v>
          </cell>
          <cell r="DB578">
            <v>-1.2000000001862645</v>
          </cell>
          <cell r="DC578">
            <v>-1.2999999998137355</v>
          </cell>
          <cell r="DD578">
            <v>-0.29999999981373549</v>
          </cell>
          <cell r="DE578">
            <v>-40.299999997019768</v>
          </cell>
          <cell r="DF578">
            <v>-0.59999999962747097</v>
          </cell>
          <cell r="DG578">
            <v>-2.400000000372529</v>
          </cell>
          <cell r="DH578">
            <v>-8.8000000007450581</v>
          </cell>
          <cell r="DI578">
            <v>-9.2999999998137355</v>
          </cell>
          <cell r="DJ578">
            <v>-10.5</v>
          </cell>
          <cell r="DK578">
            <v>-2.5</v>
          </cell>
          <cell r="DL578">
            <v>-1</v>
          </cell>
          <cell r="DM578">
            <v>-3</v>
          </cell>
          <cell r="DN578">
            <v>0</v>
          </cell>
          <cell r="DO578">
            <v>-2</v>
          </cell>
          <cell r="DP578">
            <v>0</v>
          </cell>
          <cell r="DQ578">
            <v>-0.20000000018626451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-1210.5</v>
          </cell>
          <cell r="G579">
            <v>-800.29999999981374</v>
          </cell>
          <cell r="H579">
            <v>-898.61000000033528</v>
          </cell>
          <cell r="I579">
            <v>-879.54000000003725</v>
          </cell>
          <cell r="J579">
            <v>-1644.8799999994226</v>
          </cell>
          <cell r="K579">
            <v>-234.94000000040978</v>
          </cell>
          <cell r="L579">
            <v>-3477.6999999992549</v>
          </cell>
          <cell r="M579">
            <v>-3049.0999999996275</v>
          </cell>
          <cell r="N579">
            <v>-1645.7000000001863</v>
          </cell>
          <cell r="O579">
            <v>-3047.7999999998137</v>
          </cell>
          <cell r="P579">
            <v>-897.79999999981374</v>
          </cell>
          <cell r="Q579">
            <v>-1843.7000000001863</v>
          </cell>
          <cell r="R579">
            <v>-26540</v>
          </cell>
          <cell r="S579">
            <v>126.59999999962747</v>
          </cell>
          <cell r="T579">
            <v>-1067.9999999990687</v>
          </cell>
          <cell r="U579">
            <v>-721.3000000002794</v>
          </cell>
          <cell r="V579">
            <v>-770.29999999981374</v>
          </cell>
          <cell r="W579">
            <v>-2163.9400000004098</v>
          </cell>
          <cell r="X579">
            <v>-2729.6000000000931</v>
          </cell>
          <cell r="Y579">
            <v>-3443.5000000009313</v>
          </cell>
          <cell r="Z579">
            <v>-2406.1000000005588</v>
          </cell>
          <cell r="AA579">
            <v>-7631.3600000003353</v>
          </cell>
          <cell r="AB579">
            <v>-2703.1999999992549</v>
          </cell>
          <cell r="AC579">
            <v>-1024.6000000005588</v>
          </cell>
          <cell r="AD579">
            <v>-2004.7000000001863</v>
          </cell>
          <cell r="AE579">
            <v>-33195.710000008345</v>
          </cell>
          <cell r="AF579">
            <v>-3306.5999999996275</v>
          </cell>
          <cell r="AG579">
            <v>-3233.3000000007451</v>
          </cell>
          <cell r="AH579">
            <v>-1255.6000000005588</v>
          </cell>
          <cell r="AI579">
            <v>-1288.5000000004657</v>
          </cell>
          <cell r="AJ579">
            <v>-2955.7099999994971</v>
          </cell>
          <cell r="AK579">
            <v>-2158.3000000002794</v>
          </cell>
          <cell r="AL579">
            <v>-4158.0999999996275</v>
          </cell>
          <cell r="AM579">
            <v>-4251.0999999996275</v>
          </cell>
          <cell r="AN579">
            <v>-1278.7000000001863</v>
          </cell>
          <cell r="AO579">
            <v>-4510.5999999996275</v>
          </cell>
          <cell r="AP579">
            <v>-2410.2000000001863</v>
          </cell>
          <cell r="AQ579">
            <v>-2389</v>
          </cell>
          <cell r="AR579">
            <v>-35324.340000003576</v>
          </cell>
          <cell r="AS579">
            <v>-3022.9000000003725</v>
          </cell>
          <cell r="AT579">
            <v>-3407.7999999998137</v>
          </cell>
          <cell r="AU579">
            <v>-2828.4000000003725</v>
          </cell>
          <cell r="AV579">
            <v>-1280.7999999988824</v>
          </cell>
          <cell r="AW579">
            <v>-3124.4399999994785</v>
          </cell>
          <cell r="AX579">
            <v>-2938.6000000000931</v>
          </cell>
          <cell r="AY579">
            <v>-4622.4000000003725</v>
          </cell>
          <cell r="AZ579">
            <v>-4746.9000000003725</v>
          </cell>
          <cell r="BA579">
            <v>-1338.8999999994412</v>
          </cell>
          <cell r="BB579">
            <v>-2632.0999999996275</v>
          </cell>
          <cell r="BC579">
            <v>-2566.2999999998137</v>
          </cell>
          <cell r="BD579">
            <v>-2814.7999999998137</v>
          </cell>
          <cell r="BE579">
            <v>-40016.799999989569</v>
          </cell>
          <cell r="BF579">
            <v>-3241.5</v>
          </cell>
          <cell r="BG579">
            <v>-3290.1999999992549</v>
          </cell>
          <cell r="BH579">
            <v>-3100.1999999992549</v>
          </cell>
          <cell r="BI579">
            <v>-1124</v>
          </cell>
          <cell r="BJ579">
            <v>-3822.2000000001863</v>
          </cell>
          <cell r="BK579">
            <v>-2977.6999999992549</v>
          </cell>
          <cell r="BL579">
            <v>-4341.6000000005588</v>
          </cell>
          <cell r="BM579">
            <v>-5731</v>
          </cell>
          <cell r="BN579">
            <v>-1648.4999999990687</v>
          </cell>
          <cell r="BO579">
            <v>-6487.6999999992549</v>
          </cell>
          <cell r="BP579">
            <v>-2609.3000000007451</v>
          </cell>
          <cell r="BQ579">
            <v>-1642.9000000003725</v>
          </cell>
          <cell r="BR579">
            <v>-26960.899999991059</v>
          </cell>
          <cell r="BS579">
            <v>-2169</v>
          </cell>
          <cell r="BT579">
            <v>-1417.7000000001863</v>
          </cell>
          <cell r="BU579">
            <v>-2120.2000000001863</v>
          </cell>
          <cell r="BV579">
            <v>-1073.2000000001863</v>
          </cell>
          <cell r="BW579">
            <v>-2487.7000000001863</v>
          </cell>
          <cell r="BX579">
            <v>-3035.2000000001863</v>
          </cell>
          <cell r="BY579">
            <v>-1884.2000000001863</v>
          </cell>
          <cell r="BZ579">
            <v>-4385.7999999998137</v>
          </cell>
          <cell r="CA579">
            <v>-1747.2999999998137</v>
          </cell>
          <cell r="CB579">
            <v>-4993.4000000003725</v>
          </cell>
          <cell r="CC579">
            <v>-1485.6999999997206</v>
          </cell>
          <cell r="CD579">
            <v>-161.5</v>
          </cell>
          <cell r="CE579">
            <v>-24016.19999999553</v>
          </cell>
          <cell r="CF579">
            <v>-357.79999999888241</v>
          </cell>
          <cell r="CG579">
            <v>-1288.2000000001863</v>
          </cell>
          <cell r="CH579">
            <v>-2189.7000000001863</v>
          </cell>
          <cell r="CI579">
            <v>-1967.7000000001863</v>
          </cell>
          <cell r="CJ579">
            <v>-2800.7999999998137</v>
          </cell>
          <cell r="CK579">
            <v>-4501.5</v>
          </cell>
          <cell r="CL579">
            <v>-1436.3999999999069</v>
          </cell>
          <cell r="CM579">
            <v>-4265.7999999998137</v>
          </cell>
          <cell r="CN579">
            <v>-2200.9000000003725</v>
          </cell>
          <cell r="CO579">
            <v>-2192.5</v>
          </cell>
          <cell r="CP579">
            <v>-739.10000000055879</v>
          </cell>
          <cell r="CQ579">
            <v>-75.799999999813735</v>
          </cell>
          <cell r="CR579">
            <v>-103.19999998807907</v>
          </cell>
          <cell r="CS579">
            <v>0</v>
          </cell>
          <cell r="CT579">
            <v>-7</v>
          </cell>
          <cell r="CU579">
            <v>-15.5</v>
          </cell>
          <cell r="CV579">
            <v>-11.199999999720603</v>
          </cell>
          <cell r="CW579">
            <v>-6.099999999627471</v>
          </cell>
          <cell r="CX579">
            <v>-21.700000000186265</v>
          </cell>
          <cell r="CY579">
            <v>-7</v>
          </cell>
          <cell r="CZ579">
            <v>-3.2999999998137355</v>
          </cell>
          <cell r="DA579">
            <v>-15.599999999627471</v>
          </cell>
          <cell r="DB579">
            <v>-7.7999999998137355</v>
          </cell>
          <cell r="DC579">
            <v>-7.1999999997206032</v>
          </cell>
          <cell r="DD579">
            <v>-0.79999999981373549</v>
          </cell>
          <cell r="DE579">
            <v>-99.439999990165234</v>
          </cell>
          <cell r="DF579">
            <v>-1.400000000372529</v>
          </cell>
          <cell r="DG579">
            <v>-8.400000000372529</v>
          </cell>
          <cell r="DH579">
            <v>-11.599999999627471</v>
          </cell>
          <cell r="DI579">
            <v>-9.8000000007450581</v>
          </cell>
          <cell r="DJ579">
            <v>-4.5400000000372529</v>
          </cell>
          <cell r="DK579">
            <v>-29.399999999441206</v>
          </cell>
          <cell r="DL579">
            <v>-4</v>
          </cell>
          <cell r="DM579">
            <v>-5.599999999627471</v>
          </cell>
          <cell r="DN579">
            <v>-21</v>
          </cell>
          <cell r="DO579">
            <v>-2.8000000007450581</v>
          </cell>
          <cell r="DP579">
            <v>-0.89999999990686774</v>
          </cell>
          <cell r="DQ579">
            <v>0</v>
          </cell>
          <cell r="DR579">
            <v>-1.6999999955296516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-1.7000000001862645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-148.72999999998137</v>
          </cell>
          <cell r="G580">
            <v>-222.98999999975786</v>
          </cell>
          <cell r="H580">
            <v>-81.620000000111759</v>
          </cell>
          <cell r="I580">
            <v>-239.76000000000931</v>
          </cell>
          <cell r="J580">
            <v>-408.34999999997672</v>
          </cell>
          <cell r="K580">
            <v>-728.5</v>
          </cell>
          <cell r="L580">
            <v>-925.9000000001397</v>
          </cell>
          <cell r="M580">
            <v>-707.07000000006519</v>
          </cell>
          <cell r="N580">
            <v>-102.83999999985099</v>
          </cell>
          <cell r="O580">
            <v>-515.82000000006519</v>
          </cell>
          <cell r="P580">
            <v>-249.45000000018626</v>
          </cell>
          <cell r="Q580">
            <v>-349.80000000004657</v>
          </cell>
          <cell r="R580">
            <v>-6788.929999999702</v>
          </cell>
          <cell r="S580">
            <v>-334.87999999988824</v>
          </cell>
          <cell r="T580">
            <v>-605.6500000001397</v>
          </cell>
          <cell r="U580">
            <v>-180.32999999984168</v>
          </cell>
          <cell r="V580">
            <v>-61.260000000009313</v>
          </cell>
          <cell r="W580">
            <v>-668.81000000005588</v>
          </cell>
          <cell r="X580">
            <v>-765.15999999991618</v>
          </cell>
          <cell r="Y580">
            <v>-924.70000000018626</v>
          </cell>
          <cell r="Z580">
            <v>-989.3000000002794</v>
          </cell>
          <cell r="AA580">
            <v>-709.73999999999069</v>
          </cell>
          <cell r="AB580">
            <v>-480.1999999997206</v>
          </cell>
          <cell r="AC580">
            <v>-491.30000000004657</v>
          </cell>
          <cell r="AD580">
            <v>-577.60000000009313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-235.79999999981374</v>
          </cell>
          <cell r="G581">
            <v>-539.5</v>
          </cell>
          <cell r="H581">
            <v>-184.80000000004657</v>
          </cell>
          <cell r="I581">
            <v>-1094.8000000000466</v>
          </cell>
          <cell r="J581">
            <v>-1627.1999999999534</v>
          </cell>
          <cell r="K581">
            <v>-2791.8000000000466</v>
          </cell>
          <cell r="L581">
            <v>-458.29999999981374</v>
          </cell>
          <cell r="M581">
            <v>-844.5</v>
          </cell>
          <cell r="N581">
            <v>-882.29999999981374</v>
          </cell>
          <cell r="O581">
            <v>-666.80000000004657</v>
          </cell>
          <cell r="P581">
            <v>-527.5</v>
          </cell>
          <cell r="Q581">
            <v>-43.700000000186265</v>
          </cell>
          <cell r="R581">
            <v>-11263.60000000149</v>
          </cell>
          <cell r="S581">
            <v>-69.5</v>
          </cell>
          <cell r="T581">
            <v>-389.89999999990687</v>
          </cell>
          <cell r="U581">
            <v>-634.89999999990687</v>
          </cell>
          <cell r="V581">
            <v>-1820</v>
          </cell>
          <cell r="W581">
            <v>-1218.7999999998137</v>
          </cell>
          <cell r="X581">
            <v>-1321.7000000001863</v>
          </cell>
          <cell r="Y581">
            <v>-105.59999999962747</v>
          </cell>
          <cell r="Z581">
            <v>-772.4000000001397</v>
          </cell>
          <cell r="AA581">
            <v>-3769.8000000000466</v>
          </cell>
          <cell r="AB581">
            <v>-581.19999999995343</v>
          </cell>
          <cell r="AC581">
            <v>-579.79999999981374</v>
          </cell>
          <cell r="AD581">
            <v>0</v>
          </cell>
          <cell r="AE581">
            <v>-8258.3999999985099</v>
          </cell>
          <cell r="AF581">
            <v>0</v>
          </cell>
          <cell r="AG581">
            <v>-293.79999999981374</v>
          </cell>
          <cell r="AH581">
            <v>-872.80000000004657</v>
          </cell>
          <cell r="AI581">
            <v>-1206.8000000000466</v>
          </cell>
          <cell r="AJ581">
            <v>-1126.3999999999069</v>
          </cell>
          <cell r="AK581">
            <v>-2326.7999999998137</v>
          </cell>
          <cell r="AL581">
            <v>-187.5</v>
          </cell>
          <cell r="AM581">
            <v>-90.600000000093132</v>
          </cell>
          <cell r="AN581">
            <v>-1236.2999999998137</v>
          </cell>
          <cell r="AO581">
            <v>-734.20000000018626</v>
          </cell>
          <cell r="AP581">
            <v>-183.20000000018626</v>
          </cell>
          <cell r="AQ581">
            <v>0</v>
          </cell>
          <cell r="AR581">
            <v>-8219.1999999992549</v>
          </cell>
          <cell r="AS581">
            <v>-1.7000000001862645</v>
          </cell>
          <cell r="AT581">
            <v>0</v>
          </cell>
          <cell r="AU581">
            <v>-789.70000000018626</v>
          </cell>
          <cell r="AV581">
            <v>-1473.5</v>
          </cell>
          <cell r="AW581">
            <v>-1145.8999999999069</v>
          </cell>
          <cell r="AX581">
            <v>-2036.3999999999069</v>
          </cell>
          <cell r="AY581">
            <v>-192.79999999981374</v>
          </cell>
          <cell r="AZ581">
            <v>-98.799999999813735</v>
          </cell>
          <cell r="BA581">
            <v>-1804.4000000003725</v>
          </cell>
          <cell r="BB581">
            <v>-427.70000000018626</v>
          </cell>
          <cell r="BC581">
            <v>-248.29999999981374</v>
          </cell>
          <cell r="BD581">
            <v>0</v>
          </cell>
          <cell r="BE581">
            <v>-6527.0999999977648</v>
          </cell>
          <cell r="BF581">
            <v>-56.700000000186265</v>
          </cell>
          <cell r="BG581">
            <v>0</v>
          </cell>
          <cell r="BH581">
            <v>-532.9000000001397</v>
          </cell>
          <cell r="BI581">
            <v>-1564.4000000001397</v>
          </cell>
          <cell r="BJ581">
            <v>-639.20000000018626</v>
          </cell>
          <cell r="BK581">
            <v>-1945</v>
          </cell>
          <cell r="BL581">
            <v>0</v>
          </cell>
          <cell r="BM581">
            <v>-136</v>
          </cell>
          <cell r="BN581">
            <v>-1086</v>
          </cell>
          <cell r="BO581">
            <v>-374</v>
          </cell>
          <cell r="BP581">
            <v>-143.20000000018626</v>
          </cell>
          <cell r="BQ581">
            <v>-49.700000000186265</v>
          </cell>
          <cell r="BR581">
            <v>-4322.1999999992549</v>
          </cell>
          <cell r="BS581">
            <v>0</v>
          </cell>
          <cell r="BT581">
            <v>-52.200000000186265</v>
          </cell>
          <cell r="BU581">
            <v>-166.89999999990687</v>
          </cell>
          <cell r="BV581">
            <v>-1332.8999999999069</v>
          </cell>
          <cell r="BW581">
            <v>-705.4000000001397</v>
          </cell>
          <cell r="BX581">
            <v>-1115.5999999996275</v>
          </cell>
          <cell r="BY581">
            <v>-29.400000000372529</v>
          </cell>
          <cell r="BZ581">
            <v>0</v>
          </cell>
          <cell r="CA581">
            <v>-776.59999999962747</v>
          </cell>
          <cell r="CB581">
            <v>-143.20000000018626</v>
          </cell>
          <cell r="CC581">
            <v>0</v>
          </cell>
          <cell r="CD581">
            <v>0</v>
          </cell>
          <cell r="CE581">
            <v>-397.40000000223517</v>
          </cell>
          <cell r="CF581">
            <v>0</v>
          </cell>
          <cell r="CG581">
            <v>0</v>
          </cell>
          <cell r="CH581">
            <v>-81.800000000046566</v>
          </cell>
          <cell r="CI581">
            <v>-295.60000000009313</v>
          </cell>
          <cell r="CJ581">
            <v>-15.199999999953434</v>
          </cell>
          <cell r="CK581">
            <v>-2.7999999998137355</v>
          </cell>
          <cell r="CL581">
            <v>0</v>
          </cell>
          <cell r="CM581">
            <v>0</v>
          </cell>
          <cell r="CN581">
            <v>0</v>
          </cell>
          <cell r="CO581">
            <v>-2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-0.10000000149011612</v>
          </cell>
          <cell r="DF581">
            <v>0</v>
          </cell>
          <cell r="DG581">
            <v>0</v>
          </cell>
          <cell r="DH581">
            <v>-9.9999999860301614E-2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-0.30000000074505806</v>
          </cell>
          <cell r="DS581">
            <v>0</v>
          </cell>
          <cell r="DT581">
            <v>0</v>
          </cell>
          <cell r="DU581">
            <v>0</v>
          </cell>
          <cell r="DV581">
            <v>-0.20000000018626451</v>
          </cell>
          <cell r="DW581">
            <v>-0.10000000009313226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3">
          <cell r="F583">
            <v>-593.59999999962747</v>
          </cell>
          <cell r="G583">
            <v>-353.69999999995343</v>
          </cell>
          <cell r="H583">
            <v>-299.5</v>
          </cell>
          <cell r="I583">
            <v>-336.19999999995343</v>
          </cell>
          <cell r="J583">
            <v>0</v>
          </cell>
          <cell r="K583">
            <v>-243.40000000002328</v>
          </cell>
          <cell r="L583">
            <v>-1046.4000000001397</v>
          </cell>
          <cell r="M583">
            <v>-929.69999999995343</v>
          </cell>
          <cell r="N583">
            <v>-670.80000000004657</v>
          </cell>
          <cell r="O583">
            <v>-273.69999999995343</v>
          </cell>
          <cell r="P583">
            <v>-13</v>
          </cell>
          <cell r="Q583">
            <v>-233.80000000004657</v>
          </cell>
          <cell r="R583">
            <v>-3017.1999999992549</v>
          </cell>
          <cell r="S583">
            <v>976.29999999981374</v>
          </cell>
          <cell r="T583">
            <v>-251</v>
          </cell>
          <cell r="U583">
            <v>-376.29999999981374</v>
          </cell>
          <cell r="V583">
            <v>-315.0999999998603</v>
          </cell>
          <cell r="W583">
            <v>0</v>
          </cell>
          <cell r="X583">
            <v>0</v>
          </cell>
          <cell r="Y583">
            <v>-948.29999999981374</v>
          </cell>
          <cell r="Z583">
            <v>-831.20000000018626</v>
          </cell>
          <cell r="AA583">
            <v>-554</v>
          </cell>
          <cell r="AB583">
            <v>-643.80000000004657</v>
          </cell>
          <cell r="AC583">
            <v>-73.800000000046566</v>
          </cell>
          <cell r="AD583">
            <v>0</v>
          </cell>
          <cell r="AE583">
            <v>-5104.070000000298</v>
          </cell>
          <cell r="AF583">
            <v>-23.799999999813735</v>
          </cell>
          <cell r="AG583">
            <v>-159</v>
          </cell>
          <cell r="AH583">
            <v>-935.29999999981374</v>
          </cell>
          <cell r="AI583">
            <v>-665.0999999998603</v>
          </cell>
          <cell r="AJ583">
            <v>-18.270000000004075</v>
          </cell>
          <cell r="AK583">
            <v>0</v>
          </cell>
          <cell r="AL583">
            <v>-983.79999999981374</v>
          </cell>
          <cell r="AM583">
            <v>-1038.5</v>
          </cell>
          <cell r="AN583">
            <v>-644.0999999998603</v>
          </cell>
          <cell r="AO583">
            <v>-610.89999999990687</v>
          </cell>
          <cell r="AP583">
            <v>0</v>
          </cell>
          <cell r="AQ583">
            <v>-25.300000000046566</v>
          </cell>
          <cell r="AR583">
            <v>-4465.339999999851</v>
          </cell>
          <cell r="AS583">
            <v>-52.199999999953434</v>
          </cell>
          <cell r="AT583">
            <v>0</v>
          </cell>
          <cell r="AU583">
            <v>-372</v>
          </cell>
          <cell r="AV583">
            <v>-805.4000000001397</v>
          </cell>
          <cell r="AW583">
            <v>0</v>
          </cell>
          <cell r="AX583">
            <v>-344.03999999992084</v>
          </cell>
          <cell r="AY583">
            <v>-947.70000000018626</v>
          </cell>
          <cell r="AZ583">
            <v>-920.70000000018626</v>
          </cell>
          <cell r="BA583">
            <v>-246</v>
          </cell>
          <cell r="BB583">
            <v>-764.39999999990687</v>
          </cell>
          <cell r="BC583">
            <v>-12.900000000023283</v>
          </cell>
          <cell r="BD583">
            <v>0</v>
          </cell>
          <cell r="BE583">
            <v>-3187.320000000298</v>
          </cell>
          <cell r="BF583">
            <v>-10.800000000046566</v>
          </cell>
          <cell r="BG583">
            <v>0</v>
          </cell>
          <cell r="BH583">
            <v>-724.5</v>
          </cell>
          <cell r="BI583">
            <v>-552.9000000001397</v>
          </cell>
          <cell r="BJ583">
            <v>0</v>
          </cell>
          <cell r="BK583">
            <v>-595.62000000011176</v>
          </cell>
          <cell r="BL583">
            <v>991.5</v>
          </cell>
          <cell r="BM583">
            <v>-1477.3000000000466</v>
          </cell>
          <cell r="BN583">
            <v>-614.59999999962747</v>
          </cell>
          <cell r="BO583">
            <v>-189.19999999995343</v>
          </cell>
          <cell r="BP583">
            <v>-7.8000000000465661</v>
          </cell>
          <cell r="BQ583">
            <v>-6.1000000000931323</v>
          </cell>
          <cell r="BR583">
            <v>-5600.9100000038743</v>
          </cell>
          <cell r="BS583">
            <v>-61.200000000186265</v>
          </cell>
          <cell r="BT583">
            <v>-29.699999999953434</v>
          </cell>
          <cell r="BU583">
            <v>-761.20000000018626</v>
          </cell>
          <cell r="BV583">
            <v>-735.80000000004657</v>
          </cell>
          <cell r="BW583">
            <v>-30.850000000005821</v>
          </cell>
          <cell r="BX583">
            <v>-475.56000000005588</v>
          </cell>
          <cell r="BY583">
            <v>-591.89999999990687</v>
          </cell>
          <cell r="BZ583">
            <v>-1618.7000000001863</v>
          </cell>
          <cell r="CA583">
            <v>-684.29999999981374</v>
          </cell>
          <cell r="CB583">
            <v>-584.30000000004657</v>
          </cell>
          <cell r="CC583">
            <v>-27.400000000023283</v>
          </cell>
          <cell r="CD583">
            <v>0</v>
          </cell>
          <cell r="CE583">
            <v>-4582.0999999996275</v>
          </cell>
          <cell r="CF583">
            <v>0</v>
          </cell>
          <cell r="CG583">
            <v>0</v>
          </cell>
          <cell r="CH583">
            <v>0</v>
          </cell>
          <cell r="CI583">
            <v>-1605.1000000000931</v>
          </cell>
          <cell r="CJ583">
            <v>-32.69999999999709</v>
          </cell>
          <cell r="CK583">
            <v>-675.40000000002328</v>
          </cell>
          <cell r="CL583">
            <v>-381.30000000004657</v>
          </cell>
          <cell r="CM583">
            <v>-1086.2000000001863</v>
          </cell>
          <cell r="CN583">
            <v>-605.20000000018626</v>
          </cell>
          <cell r="CO583">
            <v>-196.19999999995343</v>
          </cell>
          <cell r="CP583">
            <v>0</v>
          </cell>
          <cell r="CQ583">
            <v>0</v>
          </cell>
          <cell r="CR583">
            <v>-12.900000002235174</v>
          </cell>
          <cell r="CS583">
            <v>0</v>
          </cell>
          <cell r="CT583">
            <v>0</v>
          </cell>
          <cell r="CU583">
            <v>0</v>
          </cell>
          <cell r="CV583">
            <v>-3.6000000000931323</v>
          </cell>
          <cell r="CW583">
            <v>0</v>
          </cell>
          <cell r="CX583">
            <v>-1.3000000000465661</v>
          </cell>
          <cell r="CY583">
            <v>-2.2000000001862645</v>
          </cell>
          <cell r="CZ583">
            <v>0</v>
          </cell>
          <cell r="DA583">
            <v>-4</v>
          </cell>
          <cell r="DB583">
            <v>-1.7999999998137355</v>
          </cell>
          <cell r="DC583">
            <v>0</v>
          </cell>
          <cell r="DD583">
            <v>0</v>
          </cell>
          <cell r="DE583">
            <v>-7.7000000029802322</v>
          </cell>
          <cell r="DF583">
            <v>0</v>
          </cell>
          <cell r="DG583">
            <v>0</v>
          </cell>
          <cell r="DH583">
            <v>0</v>
          </cell>
          <cell r="DI583">
            <v>-1</v>
          </cell>
          <cell r="DJ583">
            <v>0</v>
          </cell>
          <cell r="DK583">
            <v>-2.3000000000465661</v>
          </cell>
          <cell r="DL583">
            <v>-0.90000000013969839</v>
          </cell>
          <cell r="DM583">
            <v>-1.5</v>
          </cell>
          <cell r="DN583">
            <v>-1.7000000001862645</v>
          </cell>
          <cell r="DO583">
            <v>-0.29999999981373549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-101.5</v>
          </cell>
          <cell r="G585">
            <v>-209.77499999990687</v>
          </cell>
          <cell r="H585">
            <v>-43.799999999813735</v>
          </cell>
          <cell r="I585">
            <v>0</v>
          </cell>
          <cell r="J585">
            <v>0</v>
          </cell>
          <cell r="K585">
            <v>-636.38199999998324</v>
          </cell>
          <cell r="L585">
            <v>-499.79999999981374</v>
          </cell>
          <cell r="M585">
            <v>-228.70000000018626</v>
          </cell>
          <cell r="N585">
            <v>-537.19999999995343</v>
          </cell>
          <cell r="O585">
            <v>-38.760000000009313</v>
          </cell>
          <cell r="P585">
            <v>-286</v>
          </cell>
          <cell r="Q585">
            <v>-105.05300000007264</v>
          </cell>
          <cell r="R585">
            <v>-858.11900000274181</v>
          </cell>
          <cell r="S585">
            <v>30.399999999906868</v>
          </cell>
          <cell r="T585">
            <v>-164.39999999990687</v>
          </cell>
          <cell r="U585">
            <v>-100.10000000009313</v>
          </cell>
          <cell r="V585">
            <v>0</v>
          </cell>
          <cell r="W585">
            <v>0</v>
          </cell>
          <cell r="X585">
            <v>-29.730000000039581</v>
          </cell>
          <cell r="Y585">
            <v>-330.11000000010245</v>
          </cell>
          <cell r="Z585">
            <v>-432.39999999990687</v>
          </cell>
          <cell r="AA585">
            <v>424.79999999981374</v>
          </cell>
          <cell r="AB585">
            <v>-137.26000000000931</v>
          </cell>
          <cell r="AC585">
            <v>-119.30000000004657</v>
          </cell>
          <cell r="AD585">
            <v>-1.9000000000232831E-2</v>
          </cell>
          <cell r="AE585">
            <v>-1238.6699999999255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-75.200000000069849</v>
          </cell>
          <cell r="AL585">
            <v>-347.61999999987893</v>
          </cell>
          <cell r="AM585">
            <v>-462.89999999990687</v>
          </cell>
          <cell r="AN585">
            <v>-330.70000000018626</v>
          </cell>
          <cell r="AO585">
            <v>-18.449999999953434</v>
          </cell>
          <cell r="AP585">
            <v>-3.8000000000465661</v>
          </cell>
          <cell r="AQ585">
            <v>0</v>
          </cell>
          <cell r="AR585">
            <v>-916.29799999855459</v>
          </cell>
          <cell r="AS585">
            <v>-20.923000000002503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-80.194999999832362</v>
          </cell>
          <cell r="AY585">
            <v>-302.30000000004657</v>
          </cell>
          <cell r="AZ585">
            <v>-391.29000000003725</v>
          </cell>
          <cell r="BA585">
            <v>-80.300000000046566</v>
          </cell>
          <cell r="BB585">
            <v>-32.189999999944121</v>
          </cell>
          <cell r="BC585">
            <v>-9.1000000000931323</v>
          </cell>
          <cell r="BD585">
            <v>0</v>
          </cell>
          <cell r="BE585">
            <v>-594.27099999971688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-40.70699999993667</v>
          </cell>
          <cell r="BL585">
            <v>-207.96400000015274</v>
          </cell>
          <cell r="BM585">
            <v>-133.10000000009313</v>
          </cell>
          <cell r="BN585">
            <v>-195.30000000004657</v>
          </cell>
          <cell r="BO585">
            <v>-13</v>
          </cell>
          <cell r="BP585">
            <v>-4.2000000001862645</v>
          </cell>
          <cell r="BQ585">
            <v>0</v>
          </cell>
          <cell r="BR585">
            <v>-110.81499999947846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-1.430000000000291</v>
          </cell>
          <cell r="BX585">
            <v>-37.589999999850988</v>
          </cell>
          <cell r="BY585">
            <v>52.699999999953434</v>
          </cell>
          <cell r="BZ585">
            <v>-39.300000000046566</v>
          </cell>
          <cell r="CA585">
            <v>-80.194999999832362</v>
          </cell>
          <cell r="CB585">
            <v>-4</v>
          </cell>
          <cell r="CC585">
            <v>-1</v>
          </cell>
          <cell r="CD585">
            <v>0</v>
          </cell>
          <cell r="CE585">
            <v>-152.54600000008941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-8.6000000000931323</v>
          </cell>
          <cell r="CL585">
            <v>-6.9400000001769513</v>
          </cell>
          <cell r="CM585">
            <v>-89.649999999906868</v>
          </cell>
          <cell r="CN585">
            <v>-43.915999999968335</v>
          </cell>
          <cell r="CO585">
            <v>-1.9400000000023283</v>
          </cell>
          <cell r="CP585">
            <v>-1.5</v>
          </cell>
          <cell r="CQ585">
            <v>0</v>
          </cell>
          <cell r="CR585">
            <v>-4.2200000025331974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-0.19999999995343387</v>
          </cell>
          <cell r="CY585">
            <v>-2.1699999999254942</v>
          </cell>
          <cell r="CZ585">
            <v>-0.69999999995343387</v>
          </cell>
          <cell r="DA585">
            <v>-1.0999999998603016</v>
          </cell>
          <cell r="DB585">
            <v>-5.0000000046566129E-2</v>
          </cell>
          <cell r="DC585">
            <v>0</v>
          </cell>
          <cell r="DD585">
            <v>0</v>
          </cell>
          <cell r="DE585">
            <v>-1.8350000008940697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-0.10000000009313226</v>
          </cell>
          <cell r="DL585">
            <v>-0.93500000005587935</v>
          </cell>
          <cell r="DM585">
            <v>-0.59999999986030161</v>
          </cell>
          <cell r="DN585">
            <v>-0.19999999995343387</v>
          </cell>
          <cell r="DO585">
            <v>0</v>
          </cell>
          <cell r="DP585">
            <v>0</v>
          </cell>
          <cell r="DQ585">
            <v>0</v>
          </cell>
          <cell r="DR585">
            <v>-2.3000000007450581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-0.59999999986030161</v>
          </cell>
          <cell r="DZ585">
            <v>-0.60000000009313226</v>
          </cell>
          <cell r="EA585">
            <v>-1.1000000000931323</v>
          </cell>
          <cell r="EB585">
            <v>0</v>
          </cell>
          <cell r="EC585">
            <v>0</v>
          </cell>
          <cell r="ED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-322.87400000001071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-33.205000000074506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-1.5299999999988358</v>
          </cell>
          <cell r="Z587">
            <v>-2.495000000053551</v>
          </cell>
          <cell r="AA587">
            <v>-29.179999999993015</v>
          </cell>
          <cell r="AB587">
            <v>0</v>
          </cell>
          <cell r="AC587">
            <v>0</v>
          </cell>
          <cell r="AD587">
            <v>0</v>
          </cell>
          <cell r="AE587">
            <v>320.60000000009313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-0.89500000001862645</v>
          </cell>
          <cell r="AM587">
            <v>-1.3200000000069849</v>
          </cell>
          <cell r="AN587">
            <v>-5.9999999997671694E-2</v>
          </cell>
          <cell r="AO587">
            <v>0</v>
          </cell>
          <cell r="AP587">
            <v>0</v>
          </cell>
          <cell r="AQ587">
            <v>322.875</v>
          </cell>
          <cell r="AR587">
            <v>478.11799999978393</v>
          </cell>
          <cell r="AS587">
            <v>484.31299999999464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-2.4099999999743886</v>
          </cell>
          <cell r="AZ587">
            <v>-3.3800000000046566</v>
          </cell>
          <cell r="BA587">
            <v>-0.40500000002793968</v>
          </cell>
          <cell r="BB587">
            <v>0</v>
          </cell>
          <cell r="BC587">
            <v>0</v>
          </cell>
          <cell r="BD587">
            <v>0</v>
          </cell>
          <cell r="BE587">
            <v>-4.2250000000931323</v>
          </cell>
          <cell r="BF587">
            <v>5.0000000046566129E-3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161.43700000000536</v>
          </cell>
          <cell r="BL587">
            <v>-0.86999999999534339</v>
          </cell>
          <cell r="BM587">
            <v>-3.2199999999720603</v>
          </cell>
          <cell r="BN587">
            <v>-0.13999999995576218</v>
          </cell>
          <cell r="BO587">
            <v>0</v>
          </cell>
          <cell r="BP587">
            <v>-161.43700000000536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-12.03000000002794</v>
          </cell>
          <cell r="G588">
            <v>0</v>
          </cell>
          <cell r="H588">
            <v>-1.7999999999883585</v>
          </cell>
          <cell r="I588">
            <v>0</v>
          </cell>
          <cell r="J588">
            <v>0</v>
          </cell>
          <cell r="K588">
            <v>-23.025000000023283</v>
          </cell>
          <cell r="L588">
            <v>-92.049999999930151</v>
          </cell>
          <cell r="M588">
            <v>-50.050000000046566</v>
          </cell>
          <cell r="N588">
            <v>0</v>
          </cell>
          <cell r="O588">
            <v>-27.75</v>
          </cell>
          <cell r="P588">
            <v>0</v>
          </cell>
          <cell r="Q588">
            <v>-19.550000000046566</v>
          </cell>
          <cell r="R588">
            <v>-238.62000000011176</v>
          </cell>
          <cell r="S588">
            <v>0</v>
          </cell>
          <cell r="T588">
            <v>-17.25</v>
          </cell>
          <cell r="U588">
            <v>0</v>
          </cell>
          <cell r="V588">
            <v>0</v>
          </cell>
          <cell r="W588">
            <v>0</v>
          </cell>
          <cell r="X588">
            <v>-16.269999999960419</v>
          </cell>
          <cell r="Y588">
            <v>-60.349999999976717</v>
          </cell>
          <cell r="Z588">
            <v>-64</v>
          </cell>
          <cell r="AA588">
            <v>0</v>
          </cell>
          <cell r="AB588">
            <v>-68.449999999953434</v>
          </cell>
          <cell r="AC588">
            <v>0</v>
          </cell>
          <cell r="AD588">
            <v>-12.299999999930151</v>
          </cell>
          <cell r="AE588">
            <v>-111.13000000081956</v>
          </cell>
          <cell r="AF588">
            <v>0</v>
          </cell>
          <cell r="AG588">
            <v>-10.900000000023283</v>
          </cell>
          <cell r="AH588">
            <v>0</v>
          </cell>
          <cell r="AI588">
            <v>-17.53000000002794</v>
          </cell>
          <cell r="AJ588">
            <v>0</v>
          </cell>
          <cell r="AK588">
            <v>0</v>
          </cell>
          <cell r="AL588">
            <v>-41.850000000093132</v>
          </cell>
          <cell r="AM588">
            <v>0</v>
          </cell>
          <cell r="AN588">
            <v>-18.699999999953434</v>
          </cell>
          <cell r="AO588">
            <v>-15</v>
          </cell>
          <cell r="AP588">
            <v>-7.1499999999068677</v>
          </cell>
          <cell r="AQ588">
            <v>0</v>
          </cell>
          <cell r="AR588">
            <v>-255.44500000029802</v>
          </cell>
          <cell r="AS588">
            <v>0</v>
          </cell>
          <cell r="AT588">
            <v>-6.9699999999720603</v>
          </cell>
          <cell r="AU588">
            <v>-51.299999999930151</v>
          </cell>
          <cell r="AV588">
            <v>-4.2750000000232831</v>
          </cell>
          <cell r="AW588">
            <v>0</v>
          </cell>
          <cell r="AX588">
            <v>0</v>
          </cell>
          <cell r="AY588">
            <v>-159.80000000004657</v>
          </cell>
          <cell r="AZ588">
            <v>0</v>
          </cell>
          <cell r="BA588">
            <v>-12.350000000093132</v>
          </cell>
          <cell r="BB588">
            <v>0</v>
          </cell>
          <cell r="BC588">
            <v>-20.75</v>
          </cell>
          <cell r="BD588">
            <v>0</v>
          </cell>
          <cell r="BE588">
            <v>-182.4300000006333</v>
          </cell>
          <cell r="BF588">
            <v>0</v>
          </cell>
          <cell r="BG588">
            <v>0</v>
          </cell>
          <cell r="BH588">
            <v>-50.25</v>
          </cell>
          <cell r="BI588">
            <v>-21.930000000051223</v>
          </cell>
          <cell r="BJ588">
            <v>0</v>
          </cell>
          <cell r="BK588">
            <v>0</v>
          </cell>
          <cell r="BL588">
            <v>-49.050000000046566</v>
          </cell>
          <cell r="BM588">
            <v>0</v>
          </cell>
          <cell r="BN588">
            <v>0</v>
          </cell>
          <cell r="BO588">
            <v>-54.799999999930151</v>
          </cell>
          <cell r="BP588">
            <v>-6.3999999999068677</v>
          </cell>
          <cell r="BQ588">
            <v>0</v>
          </cell>
          <cell r="BR588">
            <v>-226.46999999973923</v>
          </cell>
          <cell r="BS588">
            <v>0</v>
          </cell>
          <cell r="BT588">
            <v>-5.3499999999767169</v>
          </cell>
          <cell r="BU588">
            <v>-18.600000000093132</v>
          </cell>
          <cell r="BV588">
            <v>-21.650000000023283</v>
          </cell>
          <cell r="BW588">
            <v>0</v>
          </cell>
          <cell r="BX588">
            <v>-21.169999999983702</v>
          </cell>
          <cell r="BY588">
            <v>-48.199999999953434</v>
          </cell>
          <cell r="BZ588">
            <v>-25.300000000046566</v>
          </cell>
          <cell r="CA588">
            <v>-30.200000000069849</v>
          </cell>
          <cell r="CB588">
            <v>-56</v>
          </cell>
          <cell r="CC588">
            <v>0</v>
          </cell>
          <cell r="CD588">
            <v>0</v>
          </cell>
          <cell r="CE588">
            <v>-235.37000000011176</v>
          </cell>
          <cell r="CF588">
            <v>0</v>
          </cell>
          <cell r="CG588">
            <v>0</v>
          </cell>
          <cell r="CH588">
            <v>-78.300000000046566</v>
          </cell>
          <cell r="CI588">
            <v>-32.21999999997206</v>
          </cell>
          <cell r="CJ588">
            <v>0</v>
          </cell>
          <cell r="CK588">
            <v>-40.5</v>
          </cell>
          <cell r="CL588">
            <v>-29.449999999953434</v>
          </cell>
          <cell r="CM588">
            <v>-31.75</v>
          </cell>
          <cell r="CN588">
            <v>-23.150000000023283</v>
          </cell>
          <cell r="CO588">
            <v>0</v>
          </cell>
          <cell r="CP588">
            <v>0</v>
          </cell>
          <cell r="CQ588">
            <v>0</v>
          </cell>
          <cell r="CR588">
            <v>-1.6699999999254942</v>
          </cell>
          <cell r="CS588">
            <v>0</v>
          </cell>
          <cell r="CT588">
            <v>0</v>
          </cell>
          <cell r="CU588">
            <v>-0.55000000004656613</v>
          </cell>
          <cell r="CV588">
            <v>-0.1499999999650754</v>
          </cell>
          <cell r="CW588">
            <v>0</v>
          </cell>
          <cell r="CX588">
            <v>-0.51999999996041879</v>
          </cell>
          <cell r="CY588">
            <v>0</v>
          </cell>
          <cell r="CZ588">
            <v>0</v>
          </cell>
          <cell r="DA588">
            <v>-0.30000000004656613</v>
          </cell>
          <cell r="DB588">
            <v>-0.15000000002328306</v>
          </cell>
          <cell r="DC588">
            <v>0</v>
          </cell>
          <cell r="DD588">
            <v>0</v>
          </cell>
          <cell r="DE588">
            <v>-0.83000000007450581</v>
          </cell>
          <cell r="DF588">
            <v>0</v>
          </cell>
          <cell r="DG588">
            <v>0</v>
          </cell>
          <cell r="DH588">
            <v>0</v>
          </cell>
          <cell r="DI588">
            <v>-0.15000000002328306</v>
          </cell>
          <cell r="DJ588">
            <v>0</v>
          </cell>
          <cell r="DK588">
            <v>0</v>
          </cell>
          <cell r="DL588">
            <v>0</v>
          </cell>
          <cell r="DM588">
            <v>-0.15000000002328306</v>
          </cell>
          <cell r="DN588">
            <v>-0.19999999995343387</v>
          </cell>
          <cell r="DO588">
            <v>-0.25</v>
          </cell>
          <cell r="DP588">
            <v>-8.0000000016298145E-2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-604.70000000018626</v>
          </cell>
          <cell r="G589">
            <v>-634.39999999990687</v>
          </cell>
          <cell r="H589">
            <v>-177.19999999995343</v>
          </cell>
          <cell r="I589">
            <v>-456.9000000001397</v>
          </cell>
          <cell r="J589">
            <v>-834.89999999990687</v>
          </cell>
          <cell r="K589">
            <v>-681.0999999998603</v>
          </cell>
          <cell r="L589">
            <v>-1084</v>
          </cell>
          <cell r="M589">
            <v>-1355.2000000001863</v>
          </cell>
          <cell r="N589">
            <v>-778.5</v>
          </cell>
          <cell r="O589">
            <v>-78.5</v>
          </cell>
          <cell r="P589">
            <v>-644.40000000037253</v>
          </cell>
          <cell r="Q589">
            <v>-373</v>
          </cell>
          <cell r="R589">
            <v>-37376.39999999851</v>
          </cell>
          <cell r="S589">
            <v>-31340</v>
          </cell>
          <cell r="T589">
            <v>-664</v>
          </cell>
          <cell r="U589">
            <v>-219.69999999995343</v>
          </cell>
          <cell r="V589">
            <v>-114.9000000001397</v>
          </cell>
          <cell r="W589">
            <v>-186.69999999995343</v>
          </cell>
          <cell r="X589">
            <v>-14.899999999906868</v>
          </cell>
          <cell r="Y589">
            <v>-1871.4000000003725</v>
          </cell>
          <cell r="Z589">
            <v>-1326.2999999998137</v>
          </cell>
          <cell r="AA589">
            <v>-847.6999999997206</v>
          </cell>
          <cell r="AB589">
            <v>-95.299999999930151</v>
          </cell>
          <cell r="AC589">
            <v>-658</v>
          </cell>
          <cell r="AD589">
            <v>-37.5</v>
          </cell>
          <cell r="AE589">
            <v>-3928.7999999970198</v>
          </cell>
          <cell r="AF589">
            <v>-131.59999999962747</v>
          </cell>
          <cell r="AG589">
            <v>-82.099999999860302</v>
          </cell>
          <cell r="AH589">
            <v>-20.699999999953434</v>
          </cell>
          <cell r="AI589">
            <v>-2.1999999999534339</v>
          </cell>
          <cell r="AJ589">
            <v>-3.5</v>
          </cell>
          <cell r="AK589">
            <v>-268.30000000004657</v>
          </cell>
          <cell r="AL589">
            <v>-1504.5</v>
          </cell>
          <cell r="AM589">
            <v>-1045.7999999998137</v>
          </cell>
          <cell r="AN589">
            <v>-569</v>
          </cell>
          <cell r="AO589">
            <v>-5.3000000000465661</v>
          </cell>
          <cell r="AP589">
            <v>-246</v>
          </cell>
          <cell r="AQ589">
            <v>-49.799999999813735</v>
          </cell>
          <cell r="AR589">
            <v>-3266.9499999992549</v>
          </cell>
          <cell r="AS589">
            <v>67.5</v>
          </cell>
          <cell r="AT589">
            <v>-73.099999999860302</v>
          </cell>
          <cell r="AU589">
            <v>-6.5</v>
          </cell>
          <cell r="AV589">
            <v>-3.1000000000931323</v>
          </cell>
          <cell r="AW589">
            <v>-8.1999999999534339</v>
          </cell>
          <cell r="AX589">
            <v>-92.399999999906868</v>
          </cell>
          <cell r="AY589">
            <v>-1323</v>
          </cell>
          <cell r="AZ589">
            <v>-1259.5999999996275</v>
          </cell>
          <cell r="BA589">
            <v>-246.6999999997206</v>
          </cell>
          <cell r="BB589">
            <v>-6.6500000000232831</v>
          </cell>
          <cell r="BC589">
            <v>-249.70000000018626</v>
          </cell>
          <cell r="BD589">
            <v>-65.5</v>
          </cell>
          <cell r="BE589">
            <v>-1491.9599999971688</v>
          </cell>
          <cell r="BF589">
            <v>-123.29999999981374</v>
          </cell>
          <cell r="BG589">
            <v>-48.199999999953434</v>
          </cell>
          <cell r="BH589">
            <v>-6</v>
          </cell>
          <cell r="BI589">
            <v>-3.1000000000931323</v>
          </cell>
          <cell r="BJ589">
            <v>-29.600000000093132</v>
          </cell>
          <cell r="BK589">
            <v>-502.70000000018626</v>
          </cell>
          <cell r="BL589">
            <v>1090.5999999996275</v>
          </cell>
          <cell r="BM589">
            <v>-1116</v>
          </cell>
          <cell r="BN589">
            <v>-419</v>
          </cell>
          <cell r="BO589">
            <v>-5.1600000001490116</v>
          </cell>
          <cell r="BP589">
            <v>-290.5</v>
          </cell>
          <cell r="BQ589">
            <v>-39</v>
          </cell>
          <cell r="BR589">
            <v>-1832.6900000050664</v>
          </cell>
          <cell r="BS589">
            <v>-0.20000000018626451</v>
          </cell>
          <cell r="BT589">
            <v>-15.599999999860302</v>
          </cell>
          <cell r="BU589">
            <v>-4.2000000001862645</v>
          </cell>
          <cell r="BV589">
            <v>-4.1999999999534339</v>
          </cell>
          <cell r="BW589">
            <v>-3.6000000000931323</v>
          </cell>
          <cell r="BX589">
            <v>-353.10000000009313</v>
          </cell>
          <cell r="BY589">
            <v>-570.5</v>
          </cell>
          <cell r="BZ589">
            <v>-397.20000000018626</v>
          </cell>
          <cell r="CA589">
            <v>-357.39999999990687</v>
          </cell>
          <cell r="CB589">
            <v>-1.6899999999441206</v>
          </cell>
          <cell r="CC589">
            <v>-117.5</v>
          </cell>
          <cell r="CD589">
            <v>-7.5</v>
          </cell>
          <cell r="CE589">
            <v>-2255.9000000022352</v>
          </cell>
          <cell r="CF589">
            <v>-1.2000000001862645</v>
          </cell>
          <cell r="CG589">
            <v>-13.700000000186265</v>
          </cell>
          <cell r="CH589">
            <v>-4.7999999998137355</v>
          </cell>
          <cell r="CI589">
            <v>-5.0999999998603016</v>
          </cell>
          <cell r="CJ589">
            <v>-6</v>
          </cell>
          <cell r="CK589">
            <v>-481.60000000009313</v>
          </cell>
          <cell r="CL589">
            <v>-476.20000000018626</v>
          </cell>
          <cell r="CM589">
            <v>-459.5</v>
          </cell>
          <cell r="CN589">
            <v>-508.89999999990687</v>
          </cell>
          <cell r="CO589">
            <v>-35.299999999930151</v>
          </cell>
          <cell r="CP589">
            <v>-232.59999999962747</v>
          </cell>
          <cell r="CQ589">
            <v>-31</v>
          </cell>
          <cell r="CR589">
            <v>-12.239999998360872</v>
          </cell>
          <cell r="CS589">
            <v>0</v>
          </cell>
          <cell r="CT589">
            <v>-9.9999999860301614E-2</v>
          </cell>
          <cell r="CU589">
            <v>0</v>
          </cell>
          <cell r="CV589">
            <v>0</v>
          </cell>
          <cell r="CW589">
            <v>-0.30000000004656613</v>
          </cell>
          <cell r="CX589">
            <v>-2.5</v>
          </cell>
          <cell r="CY589">
            <v>-2</v>
          </cell>
          <cell r="CZ589">
            <v>-1</v>
          </cell>
          <cell r="DA589">
            <v>-4.7000000001862645</v>
          </cell>
          <cell r="DB589">
            <v>-3.9999999920837581E-2</v>
          </cell>
          <cell r="DC589">
            <v>-1.599999999627471</v>
          </cell>
          <cell r="DD589">
            <v>0</v>
          </cell>
          <cell r="DE589">
            <v>-12.949999999254942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-0.10000000009313226</v>
          </cell>
          <cell r="DK589">
            <v>-2.7999999998137355</v>
          </cell>
          <cell r="DL589">
            <v>-1</v>
          </cell>
          <cell r="DM589">
            <v>-2.599999999627471</v>
          </cell>
          <cell r="DN589">
            <v>-3.400000000372529</v>
          </cell>
          <cell r="DO589">
            <v>-5.0000000046566129E-2</v>
          </cell>
          <cell r="DP589">
            <v>-2.7999999998137355</v>
          </cell>
          <cell r="DQ589">
            <v>-0.19999999972060323</v>
          </cell>
          <cell r="DR589">
            <v>-8.9399999976158142</v>
          </cell>
          <cell r="DS589">
            <v>-0.29999999981373549</v>
          </cell>
          <cell r="DT589">
            <v>-0.30000000004656613</v>
          </cell>
          <cell r="DU589">
            <v>0</v>
          </cell>
          <cell r="DV589">
            <v>0</v>
          </cell>
          <cell r="DW589">
            <v>0</v>
          </cell>
          <cell r="DX589">
            <v>-1.400000000372529</v>
          </cell>
          <cell r="DY589">
            <v>-2.2000000001862645</v>
          </cell>
          <cell r="DZ589">
            <v>-1.7000000001862645</v>
          </cell>
          <cell r="EA589">
            <v>-1.5</v>
          </cell>
          <cell r="EB589">
            <v>-3.9999999920837581E-2</v>
          </cell>
          <cell r="EC589">
            <v>-1.2999999998137355</v>
          </cell>
          <cell r="ED589">
            <v>-0.19999999972060323</v>
          </cell>
        </row>
        <row r="590">
          <cell r="F590">
            <v>-11.5</v>
          </cell>
          <cell r="G590">
            <v>-18.800000000046566</v>
          </cell>
          <cell r="H590">
            <v>-11</v>
          </cell>
          <cell r="I590">
            <v>957</v>
          </cell>
          <cell r="J590">
            <v>-17.299999999813735</v>
          </cell>
          <cell r="K590">
            <v>2325.1000000000931</v>
          </cell>
          <cell r="L590">
            <v>-448</v>
          </cell>
          <cell r="M590">
            <v>-644.20000000018626</v>
          </cell>
          <cell r="N590">
            <v>-133.80000000004657</v>
          </cell>
          <cell r="O590">
            <v>-14.600000000093132</v>
          </cell>
          <cell r="P590">
            <v>-71.600000000093132</v>
          </cell>
          <cell r="Q590">
            <v>-8.5</v>
          </cell>
          <cell r="R590">
            <v>29059.499999996275</v>
          </cell>
          <cell r="S590">
            <v>487.69999999995343</v>
          </cell>
          <cell r="T590">
            <v>-16.200000000186265</v>
          </cell>
          <cell r="U590">
            <v>-12.100000000093132</v>
          </cell>
          <cell r="V590">
            <v>0</v>
          </cell>
          <cell r="W590">
            <v>-1.1000000000931323</v>
          </cell>
          <cell r="X590">
            <v>-29.099999999860302</v>
          </cell>
          <cell r="Y590">
            <v>-486.5</v>
          </cell>
          <cell r="Z590">
            <v>-584.20000000018626</v>
          </cell>
          <cell r="AA590">
            <v>29726.600000000093</v>
          </cell>
          <cell r="AB590">
            <v>-16</v>
          </cell>
          <cell r="AC590">
            <v>-9.6000000000931323</v>
          </cell>
          <cell r="AD590">
            <v>0</v>
          </cell>
          <cell r="AE590">
            <v>-431.40000000223517</v>
          </cell>
          <cell r="AF590">
            <v>0</v>
          </cell>
          <cell r="AG590">
            <v>-0.19999999995343387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-146.10000000009313</v>
          </cell>
          <cell r="AM590">
            <v>-267</v>
          </cell>
          <cell r="AN590">
            <v>-17.5</v>
          </cell>
          <cell r="AO590">
            <v>-0.60000000009313226</v>
          </cell>
          <cell r="AP590">
            <v>0</v>
          </cell>
          <cell r="AQ590">
            <v>0</v>
          </cell>
          <cell r="AR590">
            <v>-695.30000000074506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-275.60000000009313</v>
          </cell>
          <cell r="AZ590">
            <v>-369.5</v>
          </cell>
          <cell r="BA590">
            <v>-48.800000000279397</v>
          </cell>
          <cell r="BB590">
            <v>-0.39999999990686774</v>
          </cell>
          <cell r="BC590">
            <v>-1</v>
          </cell>
          <cell r="BD590">
            <v>0</v>
          </cell>
          <cell r="BE590">
            <v>-7929.3999999985099</v>
          </cell>
          <cell r="BF590">
            <v>0</v>
          </cell>
          <cell r="BG590">
            <v>0</v>
          </cell>
          <cell r="BH590">
            <v>-0.19999999995343387</v>
          </cell>
          <cell r="BI590">
            <v>0</v>
          </cell>
          <cell r="BJ590">
            <v>0</v>
          </cell>
          <cell r="BK590">
            <v>0</v>
          </cell>
          <cell r="BL590">
            <v>-7708.5999999998603</v>
          </cell>
          <cell r="BM590">
            <v>-214.6999999997206</v>
          </cell>
          <cell r="BN590">
            <v>-5.8000000000465661</v>
          </cell>
          <cell r="BO590">
            <v>-9.9999999860301614E-2</v>
          </cell>
          <cell r="BP590">
            <v>0</v>
          </cell>
          <cell r="BQ590">
            <v>0</v>
          </cell>
          <cell r="BR590">
            <v>-1.2000000029802322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-9.9999999860301614E-2</v>
          </cell>
          <cell r="BY590">
            <v>-9.9999999860301614E-2</v>
          </cell>
          <cell r="BZ590">
            <v>-0.60000000009313226</v>
          </cell>
          <cell r="CA590">
            <v>-0.40000000013969839</v>
          </cell>
          <cell r="CB590">
            <v>0</v>
          </cell>
          <cell r="CC590">
            <v>0</v>
          </cell>
          <cell r="CD590">
            <v>0</v>
          </cell>
          <cell r="CE590">
            <v>-2.5000000037252903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-0.20000000018626451</v>
          </cell>
          <cell r="CL590">
            <v>-9.9999999860301614E-2</v>
          </cell>
          <cell r="CM590">
            <v>-0.60000000009313226</v>
          </cell>
          <cell r="CN590">
            <v>-1.5999999998603016</v>
          </cell>
          <cell r="CO590">
            <v>0</v>
          </cell>
          <cell r="CP590">
            <v>0</v>
          </cell>
          <cell r="CQ590">
            <v>0</v>
          </cell>
          <cell r="CR590">
            <v>-0.10000000149011612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-0.10000000009313226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-216.2269999999844</v>
          </cell>
          <cell r="S593">
            <v>-6.6549999999951979</v>
          </cell>
          <cell r="T593">
            <v>-14.210999999999331</v>
          </cell>
          <cell r="U593">
            <v>-42.127999999996973</v>
          </cell>
          <cell r="V593">
            <v>-25.359000000000378</v>
          </cell>
          <cell r="W593">
            <v>-8.2319999999999709</v>
          </cell>
          <cell r="X593">
            <v>-9.2740000000012515</v>
          </cell>
          <cell r="Y593">
            <v>-6.3540000000029977</v>
          </cell>
          <cell r="Z593">
            <v>-7.9619999999995343</v>
          </cell>
          <cell r="AA593">
            <v>-75.557000000000698</v>
          </cell>
          <cell r="AB593">
            <v>-20.495000000002619</v>
          </cell>
          <cell r="AC593">
            <v>0</v>
          </cell>
          <cell r="AD593">
            <v>0</v>
          </cell>
          <cell r="AE593">
            <v>-105.67399999999907</v>
          </cell>
          <cell r="AF593">
            <v>0</v>
          </cell>
          <cell r="AG593">
            <v>-4.8080000000009022</v>
          </cell>
          <cell r="AH593">
            <v>0</v>
          </cell>
          <cell r="AI593">
            <v>-8.6239999999997963</v>
          </cell>
          <cell r="AJ593">
            <v>-24.515999999999622</v>
          </cell>
          <cell r="AK593">
            <v>-17.255000000001019</v>
          </cell>
          <cell r="AL593">
            <v>-8.3319999999985157</v>
          </cell>
          <cell r="AM593">
            <v>-2.0409999999974389</v>
          </cell>
          <cell r="AN593">
            <v>-28.631000000001222</v>
          </cell>
          <cell r="AO593">
            <v>-11.466999999996915</v>
          </cell>
          <cell r="AP593">
            <v>0</v>
          </cell>
          <cell r="AQ593">
            <v>0</v>
          </cell>
          <cell r="AR593">
            <v>-126.7390000000014</v>
          </cell>
          <cell r="AS593">
            <v>0</v>
          </cell>
          <cell r="AT593">
            <v>0</v>
          </cell>
          <cell r="AU593">
            <v>-25.056000000000495</v>
          </cell>
          <cell r="AV593">
            <v>-32.601000000002387</v>
          </cell>
          <cell r="AW593">
            <v>-15.284999999999854</v>
          </cell>
          <cell r="AX593">
            <v>-17.771999999997206</v>
          </cell>
          <cell r="AY593">
            <v>-8.5270000000018626</v>
          </cell>
          <cell r="AZ593">
            <v>0</v>
          </cell>
          <cell r="BA593">
            <v>-27.497999999999593</v>
          </cell>
          <cell r="BB593">
            <v>0</v>
          </cell>
          <cell r="BC593">
            <v>0</v>
          </cell>
          <cell r="BD593">
            <v>0</v>
          </cell>
          <cell r="BE593">
            <v>-92.332999999984168</v>
          </cell>
          <cell r="BF593">
            <v>0</v>
          </cell>
          <cell r="BG593">
            <v>0</v>
          </cell>
          <cell r="BH593">
            <v>-13.661000000003696</v>
          </cell>
          <cell r="BI593">
            <v>-21.200000000004366</v>
          </cell>
          <cell r="BJ593">
            <v>-26.28099999999904</v>
          </cell>
          <cell r="BK593">
            <v>-10.281999999999243</v>
          </cell>
          <cell r="BL593">
            <v>0</v>
          </cell>
          <cell r="BM593">
            <v>-7.6389999999992142</v>
          </cell>
          <cell r="BN593">
            <v>-0.29600000000209548</v>
          </cell>
          <cell r="BO593">
            <v>-12.973999999998341</v>
          </cell>
          <cell r="BP593">
            <v>0</v>
          </cell>
          <cell r="BQ593">
            <v>0</v>
          </cell>
          <cell r="BR593">
            <v>-51.965000000025611</v>
          </cell>
          <cell r="BS593">
            <v>0</v>
          </cell>
          <cell r="BT593">
            <v>-4.9010000000016589</v>
          </cell>
          <cell r="BU593">
            <v>-6.7870000000002619</v>
          </cell>
          <cell r="BV593">
            <v>-19.156999999999243</v>
          </cell>
          <cell r="BW593">
            <v>0</v>
          </cell>
          <cell r="BX593">
            <v>-6.5800000000017462</v>
          </cell>
          <cell r="BY593">
            <v>-0.68400000000110595</v>
          </cell>
          <cell r="BZ593">
            <v>0</v>
          </cell>
          <cell r="CA593">
            <v>-12.147000000000844</v>
          </cell>
          <cell r="CB593">
            <v>-1.7089999999989232</v>
          </cell>
          <cell r="CC593">
            <v>0</v>
          </cell>
          <cell r="CD593">
            <v>0</v>
          </cell>
          <cell r="CE593">
            <v>-13.860000000044238</v>
          </cell>
          <cell r="CF593">
            <v>0</v>
          </cell>
          <cell r="CG593">
            <v>0</v>
          </cell>
          <cell r="CH593">
            <v>0</v>
          </cell>
          <cell r="CI593">
            <v>-13.860000000000582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1E-3</v>
          </cell>
          <cell r="H604">
            <v>1E-3</v>
          </cell>
          <cell r="I604">
            <v>2E-3</v>
          </cell>
          <cell r="J604">
            <v>4.0000000000000001E-3</v>
          </cell>
          <cell r="K604">
            <v>3.0000000000000001E-3</v>
          </cell>
          <cell r="L604">
            <v>1E-3</v>
          </cell>
          <cell r="M604">
            <v>1E-3</v>
          </cell>
          <cell r="N604">
            <v>2E-3</v>
          </cell>
          <cell r="O604">
            <v>1E-3</v>
          </cell>
          <cell r="P604">
            <v>0</v>
          </cell>
          <cell r="Q604">
            <v>0</v>
          </cell>
          <cell r="R604">
            <v>1E-3</v>
          </cell>
          <cell r="S604">
            <v>0</v>
          </cell>
          <cell r="T604">
            <v>1E-3</v>
          </cell>
          <cell r="U604">
            <v>1E-3</v>
          </cell>
          <cell r="V604">
            <v>2E-3</v>
          </cell>
          <cell r="W604">
            <v>3.0000000000000001E-3</v>
          </cell>
          <cell r="X604">
            <v>2E-3</v>
          </cell>
          <cell r="Y604">
            <v>1E-3</v>
          </cell>
          <cell r="Z604">
            <v>0</v>
          </cell>
          <cell r="AA604">
            <v>4.0000000000000001E-3</v>
          </cell>
          <cell r="AB604">
            <v>1E-3</v>
          </cell>
          <cell r="AC604">
            <v>0</v>
          </cell>
          <cell r="AD604">
            <v>0</v>
          </cell>
          <cell r="AE604">
            <v>1E-3</v>
          </cell>
          <cell r="AF604">
            <v>0</v>
          </cell>
          <cell r="AG604">
            <v>1E-3</v>
          </cell>
          <cell r="AH604">
            <v>1E-3</v>
          </cell>
          <cell r="AI604">
            <v>3.0000000000000001E-3</v>
          </cell>
          <cell r="AJ604">
            <v>1E-3</v>
          </cell>
          <cell r="AK604">
            <v>3.0000000000000001E-3</v>
          </cell>
          <cell r="AL604">
            <v>0</v>
          </cell>
          <cell r="AM604">
            <v>1E-3</v>
          </cell>
          <cell r="AN604">
            <v>1E-3</v>
          </cell>
          <cell r="AO604">
            <v>1E-3</v>
          </cell>
          <cell r="AP604">
            <v>0</v>
          </cell>
          <cell r="AQ604">
            <v>0</v>
          </cell>
          <cell r="AR604">
            <v>1E-3</v>
          </cell>
          <cell r="AS604">
            <v>0</v>
          </cell>
          <cell r="AT604">
            <v>0</v>
          </cell>
          <cell r="AU604">
            <v>1E-3</v>
          </cell>
          <cell r="AV604">
            <v>2E-3</v>
          </cell>
          <cell r="AW604">
            <v>2E-3</v>
          </cell>
          <cell r="AX604">
            <v>2E-3</v>
          </cell>
          <cell r="AY604">
            <v>0</v>
          </cell>
          <cell r="AZ604">
            <v>0</v>
          </cell>
          <cell r="BA604">
            <v>2E-3</v>
          </cell>
          <cell r="BB604">
            <v>0</v>
          </cell>
          <cell r="BC604">
            <v>0</v>
          </cell>
          <cell r="BD604">
            <v>0</v>
          </cell>
          <cell r="BE604">
            <v>1E-3</v>
          </cell>
          <cell r="BF604">
            <v>0</v>
          </cell>
          <cell r="BG604">
            <v>0</v>
          </cell>
          <cell r="BH604">
            <v>2E-3</v>
          </cell>
          <cell r="BI604">
            <v>2E-3</v>
          </cell>
          <cell r="BJ604">
            <v>1E-3</v>
          </cell>
          <cell r="BK604">
            <v>1E-3</v>
          </cell>
          <cell r="BL604">
            <v>0</v>
          </cell>
          <cell r="BM604">
            <v>0</v>
          </cell>
          <cell r="BN604">
            <v>2E-3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1E-3</v>
          </cell>
          <cell r="BV604">
            <v>2E-3</v>
          </cell>
          <cell r="BW604">
            <v>1E-3</v>
          </cell>
          <cell r="BX604">
            <v>1E-3</v>
          </cell>
          <cell r="BY604">
            <v>0</v>
          </cell>
          <cell r="BZ604">
            <v>0</v>
          </cell>
          <cell r="CA604">
            <v>1E-3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1E-3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</row>
        <row r="605">
          <cell r="F605">
            <v>0</v>
          </cell>
          <cell r="G605">
            <v>1E-3</v>
          </cell>
          <cell r="H605">
            <v>0</v>
          </cell>
          <cell r="I605">
            <v>0</v>
          </cell>
          <cell r="J605">
            <v>2E-3</v>
          </cell>
          <cell r="K605">
            <v>0</v>
          </cell>
          <cell r="L605">
            <v>1E-3</v>
          </cell>
          <cell r="M605">
            <v>0</v>
          </cell>
          <cell r="N605">
            <v>0</v>
          </cell>
          <cell r="O605">
            <v>1E-3</v>
          </cell>
          <cell r="P605">
            <v>0</v>
          </cell>
          <cell r="Q605">
            <v>0</v>
          </cell>
          <cell r="R605">
            <v>1E-3</v>
          </cell>
          <cell r="S605">
            <v>0</v>
          </cell>
          <cell r="T605">
            <v>0</v>
          </cell>
          <cell r="U605">
            <v>0</v>
          </cell>
          <cell r="V605">
            <v>1E-3</v>
          </cell>
          <cell r="W605">
            <v>1E-3</v>
          </cell>
          <cell r="X605">
            <v>1E-3</v>
          </cell>
          <cell r="Y605">
            <v>1E-3</v>
          </cell>
          <cell r="Z605">
            <v>1E-3</v>
          </cell>
          <cell r="AA605">
            <v>1E-3</v>
          </cell>
          <cell r="AB605">
            <v>0</v>
          </cell>
          <cell r="AC605">
            <v>1E-3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1E-3</v>
          </cell>
          <cell r="AI605">
            <v>1E-3</v>
          </cell>
          <cell r="AJ605">
            <v>1E-3</v>
          </cell>
          <cell r="AK605">
            <v>2E-3</v>
          </cell>
          <cell r="AL605">
            <v>0</v>
          </cell>
          <cell r="AM605">
            <v>0</v>
          </cell>
          <cell r="AN605">
            <v>0</v>
          </cell>
          <cell r="AO605">
            <v>1E-3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1E-3</v>
          </cell>
          <cell r="AV605">
            <v>1E-3</v>
          </cell>
          <cell r="AW605">
            <v>1E-3</v>
          </cell>
          <cell r="AX605">
            <v>0</v>
          </cell>
          <cell r="AY605">
            <v>1E-3</v>
          </cell>
          <cell r="AZ605">
            <v>1E-3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1E-3</v>
          </cell>
          <cell r="BJ605">
            <v>1E-3</v>
          </cell>
          <cell r="BK605">
            <v>1E-3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1E-3</v>
          </cell>
          <cell r="BV605">
            <v>1E-3</v>
          </cell>
          <cell r="BW605">
            <v>1E-3</v>
          </cell>
          <cell r="BX605">
            <v>1E-3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1E-3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-1E-3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-1E-3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2E-3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1E-3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1E-3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1E-3</v>
          </cell>
          <cell r="X608">
            <v>0</v>
          </cell>
          <cell r="Y608">
            <v>1E-3</v>
          </cell>
          <cell r="Z608">
            <v>0</v>
          </cell>
          <cell r="AA608">
            <v>1E-3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1E-3</v>
          </cell>
          <cell r="AK608">
            <v>1E-3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1E-3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1E-3</v>
          </cell>
          <cell r="BJ608">
            <v>1E-3</v>
          </cell>
          <cell r="BK608">
            <v>1E-3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1E-3</v>
          </cell>
          <cell r="BW608">
            <v>1E-3</v>
          </cell>
          <cell r="BX608">
            <v>1E-3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1E-3</v>
          </cell>
          <cell r="H609">
            <v>1E-3</v>
          </cell>
          <cell r="I609">
            <v>1E-3</v>
          </cell>
          <cell r="J609">
            <v>2E-3</v>
          </cell>
          <cell r="K609">
            <v>2E-3</v>
          </cell>
          <cell r="L609">
            <v>1E-3</v>
          </cell>
          <cell r="M609">
            <v>1E-3</v>
          </cell>
          <cell r="N609">
            <v>1E-3</v>
          </cell>
          <cell r="O609">
            <v>1E-3</v>
          </cell>
          <cell r="P609">
            <v>0</v>
          </cell>
          <cell r="Q609">
            <v>0</v>
          </cell>
          <cell r="R609">
            <v>1E-3</v>
          </cell>
          <cell r="S609">
            <v>0</v>
          </cell>
          <cell r="T609">
            <v>1E-3</v>
          </cell>
          <cell r="U609">
            <v>1E-3</v>
          </cell>
          <cell r="V609">
            <v>1E-3</v>
          </cell>
          <cell r="W609">
            <v>2E-3</v>
          </cell>
          <cell r="X609">
            <v>2E-3</v>
          </cell>
          <cell r="Y609">
            <v>0</v>
          </cell>
          <cell r="Z609">
            <v>1E-3</v>
          </cell>
          <cell r="AA609">
            <v>1E-3</v>
          </cell>
          <cell r="AB609">
            <v>1E-3</v>
          </cell>
          <cell r="AC609">
            <v>0</v>
          </cell>
          <cell r="AD609">
            <v>0</v>
          </cell>
          <cell r="AE609">
            <v>1E-3</v>
          </cell>
          <cell r="AF609">
            <v>0</v>
          </cell>
          <cell r="AG609">
            <v>0</v>
          </cell>
          <cell r="AH609">
            <v>1E-3</v>
          </cell>
          <cell r="AI609">
            <v>2E-3</v>
          </cell>
          <cell r="AJ609">
            <v>1E-3</v>
          </cell>
          <cell r="AK609">
            <v>2E-3</v>
          </cell>
          <cell r="AL609">
            <v>1E-3</v>
          </cell>
          <cell r="AM609">
            <v>1E-3</v>
          </cell>
          <cell r="AN609">
            <v>1E-3</v>
          </cell>
          <cell r="AO609">
            <v>1E-3</v>
          </cell>
          <cell r="AP609">
            <v>0</v>
          </cell>
          <cell r="AQ609">
            <v>0</v>
          </cell>
          <cell r="AR609">
            <v>1E-3</v>
          </cell>
          <cell r="AS609">
            <v>0</v>
          </cell>
          <cell r="AT609">
            <v>0</v>
          </cell>
          <cell r="AU609">
            <v>1E-3</v>
          </cell>
          <cell r="AV609">
            <v>1E-3</v>
          </cell>
          <cell r="AW609">
            <v>2E-3</v>
          </cell>
          <cell r="AX609">
            <v>2E-3</v>
          </cell>
          <cell r="AY609">
            <v>1E-3</v>
          </cell>
          <cell r="AZ609">
            <v>1E-3</v>
          </cell>
          <cell r="BA609">
            <v>1E-3</v>
          </cell>
          <cell r="BB609">
            <v>1E-3</v>
          </cell>
          <cell r="BC609">
            <v>0</v>
          </cell>
          <cell r="BD609">
            <v>0</v>
          </cell>
          <cell r="BE609">
            <v>1E-3</v>
          </cell>
          <cell r="BF609">
            <v>0</v>
          </cell>
          <cell r="BG609">
            <v>0</v>
          </cell>
          <cell r="BH609">
            <v>1E-3</v>
          </cell>
          <cell r="BI609">
            <v>1E-3</v>
          </cell>
          <cell r="BJ609">
            <v>1E-3</v>
          </cell>
          <cell r="BK609">
            <v>2E-3</v>
          </cell>
          <cell r="BL609">
            <v>0</v>
          </cell>
          <cell r="BM609">
            <v>1E-3</v>
          </cell>
          <cell r="BN609">
            <v>1E-3</v>
          </cell>
          <cell r="BO609">
            <v>0</v>
          </cell>
          <cell r="BP609">
            <v>0</v>
          </cell>
          <cell r="BQ609">
            <v>0</v>
          </cell>
          <cell r="BR609">
            <v>1E-3</v>
          </cell>
          <cell r="BS609">
            <v>0</v>
          </cell>
          <cell r="BT609">
            <v>0</v>
          </cell>
          <cell r="BU609">
            <v>1E-3</v>
          </cell>
          <cell r="BV609">
            <v>1E-3</v>
          </cell>
          <cell r="BW609">
            <v>1E-3</v>
          </cell>
          <cell r="BX609">
            <v>1E-3</v>
          </cell>
          <cell r="BY609">
            <v>0</v>
          </cell>
          <cell r="BZ609">
            <v>0</v>
          </cell>
          <cell r="CA609">
            <v>1E-3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1E-3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1E-3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1E-3</v>
          </cell>
          <cell r="X610">
            <v>1E-3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1E-3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1E-3</v>
          </cell>
          <cell r="AX610">
            <v>1E-3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1E-3</v>
          </cell>
          <cell r="BK610">
            <v>1E-3</v>
          </cell>
          <cell r="BL610">
            <v>0</v>
          </cell>
          <cell r="BM610">
            <v>0</v>
          </cell>
          <cell r="BN610">
            <v>0</v>
          </cell>
          <cell r="BO610">
            <v>1E-3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1E-3</v>
          </cell>
          <cell r="G611">
            <v>1E-3</v>
          </cell>
          <cell r="H611">
            <v>0</v>
          </cell>
          <cell r="I611">
            <v>1E-3</v>
          </cell>
          <cell r="J611">
            <v>2E-3</v>
          </cell>
          <cell r="K611">
            <v>3.0000000000000001E-3</v>
          </cell>
          <cell r="L611">
            <v>2E-3</v>
          </cell>
          <cell r="M611">
            <v>1E-3</v>
          </cell>
          <cell r="N611">
            <v>0</v>
          </cell>
          <cell r="O611">
            <v>1E-3</v>
          </cell>
          <cell r="P611">
            <v>1E-3</v>
          </cell>
          <cell r="Q611">
            <v>1E-3</v>
          </cell>
          <cell r="R611">
            <v>1E-3</v>
          </cell>
          <cell r="S611">
            <v>1E-3</v>
          </cell>
          <cell r="T611">
            <v>2E-3</v>
          </cell>
          <cell r="U611">
            <v>1E-3</v>
          </cell>
          <cell r="V611">
            <v>0</v>
          </cell>
          <cell r="W611">
            <v>3.0000000000000001E-3</v>
          </cell>
          <cell r="X611">
            <v>3.0000000000000001E-3</v>
          </cell>
          <cell r="Y611">
            <v>2E-3</v>
          </cell>
          <cell r="Z611">
            <v>2E-3</v>
          </cell>
          <cell r="AA611">
            <v>1E-3</v>
          </cell>
          <cell r="AB611">
            <v>1E-3</v>
          </cell>
          <cell r="AC611">
            <v>1E-3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1E-3</v>
          </cell>
          <cell r="J612">
            <v>1E-3</v>
          </cell>
          <cell r="K612">
            <v>1E-3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1E-3</v>
          </cell>
          <cell r="W612">
            <v>1E-3</v>
          </cell>
          <cell r="X612">
            <v>1E-3</v>
          </cell>
          <cell r="Y612">
            <v>0</v>
          </cell>
          <cell r="Z612">
            <v>0</v>
          </cell>
          <cell r="AA612">
            <v>2E-3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1E-3</v>
          </cell>
          <cell r="AI612">
            <v>1E-3</v>
          </cell>
          <cell r="AJ612">
            <v>1E-3</v>
          </cell>
          <cell r="AK612">
            <v>1E-3</v>
          </cell>
          <cell r="AL612">
            <v>0</v>
          </cell>
          <cell r="AM612">
            <v>0</v>
          </cell>
          <cell r="AN612">
            <v>1E-3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1E-3</v>
          </cell>
          <cell r="AV612">
            <v>1E-3</v>
          </cell>
          <cell r="AW612">
            <v>1E-3</v>
          </cell>
          <cell r="AX612">
            <v>1E-3</v>
          </cell>
          <cell r="AY612">
            <v>0</v>
          </cell>
          <cell r="AZ612">
            <v>0</v>
          </cell>
          <cell r="BA612">
            <v>1E-3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1E-3</v>
          </cell>
          <cell r="BJ612">
            <v>0</v>
          </cell>
          <cell r="BK612">
            <v>1E-3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1E-3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1E-3</v>
          </cell>
          <cell r="L614">
            <v>1E-3</v>
          </cell>
          <cell r="M614">
            <v>1E-3</v>
          </cell>
          <cell r="N614">
            <v>1E-3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-1E-3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1E-3</v>
          </cell>
          <cell r="Z614">
            <v>1E-3</v>
          </cell>
          <cell r="AA614">
            <v>0</v>
          </cell>
          <cell r="AB614">
            <v>1E-3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1E-3</v>
          </cell>
          <cell r="AI614">
            <v>1E-3</v>
          </cell>
          <cell r="AJ614">
            <v>1E-3</v>
          </cell>
          <cell r="AK614">
            <v>0</v>
          </cell>
          <cell r="AL614">
            <v>1E-3</v>
          </cell>
          <cell r="AM614">
            <v>1E-3</v>
          </cell>
          <cell r="AN614">
            <v>1E-3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1E-3</v>
          </cell>
          <cell r="AW614">
            <v>0</v>
          </cell>
          <cell r="AX614">
            <v>1E-3</v>
          </cell>
          <cell r="AY614">
            <v>1E-3</v>
          </cell>
          <cell r="AZ614">
            <v>1E-3</v>
          </cell>
          <cell r="BA614">
            <v>0</v>
          </cell>
          <cell r="BB614">
            <v>1E-3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1E-3</v>
          </cell>
          <cell r="BI614">
            <v>0</v>
          </cell>
          <cell r="BJ614">
            <v>0</v>
          </cell>
          <cell r="BK614">
            <v>2E-3</v>
          </cell>
          <cell r="BL614">
            <v>-1E-3</v>
          </cell>
          <cell r="BM614">
            <v>1E-3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1E-3</v>
          </cell>
          <cell r="BS614">
            <v>0</v>
          </cell>
          <cell r="BT614">
            <v>0</v>
          </cell>
          <cell r="BU614">
            <v>1E-3</v>
          </cell>
          <cell r="BV614">
            <v>1E-3</v>
          </cell>
          <cell r="BW614">
            <v>2E-3</v>
          </cell>
          <cell r="BX614">
            <v>1E-3</v>
          </cell>
          <cell r="BY614">
            <v>1E-3</v>
          </cell>
          <cell r="BZ614">
            <v>1E-3</v>
          </cell>
          <cell r="CA614">
            <v>0</v>
          </cell>
          <cell r="CB614">
            <v>1E-3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1E-3</v>
          </cell>
          <cell r="CJ614">
            <v>1E-3</v>
          </cell>
          <cell r="CK614">
            <v>1E-3</v>
          </cell>
          <cell r="CL614">
            <v>0</v>
          </cell>
          <cell r="CM614">
            <v>1E-3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1E-3</v>
          </cell>
          <cell r="L616">
            <v>0</v>
          </cell>
          <cell r="M616">
            <v>0</v>
          </cell>
          <cell r="N616">
            <v>1E-3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-1E-3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2E-3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1E-3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1E-3</v>
          </cell>
          <cell r="J620">
            <v>1E-3</v>
          </cell>
          <cell r="K620">
            <v>1E-3</v>
          </cell>
          <cell r="L620">
            <v>1E-3</v>
          </cell>
          <cell r="M620">
            <v>1E-3</v>
          </cell>
          <cell r="N620">
            <v>1E-3</v>
          </cell>
          <cell r="O620">
            <v>0</v>
          </cell>
          <cell r="P620">
            <v>0</v>
          </cell>
          <cell r="Q620">
            <v>0</v>
          </cell>
          <cell r="R620">
            <v>1E-3</v>
          </cell>
          <cell r="S620">
            <v>2E-3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1E-3</v>
          </cell>
          <cell r="Z620">
            <v>1E-3</v>
          </cell>
          <cell r="AA620">
            <v>1E-3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1E-3</v>
          </cell>
          <cell r="AM620">
            <v>1E-3</v>
          </cell>
          <cell r="AN620">
            <v>1E-3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1E-3</v>
          </cell>
          <cell r="AZ620">
            <v>1E-3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1E-3</v>
          </cell>
          <cell r="BL620">
            <v>-1E-3</v>
          </cell>
          <cell r="BM620">
            <v>1E-3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1E-3</v>
          </cell>
          <cell r="CL620">
            <v>0</v>
          </cell>
          <cell r="CM620">
            <v>0</v>
          </cell>
          <cell r="CN620">
            <v>1E-3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-1E-3</v>
          </cell>
          <cell r="I709">
            <v>0</v>
          </cell>
          <cell r="J709">
            <v>-1E-3</v>
          </cell>
          <cell r="K709">
            <v>-2E-3</v>
          </cell>
          <cell r="L709">
            <v>0</v>
          </cell>
          <cell r="M709">
            <v>-1E-3</v>
          </cell>
          <cell r="N709">
            <v>-1E-3</v>
          </cell>
          <cell r="O709">
            <v>-1E-3</v>
          </cell>
          <cell r="P709">
            <v>0</v>
          </cell>
          <cell r="Q709">
            <v>0</v>
          </cell>
          <cell r="R709">
            <v>-1E-3</v>
          </cell>
          <cell r="S709">
            <v>0</v>
          </cell>
          <cell r="T709">
            <v>-1E-3</v>
          </cell>
          <cell r="U709">
            <v>-1E-3</v>
          </cell>
          <cell r="V709">
            <v>0</v>
          </cell>
          <cell r="W709">
            <v>-1E-3</v>
          </cell>
          <cell r="X709">
            <v>-1E-3</v>
          </cell>
          <cell r="Y709">
            <v>-1E-3</v>
          </cell>
          <cell r="Z709">
            <v>0</v>
          </cell>
          <cell r="AA709">
            <v>-2E-3</v>
          </cell>
          <cell r="AB709">
            <v>0</v>
          </cell>
          <cell r="AC709">
            <v>0</v>
          </cell>
          <cell r="AD709">
            <v>0</v>
          </cell>
          <cell r="AE709">
            <v>-1E-3</v>
          </cell>
          <cell r="AF709">
            <v>0</v>
          </cell>
          <cell r="AG709">
            <v>-1E-3</v>
          </cell>
          <cell r="AH709">
            <v>-1E-3</v>
          </cell>
          <cell r="AI709">
            <v>-1E-3</v>
          </cell>
          <cell r="AJ709">
            <v>0</v>
          </cell>
          <cell r="AK709">
            <v>-2E-3</v>
          </cell>
          <cell r="AL709">
            <v>0</v>
          </cell>
          <cell r="AM709">
            <v>-1E-3</v>
          </cell>
          <cell r="AN709">
            <v>-1E-3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-1E-3</v>
          </cell>
          <cell r="AV709">
            <v>-1E-3</v>
          </cell>
          <cell r="AW709">
            <v>-1E-3</v>
          </cell>
          <cell r="AX709">
            <v>-1E-3</v>
          </cell>
          <cell r="AY709">
            <v>0</v>
          </cell>
          <cell r="AZ709">
            <v>0</v>
          </cell>
          <cell r="BA709">
            <v>-1E-3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-1E-3</v>
          </cell>
          <cell r="BI709">
            <v>-1E-3</v>
          </cell>
          <cell r="BJ709">
            <v>0</v>
          </cell>
          <cell r="BK709">
            <v>-1E-3</v>
          </cell>
          <cell r="BL709">
            <v>0</v>
          </cell>
          <cell r="BM709">
            <v>0</v>
          </cell>
          <cell r="BN709">
            <v>-2E-3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-1E-3</v>
          </cell>
          <cell r="BV709">
            <v>-1E-3</v>
          </cell>
          <cell r="BW709">
            <v>0</v>
          </cell>
          <cell r="BX709">
            <v>-1E-3</v>
          </cell>
          <cell r="BY709">
            <v>0</v>
          </cell>
          <cell r="BZ709">
            <v>0</v>
          </cell>
          <cell r="CA709">
            <v>-1E-3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-1E-3</v>
          </cell>
          <cell r="H710">
            <v>0</v>
          </cell>
          <cell r="I710">
            <v>0</v>
          </cell>
          <cell r="J710">
            <v>-1E-3</v>
          </cell>
          <cell r="K710">
            <v>0</v>
          </cell>
          <cell r="L710">
            <v>-1E-3</v>
          </cell>
          <cell r="M710">
            <v>0</v>
          </cell>
          <cell r="N710">
            <v>0</v>
          </cell>
          <cell r="O710">
            <v>-1E-3</v>
          </cell>
          <cell r="P710">
            <v>0</v>
          </cell>
          <cell r="Q710">
            <v>0</v>
          </cell>
          <cell r="R710">
            <v>-1E-3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-1E-3</v>
          </cell>
          <cell r="X710">
            <v>-1E-3</v>
          </cell>
          <cell r="Y710">
            <v>-1E-3</v>
          </cell>
          <cell r="Z710">
            <v>-1E-3</v>
          </cell>
          <cell r="AA710">
            <v>-1E-3</v>
          </cell>
          <cell r="AB710">
            <v>0</v>
          </cell>
          <cell r="AC710">
            <v>-1E-3</v>
          </cell>
          <cell r="AD710">
            <v>-1E-3</v>
          </cell>
          <cell r="AE710">
            <v>-1E-3</v>
          </cell>
          <cell r="AF710">
            <v>0</v>
          </cell>
          <cell r="AG710">
            <v>-1E-3</v>
          </cell>
          <cell r="AH710">
            <v>-1E-3</v>
          </cell>
          <cell r="AI710">
            <v>-1E-3</v>
          </cell>
          <cell r="AJ710">
            <v>-1E-3</v>
          </cell>
          <cell r="AK710">
            <v>-2E-3</v>
          </cell>
          <cell r="AL710">
            <v>-1E-3</v>
          </cell>
          <cell r="AM710">
            <v>-1E-3</v>
          </cell>
          <cell r="AN710">
            <v>-1E-3</v>
          </cell>
          <cell r="AO710">
            <v>-1E-3</v>
          </cell>
          <cell r="AP710">
            <v>0</v>
          </cell>
          <cell r="AQ710">
            <v>0</v>
          </cell>
          <cell r="AR710">
            <v>-1E-3</v>
          </cell>
          <cell r="AS710">
            <v>0</v>
          </cell>
          <cell r="AT710">
            <v>-1E-3</v>
          </cell>
          <cell r="AU710">
            <v>-1E-3</v>
          </cell>
          <cell r="AV710">
            <v>-2E-3</v>
          </cell>
          <cell r="AW710">
            <v>0</v>
          </cell>
          <cell r="AX710">
            <v>-1E-3</v>
          </cell>
          <cell r="AY710">
            <v>-1E-3</v>
          </cell>
          <cell r="AZ710">
            <v>-1E-3</v>
          </cell>
          <cell r="BA710">
            <v>-1E-3</v>
          </cell>
          <cell r="BB710">
            <v>-1E-3</v>
          </cell>
          <cell r="BC710">
            <v>-1E-3</v>
          </cell>
          <cell r="BD710">
            <v>0</v>
          </cell>
          <cell r="BE710">
            <v>-1E-3</v>
          </cell>
          <cell r="BF710">
            <v>0</v>
          </cell>
          <cell r="BG710">
            <v>-1E-3</v>
          </cell>
          <cell r="BH710">
            <v>-1E-3</v>
          </cell>
          <cell r="BI710">
            <v>-1E-3</v>
          </cell>
          <cell r="BJ710">
            <v>-1E-3</v>
          </cell>
          <cell r="BK710">
            <v>-2E-3</v>
          </cell>
          <cell r="BL710">
            <v>-1E-3</v>
          </cell>
          <cell r="BM710">
            <v>0</v>
          </cell>
          <cell r="BN710">
            <v>-1E-3</v>
          </cell>
          <cell r="BO710">
            <v>-1E-3</v>
          </cell>
          <cell r="BP710">
            <v>-1E-3</v>
          </cell>
          <cell r="BQ710">
            <v>0</v>
          </cell>
          <cell r="BR710">
            <v>-1E-3</v>
          </cell>
          <cell r="BS710">
            <v>0</v>
          </cell>
          <cell r="BT710">
            <v>0</v>
          </cell>
          <cell r="BU710">
            <v>-1E-3</v>
          </cell>
          <cell r="BV710">
            <v>-1E-3</v>
          </cell>
          <cell r="BW710">
            <v>0</v>
          </cell>
          <cell r="BX710">
            <v>-1E-3</v>
          </cell>
          <cell r="BY710">
            <v>0</v>
          </cell>
          <cell r="BZ710">
            <v>-1E-3</v>
          </cell>
          <cell r="CA710">
            <v>-1E-3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-1E-3</v>
          </cell>
          <cell r="CJ710">
            <v>0</v>
          </cell>
          <cell r="CK710">
            <v>-1E-3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-1E-3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-1E-3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-1E-3</v>
          </cell>
          <cell r="M713">
            <v>-1E-3</v>
          </cell>
          <cell r="N713">
            <v>0</v>
          </cell>
          <cell r="O713">
            <v>-1E-3</v>
          </cell>
          <cell r="P713">
            <v>-1E-3</v>
          </cell>
          <cell r="Q713">
            <v>0</v>
          </cell>
          <cell r="R713">
            <v>-1E-3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-1E-3</v>
          </cell>
          <cell r="X713">
            <v>-1E-3</v>
          </cell>
          <cell r="Y713">
            <v>-1E-3</v>
          </cell>
          <cell r="Z713">
            <v>-1E-3</v>
          </cell>
          <cell r="AA713">
            <v>-1E-3</v>
          </cell>
          <cell r="AB713">
            <v>-1E-3</v>
          </cell>
          <cell r="AC713">
            <v>-1E-3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-1E-3</v>
          </cell>
          <cell r="AK713">
            <v>-1E-3</v>
          </cell>
          <cell r="AL713">
            <v>-1E-3</v>
          </cell>
          <cell r="AM713">
            <v>-1E-3</v>
          </cell>
          <cell r="AN713">
            <v>-1E-3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-1E-3</v>
          </cell>
          <cell r="AX713">
            <v>-1E-3</v>
          </cell>
          <cell r="AY713">
            <v>-1E-3</v>
          </cell>
          <cell r="AZ713">
            <v>-1E-3</v>
          </cell>
          <cell r="BA713">
            <v>-1E-3</v>
          </cell>
          <cell r="BB713">
            <v>-1E-3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-1E-3</v>
          </cell>
          <cell r="BK713">
            <v>-1E-3</v>
          </cell>
          <cell r="BL713">
            <v>0</v>
          </cell>
          <cell r="BM713">
            <v>-1E-3</v>
          </cell>
          <cell r="BN713">
            <v>-1E-3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-1E-3</v>
          </cell>
          <cell r="BW713">
            <v>-1E-3</v>
          </cell>
          <cell r="BX713">
            <v>-1E-3</v>
          </cell>
          <cell r="BY713">
            <v>0</v>
          </cell>
          <cell r="BZ713">
            <v>-1E-3</v>
          </cell>
          <cell r="CA713">
            <v>-1E-3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-1E-3</v>
          </cell>
          <cell r="CJ713">
            <v>-1E-3</v>
          </cell>
          <cell r="CK713">
            <v>-1E-3</v>
          </cell>
          <cell r="CL713">
            <v>0</v>
          </cell>
          <cell r="CM713">
            <v>0</v>
          </cell>
          <cell r="CN713">
            <v>-1E-3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-1E-3</v>
          </cell>
          <cell r="H714">
            <v>-1E-3</v>
          </cell>
          <cell r="I714">
            <v>-1E-3</v>
          </cell>
          <cell r="J714">
            <v>-1E-3</v>
          </cell>
          <cell r="K714">
            <v>-2E-3</v>
          </cell>
          <cell r="L714">
            <v>-1E-3</v>
          </cell>
          <cell r="M714">
            <v>-1E-3</v>
          </cell>
          <cell r="N714">
            <v>-1E-3</v>
          </cell>
          <cell r="O714">
            <v>-1E-3</v>
          </cell>
          <cell r="P714">
            <v>0</v>
          </cell>
          <cell r="Q714">
            <v>0</v>
          </cell>
          <cell r="R714">
            <v>-1E-3</v>
          </cell>
          <cell r="S714">
            <v>0</v>
          </cell>
          <cell r="T714">
            <v>-1E-3</v>
          </cell>
          <cell r="U714">
            <v>-1E-3</v>
          </cell>
          <cell r="V714">
            <v>-1E-3</v>
          </cell>
          <cell r="W714">
            <v>-1E-3</v>
          </cell>
          <cell r="X714">
            <v>-1E-3</v>
          </cell>
          <cell r="Y714">
            <v>-1E-3</v>
          </cell>
          <cell r="Z714">
            <v>-1E-3</v>
          </cell>
          <cell r="AA714">
            <v>-1E-3</v>
          </cell>
          <cell r="AB714">
            <v>-1E-3</v>
          </cell>
          <cell r="AC714">
            <v>0</v>
          </cell>
          <cell r="AD714">
            <v>0</v>
          </cell>
          <cell r="AE714">
            <v>-1E-3</v>
          </cell>
          <cell r="AF714">
            <v>0</v>
          </cell>
          <cell r="AG714">
            <v>0</v>
          </cell>
          <cell r="AH714">
            <v>-1E-3</v>
          </cell>
          <cell r="AI714">
            <v>-1E-3</v>
          </cell>
          <cell r="AJ714">
            <v>-1E-3</v>
          </cell>
          <cell r="AK714">
            <v>-1E-3</v>
          </cell>
          <cell r="AL714">
            <v>-1E-3</v>
          </cell>
          <cell r="AM714">
            <v>-1E-3</v>
          </cell>
          <cell r="AN714">
            <v>-1E-3</v>
          </cell>
          <cell r="AO714">
            <v>-1E-3</v>
          </cell>
          <cell r="AP714">
            <v>-1E-3</v>
          </cell>
          <cell r="AQ714">
            <v>0</v>
          </cell>
          <cell r="AR714">
            <v>-1E-3</v>
          </cell>
          <cell r="AS714">
            <v>0</v>
          </cell>
          <cell r="AT714">
            <v>0</v>
          </cell>
          <cell r="AU714">
            <v>-1E-3</v>
          </cell>
          <cell r="AV714">
            <v>-1E-3</v>
          </cell>
          <cell r="AW714">
            <v>-1E-3</v>
          </cell>
          <cell r="AX714">
            <v>-2E-3</v>
          </cell>
          <cell r="AY714">
            <v>-1E-3</v>
          </cell>
          <cell r="AZ714">
            <v>-1E-3</v>
          </cell>
          <cell r="BA714">
            <v>-1E-3</v>
          </cell>
          <cell r="BB714">
            <v>-1E-3</v>
          </cell>
          <cell r="BC714">
            <v>0</v>
          </cell>
          <cell r="BD714">
            <v>0</v>
          </cell>
          <cell r="BE714">
            <v>-1E-3</v>
          </cell>
          <cell r="BF714">
            <v>0</v>
          </cell>
          <cell r="BG714">
            <v>0</v>
          </cell>
          <cell r="BH714">
            <v>-1E-3</v>
          </cell>
          <cell r="BI714">
            <v>-1E-3</v>
          </cell>
          <cell r="BJ714">
            <v>-1E-3</v>
          </cell>
          <cell r="BK714">
            <v>-1E-3</v>
          </cell>
          <cell r="BL714">
            <v>-1E-3</v>
          </cell>
          <cell r="BM714">
            <v>-1E-3</v>
          </cell>
          <cell r="BN714">
            <v>-1E-3</v>
          </cell>
          <cell r="BO714">
            <v>0</v>
          </cell>
          <cell r="BP714">
            <v>0</v>
          </cell>
          <cell r="BQ714">
            <v>0</v>
          </cell>
          <cell r="BR714">
            <v>-1E-3</v>
          </cell>
          <cell r="BS714">
            <v>0</v>
          </cell>
          <cell r="BT714">
            <v>0</v>
          </cell>
          <cell r="BU714">
            <v>-1E-3</v>
          </cell>
          <cell r="BV714">
            <v>-1E-3</v>
          </cell>
          <cell r="BW714">
            <v>-1E-3</v>
          </cell>
          <cell r="BX714">
            <v>-1E-3</v>
          </cell>
          <cell r="BY714">
            <v>0</v>
          </cell>
          <cell r="BZ714">
            <v>0</v>
          </cell>
          <cell r="CA714">
            <v>-1E-3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-1E-3</v>
          </cell>
          <cell r="CJ714">
            <v>0</v>
          </cell>
          <cell r="CK714">
            <v>-1E-3</v>
          </cell>
          <cell r="CL714">
            <v>0</v>
          </cell>
          <cell r="CM714">
            <v>0</v>
          </cell>
          <cell r="CN714">
            <v>-1E-3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-1E-3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-1E-3</v>
          </cell>
          <cell r="AM715">
            <v>-1E-3</v>
          </cell>
          <cell r="AN715">
            <v>0</v>
          </cell>
          <cell r="AO715">
            <v>-1E-3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-1E-3</v>
          </cell>
          <cell r="AZ715">
            <v>-1E-3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-1E-3</v>
          </cell>
          <cell r="BK715">
            <v>0</v>
          </cell>
          <cell r="BL715">
            <v>-1E-3</v>
          </cell>
          <cell r="BM715">
            <v>-1E-3</v>
          </cell>
          <cell r="BN715">
            <v>0</v>
          </cell>
          <cell r="BO715">
            <v>-1E-3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-1E-3</v>
          </cell>
          <cell r="BY715">
            <v>0</v>
          </cell>
          <cell r="BZ715">
            <v>-1E-3</v>
          </cell>
          <cell r="CA715">
            <v>0</v>
          </cell>
          <cell r="CB715">
            <v>-1E-3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-1E-3</v>
          </cell>
          <cell r="CK715">
            <v>-1E-3</v>
          </cell>
          <cell r="CL715">
            <v>0</v>
          </cell>
          <cell r="CM715">
            <v>-1E-3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-1E-3</v>
          </cell>
          <cell r="J717">
            <v>-1E-3</v>
          </cell>
          <cell r="K717">
            <v>-1E-3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-1E-3</v>
          </cell>
          <cell r="W717">
            <v>-1E-3</v>
          </cell>
          <cell r="X717">
            <v>-1E-3</v>
          </cell>
          <cell r="Y717">
            <v>0</v>
          </cell>
          <cell r="Z717">
            <v>0</v>
          </cell>
          <cell r="AA717">
            <v>-2E-3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-1E-3</v>
          </cell>
          <cell r="AJ717">
            <v>-1E-3</v>
          </cell>
          <cell r="AK717">
            <v>-1E-3</v>
          </cell>
          <cell r="AL717">
            <v>0</v>
          </cell>
          <cell r="AM717">
            <v>0</v>
          </cell>
          <cell r="AN717">
            <v>-1E-3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-1E-3</v>
          </cell>
          <cell r="AW717">
            <v>-1E-3</v>
          </cell>
          <cell r="AX717">
            <v>-1E-3</v>
          </cell>
          <cell r="AY717">
            <v>0</v>
          </cell>
          <cell r="AZ717">
            <v>0</v>
          </cell>
          <cell r="BA717">
            <v>-1E-3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-1E-3</v>
          </cell>
          <cell r="BJ717">
            <v>0</v>
          </cell>
          <cell r="BK717">
            <v>-1E-3</v>
          </cell>
          <cell r="BL717">
            <v>0</v>
          </cell>
          <cell r="BM717">
            <v>0</v>
          </cell>
          <cell r="BN717">
            <v>-1E-3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-1E-3</v>
          </cell>
          <cell r="BW717">
            <v>0</v>
          </cell>
          <cell r="BX717">
            <v>-1E-3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-1E-3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-1E-3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-1E-3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-1E-3</v>
          </cell>
          <cell r="CJ719">
            <v>0</v>
          </cell>
          <cell r="CK719">
            <v>0</v>
          </cell>
          <cell r="CL719">
            <v>0</v>
          </cell>
          <cell r="CM719">
            <v>-1E-3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-1E-3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-1E-3</v>
          </cell>
          <cell r="S725">
            <v>-1.0999999999999999E-2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-1E-3</v>
          </cell>
          <cell r="Z725">
            <v>-1E-3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-1E-3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-1E-3</v>
          </cell>
          <cell r="AZ725">
            <v>-1E-3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1E-3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1E-3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8.9999999999999993E-3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-2E-3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-24796.439000001177</v>
          </cell>
          <cell r="CS810">
            <v>-1199.9479999998584</v>
          </cell>
          <cell r="CT810">
            <v>-1342.935999999987</v>
          </cell>
          <cell r="CU810">
            <v>-2091.6629999999423</v>
          </cell>
          <cell r="CV810">
            <v>-2415.8099999999395</v>
          </cell>
          <cell r="CW810">
            <v>-2796.5100000000093</v>
          </cell>
          <cell r="CX810">
            <v>-2970.9899999999907</v>
          </cell>
          <cell r="CY810">
            <v>-2689.1259999999311</v>
          </cell>
          <cell r="CZ810">
            <v>-2693.4660000000149</v>
          </cell>
          <cell r="DA810">
            <v>-2374.3199999998324</v>
          </cell>
          <cell r="DB810">
            <v>-1924.9450000000652</v>
          </cell>
          <cell r="DC810">
            <v>-1296.5100000000093</v>
          </cell>
          <cell r="DD810">
            <v>-1000.2150000000838</v>
          </cell>
          <cell r="DE810">
            <v>-24725.433000000194</v>
          </cell>
          <cell r="DF810">
            <v>-1194.2129999999888</v>
          </cell>
          <cell r="DG810">
            <v>-1384.344000000041</v>
          </cell>
          <cell r="DH810">
            <v>-2081.6189999999478</v>
          </cell>
          <cell r="DI810">
            <v>-2404.2600000002421</v>
          </cell>
          <cell r="DJ810">
            <v>-2783.0869999998249</v>
          </cell>
          <cell r="DK810">
            <v>-2956.7399999999907</v>
          </cell>
          <cell r="DL810">
            <v>-2676.3229999998584</v>
          </cell>
          <cell r="DM810">
            <v>-2680.5700000000652</v>
          </cell>
          <cell r="DN810">
            <v>-2362.890000000014</v>
          </cell>
          <cell r="DO810">
            <v>-1915.6760000000941</v>
          </cell>
          <cell r="DP810">
            <v>-1290.2700000000186</v>
          </cell>
          <cell r="DQ810">
            <v>-995.44100000010803</v>
          </cell>
          <cell r="DR810">
            <v>-24554.201999999583</v>
          </cell>
          <cell r="DS810">
            <v>-1188.1990000000224</v>
          </cell>
          <cell r="DT810">
            <v>-1329.9719999999506</v>
          </cell>
          <cell r="DU810">
            <v>-2071.1720000000205</v>
          </cell>
          <cell r="DV810">
            <v>-2392.2599999998929</v>
          </cell>
          <cell r="DW810">
            <v>-2769.1990000000224</v>
          </cell>
          <cell r="DX810">
            <v>-2941.9799999999814</v>
          </cell>
          <cell r="DY810">
            <v>-2662.7449999999953</v>
          </cell>
          <cell r="DZ810">
            <v>-2667.2090000000317</v>
          </cell>
          <cell r="EA810">
            <v>-2351.0999999999767</v>
          </cell>
          <cell r="EB810">
            <v>-1906.0969999999506</v>
          </cell>
          <cell r="EC810">
            <v>-1283.8499999998603</v>
          </cell>
          <cell r="ED810">
            <v>-990.41899999999441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-5455.2165800002404</v>
          </cell>
          <cell r="CS812">
            <v>-263.98855999996886</v>
          </cell>
          <cell r="CT812">
            <v>-295.4459199999983</v>
          </cell>
          <cell r="CU812">
            <v>-460.16585999997915</v>
          </cell>
          <cell r="CV812">
            <v>-531.47820000001229</v>
          </cell>
          <cell r="CW812">
            <v>-615.23219999999856</v>
          </cell>
          <cell r="CX812">
            <v>-653.61779999997816</v>
          </cell>
          <cell r="CY812">
            <v>-591.60771999999997</v>
          </cell>
          <cell r="CZ812">
            <v>-592.56252000000677</v>
          </cell>
          <cell r="DA812">
            <v>-522.35039999996661</v>
          </cell>
          <cell r="DB812">
            <v>-423.48790000000736</v>
          </cell>
          <cell r="DC812">
            <v>-285.23219999999856</v>
          </cell>
          <cell r="DD812">
            <v>-220.04730000003474</v>
          </cell>
          <cell r="DE812">
            <v>-5686.8495900002308</v>
          </cell>
          <cell r="DF812">
            <v>-274.66898999997647</v>
          </cell>
          <cell r="DG812">
            <v>-318.39912000001641</v>
          </cell>
          <cell r="DH812">
            <v>-478.7723700000206</v>
          </cell>
          <cell r="DI812">
            <v>-552.97980000003008</v>
          </cell>
          <cell r="DJ812">
            <v>-640.11000999994576</v>
          </cell>
          <cell r="DK812">
            <v>-680.05019999999786</v>
          </cell>
          <cell r="DL812">
            <v>-615.55428999997093</v>
          </cell>
          <cell r="DM812">
            <v>-616.53109999999288</v>
          </cell>
          <cell r="DN812">
            <v>-543.46470000001136</v>
          </cell>
          <cell r="DO812">
            <v>-440.60548000002746</v>
          </cell>
          <cell r="DP812">
            <v>-296.76209999999264</v>
          </cell>
          <cell r="DQ812">
            <v>-228.95143000001553</v>
          </cell>
          <cell r="DR812">
            <v>-5647.4664599997923</v>
          </cell>
          <cell r="DS812">
            <v>-273.28577000001678</v>
          </cell>
          <cell r="DT812">
            <v>-305.8935599999968</v>
          </cell>
          <cell r="DU812">
            <v>-476.36955999999191</v>
          </cell>
          <cell r="DV812">
            <v>-550.21979999999166</v>
          </cell>
          <cell r="DW812">
            <v>-636.91577000002144</v>
          </cell>
          <cell r="DX812">
            <v>-676.65540000001783</v>
          </cell>
          <cell r="DY812">
            <v>-612.43134999999893</v>
          </cell>
          <cell r="DZ812">
            <v>-613.45806999999331</v>
          </cell>
          <cell r="EA812">
            <v>-540.75299999999697</v>
          </cell>
          <cell r="EB812">
            <v>-438.40230999997584</v>
          </cell>
          <cell r="EC812">
            <v>-295.28549999996903</v>
          </cell>
          <cell r="ED812">
            <v>-227.79636999999639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2">
          <cell r="F832">
            <v>1252.338</v>
          </cell>
          <cell r="G832">
            <v>1451.682</v>
          </cell>
          <cell r="H832">
            <v>2182.9580000000001</v>
          </cell>
          <cell r="I832">
            <v>2521.29</v>
          </cell>
          <cell r="J832">
            <v>2918.681</v>
          </cell>
          <cell r="K832">
            <v>3100.65</v>
          </cell>
          <cell r="L832">
            <v>2806.4920000000002</v>
          </cell>
          <cell r="M832">
            <v>2811.1109999999999</v>
          </cell>
          <cell r="N832">
            <v>2477.88</v>
          </cell>
          <cell r="O832">
            <v>2008.924</v>
          </cell>
          <cell r="P832">
            <v>1353.06</v>
          </cell>
          <cell r="Q832">
            <v>1043.8630000000001</v>
          </cell>
          <cell r="R832">
            <v>25749.292999999994</v>
          </cell>
          <cell r="S832">
            <v>1246.107</v>
          </cell>
          <cell r="T832">
            <v>1394.568</v>
          </cell>
          <cell r="U832">
            <v>2171.9839999999999</v>
          </cell>
          <cell r="V832">
            <v>2508.66</v>
          </cell>
          <cell r="W832">
            <v>2903.9560000000001</v>
          </cell>
          <cell r="X832">
            <v>3085.17</v>
          </cell>
          <cell r="Y832">
            <v>2792.4180000000001</v>
          </cell>
          <cell r="Z832">
            <v>2797.0369999999998</v>
          </cell>
          <cell r="AA832">
            <v>2465.58</v>
          </cell>
          <cell r="AB832">
            <v>1998.8489999999999</v>
          </cell>
          <cell r="AC832">
            <v>1346.34</v>
          </cell>
          <cell r="AD832">
            <v>1038.624</v>
          </cell>
          <cell r="AE832">
            <v>25620.780999999995</v>
          </cell>
          <cell r="AF832">
            <v>1239.876</v>
          </cell>
          <cell r="AG832">
            <v>1387.652</v>
          </cell>
          <cell r="AH832">
            <v>2161.134</v>
          </cell>
          <cell r="AI832">
            <v>2496.15</v>
          </cell>
          <cell r="AJ832">
            <v>2889.51</v>
          </cell>
          <cell r="AK832">
            <v>3069.75</v>
          </cell>
          <cell r="AL832">
            <v>2778.4369999999999</v>
          </cell>
          <cell r="AM832">
            <v>2783.056</v>
          </cell>
          <cell r="AN832">
            <v>2453.19</v>
          </cell>
          <cell r="AO832">
            <v>1988.867</v>
          </cell>
          <cell r="AP832">
            <v>1339.65</v>
          </cell>
          <cell r="AQ832">
            <v>1033.509</v>
          </cell>
          <cell r="AR832">
            <v>25492.672000000002</v>
          </cell>
          <cell r="AS832">
            <v>1233.7070000000001</v>
          </cell>
          <cell r="AT832">
            <v>1380.68</v>
          </cell>
          <cell r="AU832">
            <v>2150.377</v>
          </cell>
          <cell r="AV832">
            <v>2483.64</v>
          </cell>
          <cell r="AW832">
            <v>2875.0949999999998</v>
          </cell>
          <cell r="AX832">
            <v>3054.36</v>
          </cell>
          <cell r="AY832">
            <v>2764.6109999999999</v>
          </cell>
          <cell r="AZ832">
            <v>2769.0749999999998</v>
          </cell>
          <cell r="BA832">
            <v>2440.9499999999998</v>
          </cell>
          <cell r="BB832">
            <v>1978.9469999999999</v>
          </cell>
          <cell r="BC832">
            <v>1332.96</v>
          </cell>
          <cell r="BD832">
            <v>1028.27</v>
          </cell>
          <cell r="BE832">
            <v>25414.288999999997</v>
          </cell>
          <cell r="BF832">
            <v>1227.538</v>
          </cell>
          <cell r="BG832">
            <v>1422.885</v>
          </cell>
          <cell r="BH832">
            <v>2139.62</v>
          </cell>
          <cell r="BI832">
            <v>2471.2800000000002</v>
          </cell>
          <cell r="BJ832">
            <v>2860.6179999999999</v>
          </cell>
          <cell r="BK832">
            <v>3039.09</v>
          </cell>
          <cell r="BL832">
            <v>2750.7539999999999</v>
          </cell>
          <cell r="BM832">
            <v>2755.28</v>
          </cell>
          <cell r="BN832">
            <v>2428.71</v>
          </cell>
          <cell r="BO832">
            <v>1969.0889999999999</v>
          </cell>
          <cell r="BP832">
            <v>1326.27</v>
          </cell>
          <cell r="BQ832">
            <v>1023.155</v>
          </cell>
          <cell r="BR832">
            <v>25238.388999999996</v>
          </cell>
          <cell r="BS832">
            <v>1221.4000000000001</v>
          </cell>
          <cell r="BT832">
            <v>1366.96</v>
          </cell>
          <cell r="BU832">
            <v>2128.9250000000002</v>
          </cell>
          <cell r="BV832">
            <v>2458.89</v>
          </cell>
          <cell r="BW832">
            <v>2846.3890000000001</v>
          </cell>
          <cell r="BX832">
            <v>3023.91</v>
          </cell>
          <cell r="BY832">
            <v>2737.0520000000001</v>
          </cell>
          <cell r="BZ832">
            <v>2741.5160000000001</v>
          </cell>
          <cell r="CA832">
            <v>2416.59</v>
          </cell>
          <cell r="CB832">
            <v>1959.1379999999999</v>
          </cell>
          <cell r="CC832">
            <v>1319.61</v>
          </cell>
          <cell r="CD832">
            <v>1018.009</v>
          </cell>
          <cell r="CE832">
            <v>25112.16</v>
          </cell>
          <cell r="CF832">
            <v>1215.2619999999999</v>
          </cell>
          <cell r="CG832">
            <v>1360.1279999999999</v>
          </cell>
          <cell r="CH832">
            <v>2118.23</v>
          </cell>
          <cell r="CI832">
            <v>2446.59</v>
          </cell>
          <cell r="CJ832">
            <v>2832.098</v>
          </cell>
          <cell r="CK832">
            <v>3008.82</v>
          </cell>
          <cell r="CL832">
            <v>2723.35</v>
          </cell>
          <cell r="CM832">
            <v>2727.7829999999999</v>
          </cell>
          <cell r="CN832">
            <v>2404.56</v>
          </cell>
          <cell r="CO832">
            <v>1949.404</v>
          </cell>
          <cell r="CP832">
            <v>1313.01</v>
          </cell>
          <cell r="CQ832">
            <v>1012.925</v>
          </cell>
          <cell r="CR832">
            <v>24986.607999999997</v>
          </cell>
          <cell r="CS832">
            <v>1209.2170000000001</v>
          </cell>
          <cell r="CT832">
            <v>1353.296</v>
          </cell>
          <cell r="CU832">
            <v>2107.6590000000001</v>
          </cell>
          <cell r="CV832">
            <v>2434.38</v>
          </cell>
          <cell r="CW832">
            <v>2817.9929999999999</v>
          </cell>
          <cell r="CX832">
            <v>2993.76</v>
          </cell>
          <cell r="CY832">
            <v>2709.741</v>
          </cell>
          <cell r="CZ832">
            <v>2714.143</v>
          </cell>
          <cell r="DA832">
            <v>2392.5300000000002</v>
          </cell>
          <cell r="DB832">
            <v>1939.6079999999999</v>
          </cell>
          <cell r="DC832">
            <v>1306.44</v>
          </cell>
          <cell r="DD832">
            <v>1007.841</v>
          </cell>
          <cell r="DE832">
            <v>24909.631999999998</v>
          </cell>
          <cell r="DF832">
            <v>1203.079</v>
          </cell>
          <cell r="DG832">
            <v>1394.61</v>
          </cell>
          <cell r="DH832">
            <v>2097.15</v>
          </cell>
          <cell r="DI832">
            <v>2422.14</v>
          </cell>
          <cell r="DJ832">
            <v>2803.8879999999999</v>
          </cell>
          <cell r="DK832">
            <v>2978.79</v>
          </cell>
          <cell r="DL832">
            <v>2696.2249999999999</v>
          </cell>
          <cell r="DM832">
            <v>2700.596</v>
          </cell>
          <cell r="DN832">
            <v>2380.56</v>
          </cell>
          <cell r="DO832">
            <v>1929.905</v>
          </cell>
          <cell r="DP832">
            <v>1299.8699999999999</v>
          </cell>
          <cell r="DQ832">
            <v>1002.819</v>
          </cell>
          <cell r="DR832">
            <v>24737.292000000001</v>
          </cell>
          <cell r="DS832">
            <v>1197.1579999999999</v>
          </cell>
          <cell r="DT832">
            <v>1339.856</v>
          </cell>
          <cell r="DU832">
            <v>2086.672</v>
          </cell>
          <cell r="DV832">
            <v>2410.0500000000002</v>
          </cell>
          <cell r="DW832">
            <v>2789.8760000000002</v>
          </cell>
          <cell r="DX832">
            <v>2963.88</v>
          </cell>
          <cell r="DY832">
            <v>2682.7089999999998</v>
          </cell>
          <cell r="DZ832">
            <v>2687.049</v>
          </cell>
          <cell r="EA832">
            <v>2368.59</v>
          </cell>
          <cell r="EB832">
            <v>1920.2950000000001</v>
          </cell>
          <cell r="EC832">
            <v>1293.3599999999999</v>
          </cell>
          <cell r="ED832">
            <v>997.79700000000003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1252.338</v>
          </cell>
          <cell r="G834">
            <v>1451.682</v>
          </cell>
          <cell r="H834">
            <v>2182.9580000000001</v>
          </cell>
          <cell r="I834">
            <v>2521.29</v>
          </cell>
          <cell r="J834">
            <v>2918.681</v>
          </cell>
          <cell r="K834">
            <v>3100.65</v>
          </cell>
          <cell r="L834">
            <v>2806.4920000000002</v>
          </cell>
          <cell r="M834">
            <v>2811.1109999999999</v>
          </cell>
          <cell r="N834">
            <v>2477.88</v>
          </cell>
          <cell r="O834">
            <v>2008.924</v>
          </cell>
          <cell r="P834">
            <v>1353.06</v>
          </cell>
          <cell r="Q834">
            <v>1043.8630000000001</v>
          </cell>
          <cell r="R834">
            <v>25749.292999999994</v>
          </cell>
          <cell r="S834">
            <v>1246.107</v>
          </cell>
          <cell r="T834">
            <v>1394.568</v>
          </cell>
          <cell r="U834">
            <v>2171.9839999999999</v>
          </cell>
          <cell r="V834">
            <v>2508.66</v>
          </cell>
          <cell r="W834">
            <v>2903.9560000000001</v>
          </cell>
          <cell r="X834">
            <v>3085.17</v>
          </cell>
          <cell r="Y834">
            <v>2792.4180000000001</v>
          </cell>
          <cell r="Z834">
            <v>2797.0369999999998</v>
          </cell>
          <cell r="AA834">
            <v>2465.58</v>
          </cell>
          <cell r="AB834">
            <v>1998.8489999999999</v>
          </cell>
          <cell r="AC834">
            <v>1346.34</v>
          </cell>
          <cell r="AD834">
            <v>1038.624</v>
          </cell>
          <cell r="AE834">
            <v>25620.780999999995</v>
          </cell>
          <cell r="AF834">
            <v>1239.876</v>
          </cell>
          <cell r="AG834">
            <v>1387.652</v>
          </cell>
          <cell r="AH834">
            <v>2161.134</v>
          </cell>
          <cell r="AI834">
            <v>2496.15</v>
          </cell>
          <cell r="AJ834">
            <v>2889.51</v>
          </cell>
          <cell r="AK834">
            <v>3069.75</v>
          </cell>
          <cell r="AL834">
            <v>2778.4369999999999</v>
          </cell>
          <cell r="AM834">
            <v>2783.056</v>
          </cell>
          <cell r="AN834">
            <v>2453.19</v>
          </cell>
          <cell r="AO834">
            <v>1988.867</v>
          </cell>
          <cell r="AP834">
            <v>1339.65</v>
          </cell>
          <cell r="AQ834">
            <v>1033.509</v>
          </cell>
          <cell r="AR834">
            <v>25492.672000000002</v>
          </cell>
          <cell r="AS834">
            <v>1233.7070000000001</v>
          </cell>
          <cell r="AT834">
            <v>1380.68</v>
          </cell>
          <cell r="AU834">
            <v>2150.377</v>
          </cell>
          <cell r="AV834">
            <v>2483.64</v>
          </cell>
          <cell r="AW834">
            <v>2875.0949999999998</v>
          </cell>
          <cell r="AX834">
            <v>3054.36</v>
          </cell>
          <cell r="AY834">
            <v>2764.6109999999999</v>
          </cell>
          <cell r="AZ834">
            <v>2769.0749999999998</v>
          </cell>
          <cell r="BA834">
            <v>2440.9499999999998</v>
          </cell>
          <cell r="BB834">
            <v>1978.9469999999999</v>
          </cell>
          <cell r="BC834">
            <v>1332.96</v>
          </cell>
          <cell r="BD834">
            <v>1028.27</v>
          </cell>
          <cell r="BE834">
            <v>25414.288999999997</v>
          </cell>
          <cell r="BF834">
            <v>1227.538</v>
          </cell>
          <cell r="BG834">
            <v>1422.885</v>
          </cell>
          <cell r="BH834">
            <v>2139.62</v>
          </cell>
          <cell r="BI834">
            <v>2471.2800000000002</v>
          </cell>
          <cell r="BJ834">
            <v>2860.6179999999999</v>
          </cell>
          <cell r="BK834">
            <v>3039.09</v>
          </cell>
          <cell r="BL834">
            <v>2750.7539999999999</v>
          </cell>
          <cell r="BM834">
            <v>2755.28</v>
          </cell>
          <cell r="BN834">
            <v>2428.71</v>
          </cell>
          <cell r="BO834">
            <v>1969.0889999999999</v>
          </cell>
          <cell r="BP834">
            <v>1326.27</v>
          </cell>
          <cell r="BQ834">
            <v>1023.155</v>
          </cell>
          <cell r="BR834">
            <v>25238.388999999996</v>
          </cell>
          <cell r="BS834">
            <v>1221.4000000000001</v>
          </cell>
          <cell r="BT834">
            <v>1366.96</v>
          </cell>
          <cell r="BU834">
            <v>2128.9250000000002</v>
          </cell>
          <cell r="BV834">
            <v>2458.89</v>
          </cell>
          <cell r="BW834">
            <v>2846.3890000000001</v>
          </cell>
          <cell r="BX834">
            <v>3023.91</v>
          </cell>
          <cell r="BY834">
            <v>2737.0520000000001</v>
          </cell>
          <cell r="BZ834">
            <v>2741.5160000000001</v>
          </cell>
          <cell r="CA834">
            <v>2416.59</v>
          </cell>
          <cell r="CB834">
            <v>1959.1379999999999</v>
          </cell>
          <cell r="CC834">
            <v>1319.61</v>
          </cell>
          <cell r="CD834">
            <v>1018.009</v>
          </cell>
          <cell r="CE834">
            <v>25112.16</v>
          </cell>
          <cell r="CF834">
            <v>1215.2619999999999</v>
          </cell>
          <cell r="CG834">
            <v>1360.1279999999999</v>
          </cell>
          <cell r="CH834">
            <v>2118.23</v>
          </cell>
          <cell r="CI834">
            <v>2446.59</v>
          </cell>
          <cell r="CJ834">
            <v>2832.098</v>
          </cell>
          <cell r="CK834">
            <v>3008.82</v>
          </cell>
          <cell r="CL834">
            <v>2723.35</v>
          </cell>
          <cell r="CM834">
            <v>2727.7829999999999</v>
          </cell>
          <cell r="CN834">
            <v>2404.56</v>
          </cell>
          <cell r="CO834">
            <v>1949.404</v>
          </cell>
          <cell r="CP834">
            <v>1313.01</v>
          </cell>
          <cell r="CQ834">
            <v>1012.925</v>
          </cell>
          <cell r="CR834">
            <v>24986.607999999997</v>
          </cell>
          <cell r="CS834">
            <v>1209.2170000000001</v>
          </cell>
          <cell r="CT834">
            <v>1353.296</v>
          </cell>
          <cell r="CU834">
            <v>2107.6590000000001</v>
          </cell>
          <cell r="CV834">
            <v>2434.38</v>
          </cell>
          <cell r="CW834">
            <v>2817.9929999999999</v>
          </cell>
          <cell r="CX834">
            <v>2993.76</v>
          </cell>
          <cell r="CY834">
            <v>2709.741</v>
          </cell>
          <cell r="CZ834">
            <v>2714.143</v>
          </cell>
          <cell r="DA834">
            <v>2392.5300000000002</v>
          </cell>
          <cell r="DB834">
            <v>1939.6079999999999</v>
          </cell>
          <cell r="DC834">
            <v>1306.44</v>
          </cell>
          <cell r="DD834">
            <v>1007.841</v>
          </cell>
          <cell r="DE834">
            <v>24909.631999999998</v>
          </cell>
          <cell r="DF834">
            <v>1203.079</v>
          </cell>
          <cell r="DG834">
            <v>1394.61</v>
          </cell>
          <cell r="DH834">
            <v>2097.15</v>
          </cell>
          <cell r="DI834">
            <v>2422.14</v>
          </cell>
          <cell r="DJ834">
            <v>2803.8879999999999</v>
          </cell>
          <cell r="DK834">
            <v>2978.79</v>
          </cell>
          <cell r="DL834">
            <v>2696.2249999999999</v>
          </cell>
          <cell r="DM834">
            <v>2700.596</v>
          </cell>
          <cell r="DN834">
            <v>2380.56</v>
          </cell>
          <cell r="DO834">
            <v>1929.905</v>
          </cell>
          <cell r="DP834">
            <v>1299.8699999999999</v>
          </cell>
          <cell r="DQ834">
            <v>1002.819</v>
          </cell>
          <cell r="DR834">
            <v>24737.292000000001</v>
          </cell>
          <cell r="DS834">
            <v>1197.1579999999999</v>
          </cell>
          <cell r="DT834">
            <v>1339.856</v>
          </cell>
          <cell r="DU834">
            <v>2086.672</v>
          </cell>
          <cell r="DV834">
            <v>2410.0500000000002</v>
          </cell>
          <cell r="DW834">
            <v>2789.8760000000002</v>
          </cell>
          <cell r="DX834">
            <v>2963.88</v>
          </cell>
          <cell r="DY834">
            <v>2682.7089999999998</v>
          </cell>
          <cell r="DZ834">
            <v>2687.049</v>
          </cell>
          <cell r="EA834">
            <v>2368.59</v>
          </cell>
          <cell r="EB834">
            <v>1920.2950000000001</v>
          </cell>
          <cell r="EC834">
            <v>1293.3599999999999</v>
          </cell>
          <cell r="ED834">
            <v>997.79700000000003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989.34702000000004</v>
          </cell>
          <cell r="G836">
            <v>1146.8287800000001</v>
          </cell>
          <cell r="H836">
            <v>1724.5368200000003</v>
          </cell>
          <cell r="I836">
            <v>1991.8191000000002</v>
          </cell>
          <cell r="J836">
            <v>2305.7579900000001</v>
          </cell>
          <cell r="K836">
            <v>2449.5135</v>
          </cell>
          <cell r="L836">
            <v>2217.1286800000003</v>
          </cell>
          <cell r="M836">
            <v>2220.7776899999999</v>
          </cell>
          <cell r="N836">
            <v>1957.5252</v>
          </cell>
          <cell r="O836">
            <v>1587.0499600000001</v>
          </cell>
          <cell r="P836">
            <v>1068.9174</v>
          </cell>
          <cell r="Q836">
            <v>824.65177000000006</v>
          </cell>
          <cell r="R836">
            <v>20599.434399999998</v>
          </cell>
          <cell r="S836">
            <v>996.88560000000007</v>
          </cell>
          <cell r="T836">
            <v>1115.6544000000001</v>
          </cell>
          <cell r="U836">
            <v>1737.5871999999999</v>
          </cell>
          <cell r="V836">
            <v>2006.9279999999999</v>
          </cell>
          <cell r="W836">
            <v>2323.1648000000005</v>
          </cell>
          <cell r="X836">
            <v>2468.1360000000004</v>
          </cell>
          <cell r="Y836">
            <v>2233.9344000000001</v>
          </cell>
          <cell r="Z836">
            <v>2237.6295999999998</v>
          </cell>
          <cell r="AA836">
            <v>1972.4639999999999</v>
          </cell>
          <cell r="AB836">
            <v>1599.0791999999999</v>
          </cell>
          <cell r="AC836">
            <v>1077.0719999999999</v>
          </cell>
          <cell r="AD836">
            <v>830.89920000000006</v>
          </cell>
          <cell r="AE836">
            <v>21265.248229999997</v>
          </cell>
          <cell r="AF836">
            <v>1029.09708</v>
          </cell>
          <cell r="AG836">
            <v>1151.75116</v>
          </cell>
          <cell r="AH836">
            <v>1793.7412200000003</v>
          </cell>
          <cell r="AI836">
            <v>2071.8045000000002</v>
          </cell>
          <cell r="AJ836">
            <v>2398.2933000000003</v>
          </cell>
          <cell r="AK836">
            <v>2547.8924999999999</v>
          </cell>
          <cell r="AL836">
            <v>2306.1027100000001</v>
          </cell>
          <cell r="AM836">
            <v>2309.9364800000003</v>
          </cell>
          <cell r="AN836">
            <v>2036.1477000000002</v>
          </cell>
          <cell r="AO836">
            <v>1650.7596100000003</v>
          </cell>
          <cell r="AP836">
            <v>1111.9095000000002</v>
          </cell>
          <cell r="AQ836">
            <v>857.81247000000008</v>
          </cell>
          <cell r="AR836">
            <v>21413.844480000003</v>
          </cell>
          <cell r="AS836">
            <v>1036.3138800000002</v>
          </cell>
          <cell r="AT836">
            <v>1159.7712000000001</v>
          </cell>
          <cell r="AU836">
            <v>1806.3166799999999</v>
          </cell>
          <cell r="AV836">
            <v>2086.2575999999999</v>
          </cell>
          <cell r="AW836">
            <v>2415.0798000000004</v>
          </cell>
          <cell r="AX836">
            <v>2565.6624000000006</v>
          </cell>
          <cell r="AY836">
            <v>2322.27324</v>
          </cell>
          <cell r="AZ836">
            <v>2326.0230000000001</v>
          </cell>
          <cell r="BA836">
            <v>2050.3980000000001</v>
          </cell>
          <cell r="BB836">
            <v>1662.31548</v>
          </cell>
          <cell r="BC836">
            <v>1119.6864</v>
          </cell>
          <cell r="BD836">
            <v>863.74680000000012</v>
          </cell>
          <cell r="BE836">
            <v>22110.431429999997</v>
          </cell>
          <cell r="BF836">
            <v>1067.9580599999999</v>
          </cell>
          <cell r="BG836">
            <v>1237.90995</v>
          </cell>
          <cell r="BH836">
            <v>1861.4694</v>
          </cell>
          <cell r="BI836">
            <v>2150.0136000000002</v>
          </cell>
          <cell r="BJ836">
            <v>2488.7376599999998</v>
          </cell>
          <cell r="BK836">
            <v>2644.0083</v>
          </cell>
          <cell r="BL836">
            <v>2393.1559799999995</v>
          </cell>
          <cell r="BM836">
            <v>2397.0936000000002</v>
          </cell>
          <cell r="BN836">
            <v>2112.9776999999999</v>
          </cell>
          <cell r="BO836">
            <v>1713.10743</v>
          </cell>
          <cell r="BP836">
            <v>1153.8549</v>
          </cell>
          <cell r="BQ836">
            <v>890.14485000000002</v>
          </cell>
          <cell r="BR836">
            <v>22209.782319999998</v>
          </cell>
          <cell r="BS836">
            <v>1074.8320000000001</v>
          </cell>
          <cell r="BT836">
            <v>1202.9248</v>
          </cell>
          <cell r="BU836">
            <v>1873.4540000000002</v>
          </cell>
          <cell r="BV836">
            <v>2163.8231999999998</v>
          </cell>
          <cell r="BW836">
            <v>2504.8223200000002</v>
          </cell>
          <cell r="BX836">
            <v>2661.0407999999998</v>
          </cell>
          <cell r="BY836">
            <v>2408.6057600000004</v>
          </cell>
          <cell r="BZ836">
            <v>2412.5340800000004</v>
          </cell>
          <cell r="CA836">
            <v>2126.5992000000001</v>
          </cell>
          <cell r="CB836">
            <v>1724.04144</v>
          </cell>
          <cell r="CC836">
            <v>1161.2567999999999</v>
          </cell>
          <cell r="CD836">
            <v>895.84792000000004</v>
          </cell>
          <cell r="CE836">
            <v>22852.065599999998</v>
          </cell>
          <cell r="CF836">
            <v>1105.8884199999998</v>
          </cell>
          <cell r="CG836">
            <v>1237.7164799999998</v>
          </cell>
          <cell r="CH836">
            <v>1927.5892999999996</v>
          </cell>
          <cell r="CI836">
            <v>2226.3968999999997</v>
          </cell>
          <cell r="CJ836">
            <v>2577.2091799999998</v>
          </cell>
          <cell r="CK836">
            <v>2738.0261999999998</v>
          </cell>
          <cell r="CL836">
            <v>2478.2484999999997</v>
          </cell>
          <cell r="CM836">
            <v>2482.2825299999995</v>
          </cell>
          <cell r="CN836">
            <v>2188.1495999999997</v>
          </cell>
          <cell r="CO836">
            <v>1773.9576399999999</v>
          </cell>
          <cell r="CP836">
            <v>1194.8390999999999</v>
          </cell>
          <cell r="CQ836">
            <v>921.76174999999989</v>
          </cell>
          <cell r="CR836">
            <v>23237.545439999994</v>
          </cell>
          <cell r="CS836">
            <v>1124.5718099999999</v>
          </cell>
          <cell r="CT836">
            <v>1258.56528</v>
          </cell>
          <cell r="CU836">
            <v>1960.1228699999999</v>
          </cell>
          <cell r="CV836">
            <v>2263.9733999999999</v>
          </cell>
          <cell r="CW836">
            <v>2620.7334899999996</v>
          </cell>
          <cell r="CX836">
            <v>2784.1968000000002</v>
          </cell>
          <cell r="CY836">
            <v>2520.0591299999996</v>
          </cell>
          <cell r="CZ836">
            <v>2524.15299</v>
          </cell>
          <cell r="DA836">
            <v>2225.0529000000001</v>
          </cell>
          <cell r="DB836">
            <v>1803.8354399999998</v>
          </cell>
          <cell r="DC836">
            <v>1214.9892</v>
          </cell>
          <cell r="DD836">
            <v>937.29212999999993</v>
          </cell>
          <cell r="DE836">
            <v>23664.150399999995</v>
          </cell>
          <cell r="DF836">
            <v>1142.9250499999998</v>
          </cell>
          <cell r="DG836">
            <v>1324.8794999999998</v>
          </cell>
          <cell r="DH836">
            <v>1992.2925</v>
          </cell>
          <cell r="DI836">
            <v>2301.0329999999999</v>
          </cell>
          <cell r="DJ836">
            <v>2663.6935999999996</v>
          </cell>
          <cell r="DK836">
            <v>2829.8505</v>
          </cell>
          <cell r="DL836">
            <v>2561.4137499999997</v>
          </cell>
          <cell r="DM836">
            <v>2565.5661999999998</v>
          </cell>
          <cell r="DN836">
            <v>2261.5319999999997</v>
          </cell>
          <cell r="DO836">
            <v>1833.4097499999998</v>
          </cell>
          <cell r="DP836">
            <v>1234.8764999999999</v>
          </cell>
          <cell r="DQ836">
            <v>952.67804999999987</v>
          </cell>
          <cell r="DR836">
            <v>23995.17324</v>
          </cell>
          <cell r="DS836">
            <v>1161.24326</v>
          </cell>
          <cell r="DT836">
            <v>1299.66032</v>
          </cell>
          <cell r="DU836">
            <v>2024.0718400000001</v>
          </cell>
          <cell r="DV836">
            <v>2337.7485000000001</v>
          </cell>
          <cell r="DW836">
            <v>2706.1797200000001</v>
          </cell>
          <cell r="DX836">
            <v>2874.9636</v>
          </cell>
          <cell r="DY836">
            <v>2602.2277299999996</v>
          </cell>
          <cell r="DZ836">
            <v>2606.4375299999997</v>
          </cell>
          <cell r="EA836">
            <v>2297.5323000000003</v>
          </cell>
          <cell r="EB836">
            <v>1862.68615</v>
          </cell>
          <cell r="EC836">
            <v>1254.5591999999999</v>
          </cell>
          <cell r="ED836">
            <v>967.86308999999994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4.7781362999999146</v>
          </cell>
          <cell r="AF844">
            <v>0</v>
          </cell>
          <cell r="AG844">
            <v>0</v>
          </cell>
          <cell r="AH844">
            <v>1.1908399999999801</v>
          </cell>
          <cell r="AI844">
            <v>0.58193499999998721</v>
          </cell>
          <cell r="AJ844">
            <v>0.97389100000000894</v>
          </cell>
          <cell r="AK844">
            <v>2.0314703000000236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1.6460223000000838</v>
          </cell>
          <cell r="AS844">
            <v>0</v>
          </cell>
          <cell r="AT844">
            <v>0</v>
          </cell>
          <cell r="AU844">
            <v>0.39961399999999969</v>
          </cell>
          <cell r="AV844">
            <v>1.2464083000000414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0.67706989999999934</v>
          </cell>
          <cell r="BF844">
            <v>0</v>
          </cell>
          <cell r="BG844">
            <v>0</v>
          </cell>
          <cell r="BH844">
            <v>0</v>
          </cell>
          <cell r="BI844">
            <v>0.18778899999999865</v>
          </cell>
          <cell r="BJ844">
            <v>0.48928089999999891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3.4366073000000483</v>
          </cell>
          <cell r="BS844">
            <v>0</v>
          </cell>
          <cell r="BT844">
            <v>0</v>
          </cell>
          <cell r="BU844">
            <v>1.8315603000000067</v>
          </cell>
          <cell r="BV844">
            <v>0.18682899999999947</v>
          </cell>
          <cell r="BW844">
            <v>1.4182180000000244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1.6370024000000285</v>
          </cell>
          <cell r="CF844">
            <v>0</v>
          </cell>
          <cell r="CG844">
            <v>0</v>
          </cell>
          <cell r="CH844">
            <v>0.52024640000001909</v>
          </cell>
          <cell r="CI844">
            <v>0.4096230000000034</v>
          </cell>
          <cell r="CJ844">
            <v>0.46115400000000761</v>
          </cell>
          <cell r="CK844">
            <v>0.24597899999999839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2.9019999999775337E-3</v>
          </cell>
          <cell r="CS844">
            <v>0</v>
          </cell>
          <cell r="CT844">
            <v>0</v>
          </cell>
          <cell r="CU844">
            <v>1.4719999999996958E-3</v>
          </cell>
          <cell r="CV844">
            <v>1.4299999999991542E-3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6.3093999999992434E-3</v>
          </cell>
          <cell r="DF844">
            <v>0</v>
          </cell>
          <cell r="DG844">
            <v>0</v>
          </cell>
          <cell r="DH844">
            <v>1.4877000000002027E-3</v>
          </cell>
          <cell r="DI844">
            <v>4.821700000000817E-3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0.12180905000059283</v>
          </cell>
          <cell r="DS844">
            <v>0</v>
          </cell>
          <cell r="DT844">
            <v>0</v>
          </cell>
          <cell r="DU844">
            <v>8.3464249999906315E-2</v>
          </cell>
          <cell r="DV844">
            <v>1.0219499999948312E-2</v>
          </cell>
          <cell r="DW844">
            <v>2.6866400000017165E-2</v>
          </cell>
          <cell r="DX844">
            <v>0</v>
          </cell>
          <cell r="DY844">
            <v>0</v>
          </cell>
          <cell r="DZ844">
            <v>0</v>
          </cell>
          <cell r="EA844">
            <v>1.2589000000033934E-3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9.9986168466159597E-4</v>
          </cell>
          <cell r="G845">
            <v>-4.7314604103831925E-4</v>
          </cell>
          <cell r="H845">
            <v>7.7043326530876755E-3</v>
          </cell>
          <cell r="I845">
            <v>-4.3129925891349785E-4</v>
          </cell>
          <cell r="J845">
            <v>3.2757089670809592E-4</v>
          </cell>
          <cell r="K845">
            <v>-7.9565684182369978E-4</v>
          </cell>
          <cell r="L845">
            <v>-3.1131689439344967E-2</v>
          </cell>
          <cell r="M845">
            <v>-2.4392775961494806E-3</v>
          </cell>
          <cell r="N845">
            <v>-3.1226546829330459E-3</v>
          </cell>
          <cell r="O845">
            <v>-1.5955875325630586E-3</v>
          </cell>
          <cell r="P845">
            <v>-1.118314969502876E-3</v>
          </cell>
          <cell r="Q845">
            <v>8.6267643222726065E-4</v>
          </cell>
          <cell r="R845">
            <v>-1.5032014815645312E-2</v>
          </cell>
          <cell r="S845">
            <v>-4.9251121003141662E-2</v>
          </cell>
          <cell r="T845">
            <v>-1.8210232371842494E-3</v>
          </cell>
          <cell r="U845">
            <v>-2.2166197104169783E-3</v>
          </cell>
          <cell r="V845">
            <v>-1.843131700329792E-3</v>
          </cell>
          <cell r="W845">
            <v>1.3557203572602816E-3</v>
          </cell>
          <cell r="X845">
            <v>-3.5979640584571371E-3</v>
          </cell>
          <cell r="Y845">
            <v>-3.0442930440710114E-2</v>
          </cell>
          <cell r="Z845">
            <v>-3.3719906675244715E-3</v>
          </cell>
          <cell r="AA845">
            <v>-8.8982489113671903E-2</v>
          </cell>
          <cell r="AB845">
            <v>-2.4230021743960606E-3</v>
          </cell>
          <cell r="AC845">
            <v>1.1059131340225292E-3</v>
          </cell>
          <cell r="AD845">
            <v>1.1044608267631872E-3</v>
          </cell>
          <cell r="AE845">
            <v>-4.8906570302307273E-3</v>
          </cell>
          <cell r="AF845">
            <v>4.9791276737813916E-3</v>
          </cell>
          <cell r="AG845">
            <v>-3.6578671483447067E-3</v>
          </cell>
          <cell r="AH845">
            <v>-1.9185445358793629E-3</v>
          </cell>
          <cell r="AI845">
            <v>-1.7062388423205732E-3</v>
          </cell>
          <cell r="AJ845">
            <v>-5.3423954578235566E-4</v>
          </cell>
          <cell r="AK845">
            <v>-1.6710247742892648E-3</v>
          </cell>
          <cell r="AL845">
            <v>-1.2390103606410463E-2</v>
          </cell>
          <cell r="AM845">
            <v>-2.5638322294447846E-3</v>
          </cell>
          <cell r="AN845">
            <v>-3.6461660993047929E-3</v>
          </cell>
          <cell r="AO845">
            <v>-2.2439262487772282E-3</v>
          </cell>
          <cell r="AP845">
            <v>1.5581127705885933E-3</v>
          </cell>
          <cell r="AQ845">
            <v>-1.6160935889004691E-3</v>
          </cell>
          <cell r="AR845">
            <v>1.2428567556348469E-3</v>
          </cell>
          <cell r="AS845">
            <v>2.3974539964939368E-3</v>
          </cell>
          <cell r="AT845">
            <v>9.6064356517189253E-3</v>
          </cell>
          <cell r="AU845">
            <v>-2.5468726238919714E-3</v>
          </cell>
          <cell r="AV845">
            <v>-1.6937835266297441E-3</v>
          </cell>
          <cell r="AW845">
            <v>-7.9503604089481428E-4</v>
          </cell>
          <cell r="AX845">
            <v>-3.916232750405868E-3</v>
          </cell>
          <cell r="AY845">
            <v>-7.4788516681323358E-3</v>
          </cell>
          <cell r="AZ845">
            <v>-7.3964800835675248E-3</v>
          </cell>
          <cell r="BA845">
            <v>-5.1891506756653882E-3</v>
          </cell>
          <cell r="BB845">
            <v>-2.5702096901518701E-3</v>
          </cell>
          <cell r="BC845">
            <v>2.4564977979721903E-3</v>
          </cell>
          <cell r="BD845">
            <v>-4.8562727199019662E-3</v>
          </cell>
          <cell r="BE845">
            <v>5.9665455784330135E-3</v>
          </cell>
          <cell r="BF845">
            <v>6.7489164634793042E-3</v>
          </cell>
          <cell r="BG845">
            <v>7.4012458104348866E-3</v>
          </cell>
          <cell r="BH845">
            <v>-2.1498420784169525E-3</v>
          </cell>
          <cell r="BI845">
            <v>-3.1671580542607103E-3</v>
          </cell>
          <cell r="BJ845">
            <v>6.8847955223461099E-4</v>
          </cell>
          <cell r="BK845">
            <v>-3.2175088475447922E-3</v>
          </cell>
          <cell r="BL845">
            <v>-3.3896439031337877E-3</v>
          </cell>
          <cell r="BM845">
            <v>-4.7197710203548127E-3</v>
          </cell>
          <cell r="BN845">
            <v>2.0922559452749567E-3</v>
          </cell>
          <cell r="BO845">
            <v>-2.6048639406575091E-3</v>
          </cell>
          <cell r="BP845">
            <v>7.2764709496908608E-5</v>
          </cell>
          <cell r="BQ845">
            <v>1.108493038232794E-2</v>
          </cell>
          <cell r="BR845">
            <v>6.169907706688349E-3</v>
          </cell>
          <cell r="BS845">
            <v>8.0820949361246619E-3</v>
          </cell>
          <cell r="BT845">
            <v>2.7970433986617138E-3</v>
          </cell>
          <cell r="BU845">
            <v>1.3477907073919937E-3</v>
          </cell>
          <cell r="BV845">
            <v>-1.3528370999189576E-3</v>
          </cell>
          <cell r="BW845">
            <v>1.5825022128517219E-3</v>
          </cell>
          <cell r="BX845">
            <v>-6.6132892470847082E-3</v>
          </cell>
          <cell r="BY845">
            <v>5.0217989663266849E-2</v>
          </cell>
          <cell r="BZ845">
            <v>-7.8223236701973065E-3</v>
          </cell>
          <cell r="CA845">
            <v>-5.7700962864402072E-3</v>
          </cell>
          <cell r="CB845">
            <v>-5.6324747887970261E-4</v>
          </cell>
          <cell r="CC845">
            <v>4.0024015140893709E-3</v>
          </cell>
          <cell r="CD845">
            <v>4.3482638968868059E-3</v>
          </cell>
          <cell r="CE845">
            <v>-2.1809975598436893E-3</v>
          </cell>
          <cell r="CF845">
            <v>4.385813373378511E-3</v>
          </cell>
          <cell r="CG845">
            <v>1.0849797552726415E-2</v>
          </cell>
          <cell r="CH845">
            <v>2.3452829267007758E-3</v>
          </cell>
          <cell r="CI845">
            <v>2.3482602751201398E-4</v>
          </cell>
          <cell r="CJ845">
            <v>6.8265959826021572E-3</v>
          </cell>
          <cell r="CK845">
            <v>-4.5277085160577712E-3</v>
          </cell>
          <cell r="CL845">
            <v>-3.5558680262397502E-3</v>
          </cell>
          <cell r="CM845">
            <v>-3.8165149331987891E-3</v>
          </cell>
          <cell r="CN845">
            <v>-8.9259892901161209E-3</v>
          </cell>
          <cell r="CO845">
            <v>1.1749583570086486E-3</v>
          </cell>
          <cell r="CP845">
            <v>1.3536697777286832E-2</v>
          </cell>
          <cell r="CQ845">
            <v>-1.2299655594461001E-4</v>
          </cell>
          <cell r="CR845">
            <v>9.2610476169596723E-5</v>
          </cell>
          <cell r="CS845">
            <v>-1.0248780561639137E-4</v>
          </cell>
          <cell r="CT845">
            <v>-1.3710837435354506E-4</v>
          </cell>
          <cell r="CU845">
            <v>3.7952217283532264E-5</v>
          </cell>
          <cell r="CV845">
            <v>3.7312388414534325E-5</v>
          </cell>
          <cell r="CW845">
            <v>-1.6432114009390375E-4</v>
          </cell>
          <cell r="CX845">
            <v>1.3271451890872754E-4</v>
          </cell>
          <cell r="CY845">
            <v>2.8398567190777158E-3</v>
          </cell>
          <cell r="CZ845">
            <v>4.8934757717233879E-4</v>
          </cell>
          <cell r="DA845">
            <v>2.9109633418968883E-3</v>
          </cell>
          <cell r="DB845">
            <v>-2.4720103450448505E-5</v>
          </cell>
          <cell r="DC845">
            <v>-1.5972709067568758E-4</v>
          </cell>
          <cell r="DD845">
            <v>3.8925633006670068E-5</v>
          </cell>
          <cell r="DE845">
            <v>1.5405325137507475E-4</v>
          </cell>
          <cell r="DF845">
            <v>3.0761131778689332E-5</v>
          </cell>
          <cell r="DG845">
            <v>5.3057543016876707E-5</v>
          </cell>
          <cell r="DH845">
            <v>3.6958994233060594E-5</v>
          </cell>
          <cell r="DI845">
            <v>2.1910185644458124E-5</v>
          </cell>
          <cell r="DJ845">
            <v>-5.3478617117619365E-4</v>
          </cell>
          <cell r="DK845">
            <v>4.1888042071391851E-4</v>
          </cell>
          <cell r="DL845">
            <v>-7.9087997960414214E-5</v>
          </cell>
          <cell r="DM845">
            <v>7.0891033487896493E-7</v>
          </cell>
          <cell r="DN845">
            <v>-4.9497992506530863E-5</v>
          </cell>
          <cell r="DO845">
            <v>2.85741779997295E-5</v>
          </cell>
          <cell r="DP845">
            <v>2.6680211242080532E-5</v>
          </cell>
          <cell r="DQ845">
            <v>2.6021489212268989E-5</v>
          </cell>
          <cell r="DR845">
            <v>3.2562446889983221E-6</v>
          </cell>
          <cell r="DS845">
            <v>-5.92183094028087E-6</v>
          </cell>
          <cell r="DT845">
            <v>4.2983530050832996E-6</v>
          </cell>
          <cell r="DU845">
            <v>1.683498762616864E-6</v>
          </cell>
          <cell r="DV845">
            <v>2.2938940492878146E-5</v>
          </cell>
          <cell r="DW845">
            <v>1.6283433890151855E-5</v>
          </cell>
          <cell r="DX845">
            <v>3.2816845951799678E-5</v>
          </cell>
          <cell r="DY845">
            <v>9.7259464268972806E-6</v>
          </cell>
          <cell r="DZ845">
            <v>4.6614009484358121E-5</v>
          </cell>
          <cell r="EA845">
            <v>-3.3100221067172697E-5</v>
          </cell>
          <cell r="EB845">
            <v>-7.4012864672567957E-6</v>
          </cell>
          <cell r="EC845">
            <v>6.6713743791524394E-6</v>
          </cell>
          <cell r="ED845">
            <v>8.6959225598093326E-6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53.185795569695983</v>
          </cell>
          <cell r="AF846">
            <v>0</v>
          </cell>
          <cell r="AG846">
            <v>0</v>
          </cell>
          <cell r="AH846">
            <v>20.289747351450387</v>
          </cell>
          <cell r="AI846">
            <v>4.4242614306676842</v>
          </cell>
          <cell r="AJ846">
            <v>10.343825243391166</v>
          </cell>
          <cell r="AK846">
            <v>18.127961544185837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20.824044069899173</v>
          </cell>
          <cell r="AS846">
            <v>0</v>
          </cell>
          <cell r="AT846">
            <v>0</v>
          </cell>
          <cell r="AU846">
            <v>7.389463929654994</v>
          </cell>
          <cell r="AV846">
            <v>13.434580140244179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8.5928885321657731</v>
          </cell>
          <cell r="BF846">
            <v>0</v>
          </cell>
          <cell r="BG846">
            <v>0</v>
          </cell>
          <cell r="BH846">
            <v>0</v>
          </cell>
          <cell r="BI846">
            <v>2.1977633403642471</v>
          </cell>
          <cell r="BJ846">
            <v>6.3951251918014975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65.928675029686929</v>
          </cell>
          <cell r="BS846">
            <v>0</v>
          </cell>
          <cell r="BT846">
            <v>0</v>
          </cell>
          <cell r="BU846">
            <v>39.832987642778789</v>
          </cell>
          <cell r="BV846">
            <v>2.6868540377828083</v>
          </cell>
          <cell r="BW846">
            <v>23.408833349125871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34.540940562970718</v>
          </cell>
          <cell r="CF846">
            <v>0</v>
          </cell>
          <cell r="CG846">
            <v>0</v>
          </cell>
          <cell r="CH846">
            <v>13.337803088225883</v>
          </cell>
          <cell r="CI846">
            <v>7.2225521914656383</v>
          </cell>
          <cell r="CJ846">
            <v>9.233106842230427</v>
          </cell>
          <cell r="CK846">
            <v>4.7474784410495658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6.7264334931223857E-2</v>
          </cell>
          <cell r="CS846">
            <v>0</v>
          </cell>
          <cell r="CT846">
            <v>0</v>
          </cell>
          <cell r="CU846">
            <v>3.6545760400827021E-2</v>
          </cell>
          <cell r="CV846">
            <v>3.0718574530055776E-2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0.14133386023593175</v>
          </cell>
          <cell r="DF846">
            <v>0</v>
          </cell>
          <cell r="DG846">
            <v>0</v>
          </cell>
          <cell r="DH846">
            <v>4.0421947981471362E-2</v>
          </cell>
          <cell r="DI846">
            <v>0.10091191225455987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3.3045395339431707</v>
          </cell>
          <cell r="DS846">
            <v>0</v>
          </cell>
          <cell r="DT846">
            <v>0</v>
          </cell>
          <cell r="DU846">
            <v>2.3791062948730541</v>
          </cell>
          <cell r="DV846">
            <v>0.24239164248865563</v>
          </cell>
          <cell r="DW846">
            <v>0.64092916890331253</v>
          </cell>
          <cell r="DX846">
            <v>0</v>
          </cell>
          <cell r="DY846">
            <v>0</v>
          </cell>
          <cell r="DZ846">
            <v>0</v>
          </cell>
          <cell r="EA846">
            <v>4.2112427680876863E-2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-1.8428376371417698E-3</v>
          </cell>
          <cell r="G849">
            <v>2.1947594065139242E-3</v>
          </cell>
          <cell r="H849">
            <v>-2.709235434146251E-3</v>
          </cell>
          <cell r="I849">
            <v>0</v>
          </cell>
          <cell r="J849">
            <v>0</v>
          </cell>
          <cell r="K849">
            <v>0</v>
          </cell>
          <cell r="L849">
            <v>-4.5960272867873186E-3</v>
          </cell>
          <cell r="M849">
            <v>-6.374444794651879E-3</v>
          </cell>
          <cell r="N849">
            <v>-2.0651800826101407E-3</v>
          </cell>
          <cell r="O849">
            <v>-2.4113306825270797E-3</v>
          </cell>
          <cell r="P849">
            <v>-7.9848004116911397E-4</v>
          </cell>
          <cell r="Q849">
            <v>-1.5795046168278759E-3</v>
          </cell>
          <cell r="R849">
            <v>4.416568581067537E-3</v>
          </cell>
          <cell r="S849">
            <v>6.5337179185249283E-2</v>
          </cell>
          <cell r="T849">
            <v>-4.5028970090754683E-4</v>
          </cell>
          <cell r="U849">
            <v>-1.6888581018932314E-3</v>
          </cell>
          <cell r="V849">
            <v>0</v>
          </cell>
          <cell r="W849">
            <v>0</v>
          </cell>
          <cell r="X849">
            <v>0</v>
          </cell>
          <cell r="Y849">
            <v>-4.571258545674084E-3</v>
          </cell>
          <cell r="Z849">
            <v>-5.8224355890530433E-3</v>
          </cell>
          <cell r="AA849">
            <v>-4.5852092597442606E-4</v>
          </cell>
          <cell r="AB849">
            <v>-7.5948851574025866E-4</v>
          </cell>
          <cell r="AC849">
            <v>4.5149203140226746E-4</v>
          </cell>
          <cell r="AD849">
            <v>9.6100313542279991E-4</v>
          </cell>
          <cell r="AE849">
            <v>-7.9478494052764859E-5</v>
          </cell>
          <cell r="AF849">
            <v>2.9801622336833589E-4</v>
          </cell>
          <cell r="AG849">
            <v>-5.703516238710904E-4</v>
          </cell>
          <cell r="AH849">
            <v>-3.5318864931994653E-3</v>
          </cell>
          <cell r="AI849">
            <v>0</v>
          </cell>
          <cell r="AJ849">
            <v>0</v>
          </cell>
          <cell r="AK849">
            <v>0</v>
          </cell>
          <cell r="AL849">
            <v>1.1962752057542048E-2</v>
          </cell>
          <cell r="AM849">
            <v>-9.3387944247425025E-3</v>
          </cell>
          <cell r="AN849">
            <v>-5.1847155811657331E-4</v>
          </cell>
          <cell r="AO849">
            <v>-9.0374175186269667E-4</v>
          </cell>
          <cell r="AP849">
            <v>6.5245763904897558E-4</v>
          </cell>
          <cell r="AQ849">
            <v>9.9627800323531801E-4</v>
          </cell>
          <cell r="AR849">
            <v>-3.9951349282674187E-4</v>
          </cell>
          <cell r="AS849">
            <v>-3.0200552544812354E-4</v>
          </cell>
          <cell r="AT849">
            <v>-1.3635853370459472E-3</v>
          </cell>
          <cell r="AU849">
            <v>-2.7157547805387594E-3</v>
          </cell>
          <cell r="AV849">
            <v>0</v>
          </cell>
          <cell r="AW849">
            <v>0</v>
          </cell>
          <cell r="AX849">
            <v>0</v>
          </cell>
          <cell r="AY849">
            <v>7.309850269315632E-3</v>
          </cell>
          <cell r="AZ849">
            <v>-9.2349705248295777E-3</v>
          </cell>
          <cell r="BA849">
            <v>-4.3138920506180511E-4</v>
          </cell>
          <cell r="BB849">
            <v>-3.4320916775953947E-4</v>
          </cell>
          <cell r="BC849">
            <v>7.1344047925947507E-4</v>
          </cell>
          <cell r="BD849">
            <v>1.573461878187743E-3</v>
          </cell>
          <cell r="BE849">
            <v>0</v>
          </cell>
          <cell r="BF849">
            <v>-3.5930194243860569E-4</v>
          </cell>
          <cell r="BG849">
            <v>-1.4237451697596271E-3</v>
          </cell>
          <cell r="BH849">
            <v>-2.8059144118230961E-3</v>
          </cell>
          <cell r="BI849">
            <v>0</v>
          </cell>
          <cell r="BJ849">
            <v>0</v>
          </cell>
          <cell r="BK849">
            <v>0</v>
          </cell>
          <cell r="BL849">
            <v>5.2157682408235928E-3</v>
          </cell>
          <cell r="BM849">
            <v>-1.2620968414282174E-2</v>
          </cell>
          <cell r="BN849">
            <v>-1.2930378601652137E-3</v>
          </cell>
          <cell r="BO849">
            <v>-2.4654805994828166E-3</v>
          </cell>
          <cell r="BP849">
            <v>-3.6770928289087124E-4</v>
          </cell>
          <cell r="BQ849">
            <v>4.6222796680694955E-4</v>
          </cell>
          <cell r="BR849">
            <v>2.5364593101695476E-3</v>
          </cell>
          <cell r="BS849">
            <v>1.211987692570915E-4</v>
          </cell>
          <cell r="BT849">
            <v>-1.2777822136769146E-3</v>
          </cell>
          <cell r="BU849">
            <v>-4.6141509469634912E-3</v>
          </cell>
          <cell r="BV849">
            <v>-2.3048862724834862E-3</v>
          </cell>
          <cell r="BW849">
            <v>0</v>
          </cell>
          <cell r="BX849">
            <v>-1.7649415703004934E-3</v>
          </cell>
          <cell r="BY849">
            <v>-9.8755476832437239E-3</v>
          </cell>
          <cell r="BZ849">
            <v>-1.5135625284862897E-2</v>
          </cell>
          <cell r="CA849">
            <v>-4.7187114355295989E-4</v>
          </cell>
          <cell r="CB849">
            <v>-9.0811996982864684E-4</v>
          </cell>
          <cell r="CC849">
            <v>-7.4736237976225084E-4</v>
          </cell>
          <cell r="CD849">
            <v>6.6804931597701511E-3</v>
          </cell>
          <cell r="CE849">
            <v>-3.3107402835810262E-3</v>
          </cell>
          <cell r="CF849">
            <v>8.7858714701383178E-4</v>
          </cell>
          <cell r="CG849">
            <v>1.752112726265409E-4</v>
          </cell>
          <cell r="CH849">
            <v>-5.530433785217781E-3</v>
          </cell>
          <cell r="CI849">
            <v>-4.9587482314947806E-3</v>
          </cell>
          <cell r="CJ849">
            <v>-4.8006580029777979E-3</v>
          </cell>
          <cell r="CK849">
            <v>-5.8577077976522673E-3</v>
          </cell>
          <cell r="CL849">
            <v>-1.07488832435223E-2</v>
          </cell>
          <cell r="CM849">
            <v>-1.1384467860104053E-2</v>
          </cell>
          <cell r="CN849">
            <v>-6.015530402692093E-7</v>
          </cell>
          <cell r="CO849">
            <v>-1.4238983860295207E-3</v>
          </cell>
          <cell r="CP849">
            <v>-1.3221426330574104E-3</v>
          </cell>
          <cell r="CQ849">
            <v>9.3752148969628024E-3</v>
          </cell>
          <cell r="CR849">
            <v>-1.8416157946656853E-3</v>
          </cell>
          <cell r="CS849">
            <v>1.5960445416851599E-4</v>
          </cell>
          <cell r="CT849">
            <v>1.2022489908503076E-4</v>
          </cell>
          <cell r="CU849">
            <v>-7.2822266361072252E-5</v>
          </cell>
          <cell r="CV849">
            <v>-5.5249244719846047E-4</v>
          </cell>
          <cell r="CW849">
            <v>-3.2618961933437163E-3</v>
          </cell>
          <cell r="CX849">
            <v>-7.0652679318854439E-3</v>
          </cell>
          <cell r="CY849">
            <v>-9.9466222337625254E-3</v>
          </cell>
          <cell r="CZ849">
            <v>2.8599655145455927E-5</v>
          </cell>
          <cell r="DA849">
            <v>-6.9977371757090623E-4</v>
          </cell>
          <cell r="DB849">
            <v>-1.0403479956480055E-3</v>
          </cell>
          <cell r="DC849">
            <v>2.3063163925485242E-4</v>
          </cell>
          <cell r="DD849">
            <v>1.1458487222171243E-5</v>
          </cell>
          <cell r="DE849">
            <v>-7.4679820006195996E-4</v>
          </cell>
          <cell r="DF849">
            <v>-1.5983573220523795E-6</v>
          </cell>
          <cell r="DG849">
            <v>1.2734740202802186E-5</v>
          </cell>
          <cell r="DH849">
            <v>-7.3326372977078336E-5</v>
          </cell>
          <cell r="DI849">
            <v>-9.2165144643274743E-5</v>
          </cell>
          <cell r="DJ849">
            <v>-1.7680466608496204E-3</v>
          </cell>
          <cell r="DK849">
            <v>-2.5249436967769157E-3</v>
          </cell>
          <cell r="DL849">
            <v>-1.1456429349863129E-3</v>
          </cell>
          <cell r="DM849">
            <v>4.5566677819408596E-5</v>
          </cell>
          <cell r="DN849">
            <v>1.2412337163425491E-5</v>
          </cell>
          <cell r="DO849">
            <v>-7.9444380240545343E-5</v>
          </cell>
          <cell r="DP849">
            <v>-1.4056532002371114E-5</v>
          </cell>
          <cell r="DQ849">
            <v>-1.3391655542704939E-5</v>
          </cell>
          <cell r="DR849">
            <v>1.2335678810870832E-5</v>
          </cell>
          <cell r="DS849">
            <v>2.95399320435763E-5</v>
          </cell>
          <cell r="DT849">
            <v>1.9798805482196258E-5</v>
          </cell>
          <cell r="DU849">
            <v>-2.5977710485847183E-5</v>
          </cell>
          <cell r="DV849">
            <v>-7.8179551380230805E-5</v>
          </cell>
          <cell r="DW849">
            <v>-4.9079539742535871E-5</v>
          </cell>
          <cell r="DX849">
            <v>-8.5994374337872159E-5</v>
          </cell>
          <cell r="DY849">
            <v>-4.4348996283360975E-5</v>
          </cell>
          <cell r="DZ849">
            <v>-1.8857137717986916E-7</v>
          </cell>
          <cell r="EA849">
            <v>-2.0485212701260025E-5</v>
          </cell>
          <cell r="EB849">
            <v>2.4986430844364804E-6</v>
          </cell>
          <cell r="EC849">
            <v>-2.3013202223864937E-5</v>
          </cell>
          <cell r="ED849">
            <v>-2.9857316150128099E-5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4.1630035740163294</v>
          </cell>
          <cell r="BS850">
            <v>0</v>
          </cell>
          <cell r="BT850">
            <v>-0.16425380547252644</v>
          </cell>
          <cell r="BU850">
            <v>0</v>
          </cell>
          <cell r="BV850">
            <v>-0.4140891950685841</v>
          </cell>
          <cell r="BW850">
            <v>0</v>
          </cell>
          <cell r="BX850">
            <v>-2.6573219728854625E-2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-9.5044319239605102E-2</v>
          </cell>
          <cell r="CD850">
            <v>4.8629641135266866</v>
          </cell>
          <cell r="CE850">
            <v>-5.2767670321209152</v>
          </cell>
          <cell r="CF850">
            <v>0.22852218625394016</v>
          </cell>
          <cell r="CG850">
            <v>2.1368914074628265E-2</v>
          </cell>
          <cell r="CH850">
            <v>0</v>
          </cell>
          <cell r="CI850">
            <v>-3.6816398809169186</v>
          </cell>
          <cell r="CJ850">
            <v>-1.446502973487668</v>
          </cell>
          <cell r="CK850">
            <v>-0.22780994953546951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-0.1707053285076654</v>
          </cell>
          <cell r="CQ850">
            <v>0</v>
          </cell>
          <cell r="CR850">
            <v>-1.264652362346169</v>
          </cell>
          <cell r="CS850">
            <v>0</v>
          </cell>
          <cell r="CT850">
            <v>9.0090513701852615E-3</v>
          </cell>
          <cell r="CU850">
            <v>0</v>
          </cell>
          <cell r="CV850">
            <v>-0.12946721008802342</v>
          </cell>
          <cell r="CW850">
            <v>-1.1444986662329484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3.0446260461758357E-4</v>
          </cell>
          <cell r="DE850">
            <v>-0.45477538556406216</v>
          </cell>
          <cell r="DF850">
            <v>0</v>
          </cell>
          <cell r="DG850">
            <v>8.1099388467009703E-4</v>
          </cell>
          <cell r="DH850">
            <v>0</v>
          </cell>
          <cell r="DI850">
            <v>0</v>
          </cell>
          <cell r="DJ850">
            <v>-0.45170547042584985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-3.8809090237919008E-3</v>
          </cell>
          <cell r="DR850">
            <v>5.0483157720009331E-3</v>
          </cell>
          <cell r="DS850">
            <v>4.341628617112292E-3</v>
          </cell>
          <cell r="DT850">
            <v>3.9031679734762292E-3</v>
          </cell>
          <cell r="DU850">
            <v>0</v>
          </cell>
          <cell r="DV850">
            <v>0</v>
          </cell>
          <cell r="DW850">
            <v>-3.1964808174507198E-3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53.185795569695983</v>
          </cell>
          <cell r="AF851">
            <v>0</v>
          </cell>
          <cell r="AG851">
            <v>0</v>
          </cell>
          <cell r="AH851">
            <v>20.289747351450387</v>
          </cell>
          <cell r="AI851">
            <v>4.4242614306676842</v>
          </cell>
          <cell r="AJ851">
            <v>10.343825243391166</v>
          </cell>
          <cell r="AK851">
            <v>18.127961544185837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20.824044069899173</v>
          </cell>
          <cell r="AS851">
            <v>0</v>
          </cell>
          <cell r="AT851">
            <v>0</v>
          </cell>
          <cell r="AU851">
            <v>7.389463929654994</v>
          </cell>
          <cell r="AV851">
            <v>13.434580140244179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8.5928885321657731</v>
          </cell>
          <cell r="BF851">
            <v>0</v>
          </cell>
          <cell r="BG851">
            <v>0</v>
          </cell>
          <cell r="BH851">
            <v>0</v>
          </cell>
          <cell r="BI851">
            <v>2.1977633403642471</v>
          </cell>
          <cell r="BJ851">
            <v>6.3951251918014975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70.091678603705077</v>
          </cell>
          <cell r="BS851">
            <v>0</v>
          </cell>
          <cell r="BT851">
            <v>-0.16425380547252644</v>
          </cell>
          <cell r="BU851">
            <v>39.832987642778789</v>
          </cell>
          <cell r="BV851">
            <v>2.2727648427141958</v>
          </cell>
          <cell r="BW851">
            <v>23.408833349125871</v>
          </cell>
          <cell r="BX851">
            <v>-2.6573219728854625E-2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-9.5044319239605102E-2</v>
          </cell>
          <cell r="CD851">
            <v>4.8629641135266866</v>
          </cell>
          <cell r="CE851">
            <v>29.264173530849803</v>
          </cell>
          <cell r="CF851">
            <v>0.22852218625394016</v>
          </cell>
          <cell r="CG851">
            <v>2.1368914074628265E-2</v>
          </cell>
          <cell r="CH851">
            <v>13.337803088225883</v>
          </cell>
          <cell r="CI851">
            <v>3.5409123105491744</v>
          </cell>
          <cell r="CJ851">
            <v>7.7866038687429864</v>
          </cell>
          <cell r="CK851">
            <v>4.5196684915141532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-0.1707053285076654</v>
          </cell>
          <cell r="CQ851">
            <v>0</v>
          </cell>
          <cell r="CR851">
            <v>-1.1973880274144904</v>
          </cell>
          <cell r="CS851">
            <v>0</v>
          </cell>
          <cell r="CT851">
            <v>9.0090513701852615E-3</v>
          </cell>
          <cell r="CU851">
            <v>3.6545760400827021E-2</v>
          </cell>
          <cell r="CV851">
            <v>-9.8748635557967646E-2</v>
          </cell>
          <cell r="CW851">
            <v>-1.1444986662329484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3.0446260461758357E-4</v>
          </cell>
          <cell r="DE851">
            <v>-0.31344152532801672</v>
          </cell>
          <cell r="DF851">
            <v>0</v>
          </cell>
          <cell r="DG851">
            <v>8.1099388467009703E-4</v>
          </cell>
          <cell r="DH851">
            <v>4.0421947981471362E-2</v>
          </cell>
          <cell r="DI851">
            <v>0.10091191225455987</v>
          </cell>
          <cell r="DJ851">
            <v>-0.45170547042584985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-3.8809090237919008E-3</v>
          </cell>
          <cell r="DR851">
            <v>3.3095878497406375</v>
          </cell>
          <cell r="DS851">
            <v>4.341628617112292E-3</v>
          </cell>
          <cell r="DT851">
            <v>3.9031679734762292E-3</v>
          </cell>
          <cell r="DU851">
            <v>2.3791062948730541</v>
          </cell>
          <cell r="DV851">
            <v>0.24239164248865563</v>
          </cell>
          <cell r="DW851">
            <v>0.63773268808472494</v>
          </cell>
          <cell r="DX851">
            <v>0</v>
          </cell>
          <cell r="DY851">
            <v>0</v>
          </cell>
          <cell r="DZ851">
            <v>0</v>
          </cell>
          <cell r="EA851">
            <v>4.2112427680876863E-2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989.34701999998651</v>
          </cell>
          <cell r="G860">
            <v>1146.8287799999816</v>
          </cell>
          <cell r="H860">
            <v>1724.5368199999211</v>
          </cell>
          <cell r="I860">
            <v>1991.8191000000807</v>
          </cell>
          <cell r="J860">
            <v>2305.7579899999546</v>
          </cell>
          <cell r="K860">
            <v>2449.5134999998845</v>
          </cell>
          <cell r="L860">
            <v>2217.1286799999652</v>
          </cell>
          <cell r="M860">
            <v>2220.7776900000172</v>
          </cell>
          <cell r="N860">
            <v>1957.5252000000328</v>
          </cell>
          <cell r="O860">
            <v>1587.0499600000912</v>
          </cell>
          <cell r="P860">
            <v>1068.9173999999766</v>
          </cell>
          <cell r="Q860">
            <v>824.65176999999676</v>
          </cell>
          <cell r="R860">
            <v>20599.434399999678</v>
          </cell>
          <cell r="S860">
            <v>996.8855999999796</v>
          </cell>
          <cell r="T860">
            <v>1115.6543999999994</v>
          </cell>
          <cell r="U860">
            <v>1737.5871999999508</v>
          </cell>
          <cell r="V860">
            <v>2006.9279999999562</v>
          </cell>
          <cell r="W860">
            <v>2323.1648000000278</v>
          </cell>
          <cell r="X860">
            <v>2468.1360000000568</v>
          </cell>
          <cell r="Y860">
            <v>2233.9344000000274</v>
          </cell>
          <cell r="Z860">
            <v>2237.6295999999857</v>
          </cell>
          <cell r="AA860">
            <v>1972.4640000000363</v>
          </cell>
          <cell r="AB860">
            <v>1599.0791999999201</v>
          </cell>
          <cell r="AC860">
            <v>1077.0719999999856</v>
          </cell>
          <cell r="AD860">
            <v>830.89919999998529</v>
          </cell>
          <cell r="AE860">
            <v>21318.434025569819</v>
          </cell>
          <cell r="AF860">
            <v>1029.0970799999777</v>
          </cell>
          <cell r="AG860">
            <v>1151.7511599999852</v>
          </cell>
          <cell r="AH860">
            <v>1814.0309673513984</v>
          </cell>
          <cell r="AI860">
            <v>2076.2287614307133</v>
          </cell>
          <cell r="AJ860">
            <v>2408.6371252434328</v>
          </cell>
          <cell r="AK860">
            <v>2566.0204615441617</v>
          </cell>
          <cell r="AL860">
            <v>2306.1027100000065</v>
          </cell>
          <cell r="AM860">
            <v>2309.9364799999166</v>
          </cell>
          <cell r="AN860">
            <v>2036.1476999999722</v>
          </cell>
          <cell r="AO860">
            <v>1650.75960999995</v>
          </cell>
          <cell r="AP860">
            <v>1111.9095000000088</v>
          </cell>
          <cell r="AQ860">
            <v>857.8124700000044</v>
          </cell>
          <cell r="AR860">
            <v>21434.668524070643</v>
          </cell>
          <cell r="AS860">
            <v>1036.3138799999724</v>
          </cell>
          <cell r="AT860">
            <v>1159.7712000000174</v>
          </cell>
          <cell r="AU860">
            <v>1813.7061439297395</v>
          </cell>
          <cell r="AV860">
            <v>2099.6921801401768</v>
          </cell>
          <cell r="AW860">
            <v>2415.079800000065</v>
          </cell>
          <cell r="AX860">
            <v>2565.6624000000302</v>
          </cell>
          <cell r="AY860">
            <v>2322.2732400000095</v>
          </cell>
          <cell r="AZ860">
            <v>2326.0229999999283</v>
          </cell>
          <cell r="BA860">
            <v>2050.3979999999283</v>
          </cell>
          <cell r="BB860">
            <v>1662.3154799999902</v>
          </cell>
          <cell r="BC860">
            <v>1119.686400000006</v>
          </cell>
          <cell r="BD860">
            <v>863.74680000002263</v>
          </cell>
          <cell r="BE860">
            <v>22119.024318532087</v>
          </cell>
          <cell r="BF860">
            <v>1067.9580599999754</v>
          </cell>
          <cell r="BG860">
            <v>1237.9099500000011</v>
          </cell>
          <cell r="BH860">
            <v>1861.46940000006</v>
          </cell>
          <cell r="BI860">
            <v>2152.2113633403787</v>
          </cell>
          <cell r="BJ860">
            <v>2495.1327851917595</v>
          </cell>
          <cell r="BK860">
            <v>2644.0082999999868</v>
          </cell>
          <cell r="BL860">
            <v>2393.1559800000396</v>
          </cell>
          <cell r="BM860">
            <v>2397.093600000022</v>
          </cell>
          <cell r="BN860">
            <v>2112.9777000000468</v>
          </cell>
          <cell r="BO860">
            <v>1713.1074299999746</v>
          </cell>
          <cell r="BP860">
            <v>1153.8548999999766</v>
          </cell>
          <cell r="BQ860">
            <v>890.1448499999824</v>
          </cell>
          <cell r="BR860">
            <v>22279.873998602852</v>
          </cell>
          <cell r="BS860">
            <v>1074.8319999999949</v>
          </cell>
          <cell r="BT860">
            <v>1202.7605461945059</v>
          </cell>
          <cell r="BU860">
            <v>1913.2869876427576</v>
          </cell>
          <cell r="BV860">
            <v>2166.0959648427088</v>
          </cell>
          <cell r="BW860">
            <v>2528.2311533490429</v>
          </cell>
          <cell r="BX860">
            <v>2661.014226780273</v>
          </cell>
          <cell r="BY860">
            <v>2408.6057599999476</v>
          </cell>
          <cell r="BZ860">
            <v>2412.5340800000122</v>
          </cell>
          <cell r="CA860">
            <v>2126.5992000000551</v>
          </cell>
          <cell r="CB860">
            <v>1724.0414400000591</v>
          </cell>
          <cell r="CC860">
            <v>1161.1617556807469</v>
          </cell>
          <cell r="CD860">
            <v>900.71088411350502</v>
          </cell>
          <cell r="CE860">
            <v>22881.329773531295</v>
          </cell>
          <cell r="CF860">
            <v>1106.1169421861996</v>
          </cell>
          <cell r="CG860">
            <v>1237.737848914112</v>
          </cell>
          <cell r="CH860">
            <v>1940.9271030882373</v>
          </cell>
          <cell r="CI860">
            <v>2229.9378123104107</v>
          </cell>
          <cell r="CJ860">
            <v>2584.9957838687114</v>
          </cell>
          <cell r="CK860">
            <v>2742.5458684915211</v>
          </cell>
          <cell r="CL860">
            <v>2478.248499999987</v>
          </cell>
          <cell r="CM860">
            <v>2482.2825299999677</v>
          </cell>
          <cell r="CN860">
            <v>2188.1496000000043</v>
          </cell>
          <cell r="CO860">
            <v>1773.9576400000369</v>
          </cell>
          <cell r="CP860">
            <v>1194.668394671462</v>
          </cell>
          <cell r="CQ860">
            <v>921.76175000000512</v>
          </cell>
          <cell r="CR860">
            <v>17781.131471971981</v>
          </cell>
          <cell r="CS860">
            <v>860.58325000002515</v>
          </cell>
          <cell r="CT860">
            <v>963.12836905138101</v>
          </cell>
          <cell r="CU860">
            <v>1499.9935557604185</v>
          </cell>
          <cell r="CV860">
            <v>1732.396451364446</v>
          </cell>
          <cell r="CW860">
            <v>2004.3567913337611</v>
          </cell>
          <cell r="CX860">
            <v>2130.5789999999688</v>
          </cell>
          <cell r="CY860">
            <v>1928.4514099999797</v>
          </cell>
          <cell r="CZ860">
            <v>1931.5904699999955</v>
          </cell>
          <cell r="DA860">
            <v>1702.702500000014</v>
          </cell>
          <cell r="DB860">
            <v>1380.3475399999879</v>
          </cell>
          <cell r="DC860">
            <v>929.75699999998324</v>
          </cell>
          <cell r="DD860">
            <v>717.24513446260244</v>
          </cell>
          <cell r="DE860">
            <v>17976.987368474249</v>
          </cell>
          <cell r="DF860">
            <v>868.25606000004336</v>
          </cell>
          <cell r="DG860">
            <v>1006.481190993858</v>
          </cell>
          <cell r="DH860">
            <v>1513.5605519479723</v>
          </cell>
          <cell r="DI860">
            <v>1748.1541119122994</v>
          </cell>
          <cell r="DJ860">
            <v>2023.1318845296046</v>
          </cell>
          <cell r="DK860">
            <v>2149.8002999999444</v>
          </cell>
          <cell r="DL860">
            <v>1945.8594600000069</v>
          </cell>
          <cell r="DM860">
            <v>1949.0350999999791</v>
          </cell>
          <cell r="DN860">
            <v>1718.0672999999952</v>
          </cell>
          <cell r="DO860">
            <v>1392.8042699999642</v>
          </cell>
          <cell r="DP860">
            <v>938.1144000000204</v>
          </cell>
          <cell r="DQ860">
            <v>723.72273909096839</v>
          </cell>
          <cell r="DR860">
            <v>18351.016367849894</v>
          </cell>
          <cell r="DS860">
            <v>887.96183162863599</v>
          </cell>
          <cell r="DT860">
            <v>993.77066316799028</v>
          </cell>
          <cell r="DU860">
            <v>1550.0813862949144</v>
          </cell>
          <cell r="DV860">
            <v>1787.7710916424985</v>
          </cell>
          <cell r="DW860">
            <v>2069.9016826880979</v>
          </cell>
          <cell r="DX860">
            <v>2198.3081999999704</v>
          </cell>
          <cell r="DY860">
            <v>1989.7963799999561</v>
          </cell>
          <cell r="DZ860">
            <v>1992.9794600000023</v>
          </cell>
          <cell r="EA860">
            <v>1756.8214124277583</v>
          </cell>
          <cell r="EB860">
            <v>1424.2838400000473</v>
          </cell>
          <cell r="EC860">
            <v>959.27370000001974</v>
          </cell>
          <cell r="ED860">
            <v>740.06672000000253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0.01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0.01</v>
          </cell>
          <cell r="AZ901">
            <v>0.01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0.01</v>
          </cell>
          <cell r="BM901">
            <v>0.02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0.02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-0.01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0.01</v>
          </cell>
          <cell r="CN901">
            <v>0</v>
          </cell>
          <cell r="CO901">
            <v>0</v>
          </cell>
          <cell r="CP901">
            <v>0</v>
          </cell>
          <cell r="CQ901">
            <v>-0.01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0.01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0.01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-0.01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0.01</v>
          </cell>
          <cell r="BZ902">
            <v>0.01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0.02</v>
          </cell>
          <cell r="CL902">
            <v>0.01</v>
          </cell>
          <cell r="CM902">
            <v>0.01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-0.02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-0.02</v>
          </cell>
          <cell r="X903">
            <v>-0.01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-0.01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-0.04</v>
          </cell>
          <cell r="AK903">
            <v>0</v>
          </cell>
          <cell r="AL903">
            <v>-0.03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-0.01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-0.02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-0.01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-0.01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-0.01</v>
          </cell>
          <cell r="BX903">
            <v>-0.01</v>
          </cell>
          <cell r="BY903">
            <v>0.01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-0.02</v>
          </cell>
          <cell r="CE903">
            <v>0.01</v>
          </cell>
          <cell r="CF903">
            <v>0.01</v>
          </cell>
          <cell r="CG903">
            <v>0</v>
          </cell>
          <cell r="CH903">
            <v>0</v>
          </cell>
          <cell r="CI903">
            <v>-0.02</v>
          </cell>
          <cell r="CJ903">
            <v>0</v>
          </cell>
          <cell r="CK903">
            <v>-0.02</v>
          </cell>
          <cell r="CL903">
            <v>0.02</v>
          </cell>
          <cell r="CM903">
            <v>0.01</v>
          </cell>
          <cell r="CN903">
            <v>0</v>
          </cell>
          <cell r="CO903">
            <v>0.01</v>
          </cell>
          <cell r="CP903">
            <v>0</v>
          </cell>
          <cell r="CQ903">
            <v>-0.01</v>
          </cell>
          <cell r="CR903">
            <v>0.01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0.02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-0.01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-0.01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-0.01</v>
          </cell>
          <cell r="AR904">
            <v>0</v>
          </cell>
          <cell r="AS904">
            <v>-0.01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0.01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-0.02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0.01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-0.01</v>
          </cell>
          <cell r="BT904">
            <v>-0.01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0.01</v>
          </cell>
          <cell r="CA904">
            <v>0</v>
          </cell>
          <cell r="CB904">
            <v>0</v>
          </cell>
          <cell r="CC904">
            <v>-0.01</v>
          </cell>
          <cell r="CD904">
            <v>-0.01</v>
          </cell>
          <cell r="CE904">
            <v>-0.02</v>
          </cell>
          <cell r="CF904">
            <v>-0.01</v>
          </cell>
          <cell r="CG904">
            <v>-0.01</v>
          </cell>
          <cell r="CH904">
            <v>0</v>
          </cell>
          <cell r="CI904">
            <v>0</v>
          </cell>
          <cell r="CJ904">
            <v>0.01</v>
          </cell>
          <cell r="CK904">
            <v>0</v>
          </cell>
          <cell r="CL904">
            <v>-0.25</v>
          </cell>
          <cell r="CM904">
            <v>0.02</v>
          </cell>
          <cell r="CN904">
            <v>0</v>
          </cell>
          <cell r="CO904">
            <v>0</v>
          </cell>
          <cell r="CP904">
            <v>0.01</v>
          </cell>
          <cell r="CQ904">
            <v>-0.01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-0.04</v>
          </cell>
          <cell r="CZ904">
            <v>-0.01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0.01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0.01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-0.01</v>
          </cell>
          <cell r="BR905">
            <v>0</v>
          </cell>
          <cell r="BS905">
            <v>-0.02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0.04</v>
          </cell>
          <cell r="CA905">
            <v>0</v>
          </cell>
          <cell r="CB905">
            <v>0</v>
          </cell>
          <cell r="CC905">
            <v>0</v>
          </cell>
          <cell r="CD905">
            <v>-0.02</v>
          </cell>
          <cell r="CE905">
            <v>0.01</v>
          </cell>
          <cell r="CF905">
            <v>0</v>
          </cell>
          <cell r="CG905">
            <v>-0.01</v>
          </cell>
          <cell r="CH905">
            <v>0</v>
          </cell>
          <cell r="CI905">
            <v>0</v>
          </cell>
          <cell r="CJ905">
            <v>0</v>
          </cell>
          <cell r="CK905">
            <v>-0.01</v>
          </cell>
          <cell r="CL905">
            <v>-0.01</v>
          </cell>
          <cell r="CM905">
            <v>0.11</v>
          </cell>
          <cell r="CN905">
            <v>0</v>
          </cell>
          <cell r="CO905">
            <v>-0.03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0.48</v>
          </cell>
          <cell r="G907">
            <v>2.85</v>
          </cell>
          <cell r="H907">
            <v>5.78</v>
          </cell>
          <cell r="I907">
            <v>8.3699999999999992</v>
          </cell>
          <cell r="J907">
            <v>3.95</v>
          </cell>
          <cell r="K907">
            <v>6.27</v>
          </cell>
          <cell r="L907">
            <v>2.7</v>
          </cell>
          <cell r="M907">
            <v>4.6100000000000003</v>
          </cell>
          <cell r="N907">
            <v>7.76</v>
          </cell>
          <cell r="O907">
            <v>2.21</v>
          </cell>
          <cell r="P907">
            <v>2.76</v>
          </cell>
          <cell r="Q907">
            <v>0.71</v>
          </cell>
          <cell r="R907">
            <v>4.8600000000000003</v>
          </cell>
          <cell r="S907">
            <v>0.4</v>
          </cell>
          <cell r="T907">
            <v>2.8</v>
          </cell>
          <cell r="U907">
            <v>5.7</v>
          </cell>
          <cell r="V907">
            <v>9.32</v>
          </cell>
          <cell r="W907">
            <v>3.29</v>
          </cell>
          <cell r="X907">
            <v>3.14</v>
          </cell>
          <cell r="Y907">
            <v>0.86</v>
          </cell>
          <cell r="Z907">
            <v>3.47</v>
          </cell>
          <cell r="AA907">
            <v>18.25</v>
          </cell>
          <cell r="AB907">
            <v>2.7</v>
          </cell>
          <cell r="AC907">
            <v>2.36</v>
          </cell>
          <cell r="AD907">
            <v>0</v>
          </cell>
          <cell r="AE907">
            <v>5.64</v>
          </cell>
          <cell r="AF907">
            <v>0</v>
          </cell>
          <cell r="AG907">
            <v>0.89</v>
          </cell>
          <cell r="AH907">
            <v>8.9700000000000006</v>
          </cell>
          <cell r="AI907">
            <v>11.39</v>
          </cell>
          <cell r="AJ907">
            <v>3.33</v>
          </cell>
          <cell r="AK907">
            <v>2.9</v>
          </cell>
          <cell r="AL907">
            <v>0.64</v>
          </cell>
          <cell r="AM907">
            <v>5.5</v>
          </cell>
          <cell r="AN907">
            <v>13.46</v>
          </cell>
          <cell r="AO907">
            <v>9.84</v>
          </cell>
          <cell r="AP907">
            <v>0</v>
          </cell>
          <cell r="AQ907">
            <v>0</v>
          </cell>
          <cell r="AR907">
            <v>6.36</v>
          </cell>
          <cell r="AS907">
            <v>0</v>
          </cell>
          <cell r="AT907">
            <v>0</v>
          </cell>
          <cell r="AU907">
            <v>15.07</v>
          </cell>
          <cell r="AV907">
            <v>11.96</v>
          </cell>
          <cell r="AW907">
            <v>2.54</v>
          </cell>
          <cell r="AX907">
            <v>4.8600000000000003</v>
          </cell>
          <cell r="AY907">
            <v>0.46</v>
          </cell>
          <cell r="AZ907">
            <v>2.1</v>
          </cell>
          <cell r="BA907">
            <v>17.3</v>
          </cell>
          <cell r="BB907">
            <v>14.07</v>
          </cell>
          <cell r="BC907">
            <v>0</v>
          </cell>
          <cell r="BD907">
            <v>0</v>
          </cell>
          <cell r="BE907">
            <v>5.56</v>
          </cell>
          <cell r="BF907">
            <v>0</v>
          </cell>
          <cell r="BG907">
            <v>0</v>
          </cell>
          <cell r="BH907">
            <v>12.17</v>
          </cell>
          <cell r="BI907">
            <v>13.19</v>
          </cell>
          <cell r="BJ907">
            <v>2.14</v>
          </cell>
          <cell r="BK907">
            <v>3.8</v>
          </cell>
          <cell r="BL907">
            <v>0</v>
          </cell>
          <cell r="BM907">
            <v>3.97</v>
          </cell>
          <cell r="BN907">
            <v>13.16</v>
          </cell>
          <cell r="BO907">
            <v>13.3</v>
          </cell>
          <cell r="BP907">
            <v>0</v>
          </cell>
          <cell r="BQ907">
            <v>0</v>
          </cell>
          <cell r="BR907">
            <v>3.07</v>
          </cell>
          <cell r="BS907">
            <v>0</v>
          </cell>
          <cell r="BT907">
            <v>0</v>
          </cell>
          <cell r="BU907">
            <v>9.43</v>
          </cell>
          <cell r="BV907">
            <v>9.4700000000000006</v>
          </cell>
          <cell r="BW907">
            <v>0.78</v>
          </cell>
          <cell r="BX907">
            <v>2.41</v>
          </cell>
          <cell r="BY907">
            <v>0.77</v>
          </cell>
          <cell r="BZ907">
            <v>0</v>
          </cell>
          <cell r="CA907">
            <v>6.16</v>
          </cell>
          <cell r="CB907">
            <v>0</v>
          </cell>
          <cell r="CC907">
            <v>0</v>
          </cell>
          <cell r="CD907">
            <v>0</v>
          </cell>
          <cell r="CE907">
            <v>0.4</v>
          </cell>
          <cell r="CF907">
            <v>0</v>
          </cell>
          <cell r="CG907">
            <v>0</v>
          </cell>
          <cell r="CH907">
            <v>3.66</v>
          </cell>
          <cell r="CI907">
            <v>0.59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-0.01</v>
          </cell>
          <cell r="H909">
            <v>-0.02</v>
          </cell>
          <cell r="I909">
            <v>-0.03</v>
          </cell>
          <cell r="J909">
            <v>-0.03</v>
          </cell>
          <cell r="K909">
            <v>-0.04</v>
          </cell>
          <cell r="L909">
            <v>-0.01</v>
          </cell>
          <cell r="M909">
            <v>-0.01</v>
          </cell>
          <cell r="N909">
            <v>-0.01</v>
          </cell>
          <cell r="O909">
            <v>-0.01</v>
          </cell>
          <cell r="P909">
            <v>0</v>
          </cell>
          <cell r="Q909">
            <v>0</v>
          </cell>
          <cell r="R909">
            <v>-0.02</v>
          </cell>
          <cell r="S909">
            <v>0</v>
          </cell>
          <cell r="T909">
            <v>-0.01</v>
          </cell>
          <cell r="U909">
            <v>-0.02</v>
          </cell>
          <cell r="V909">
            <v>-0.03</v>
          </cell>
          <cell r="W909">
            <v>-0.03</v>
          </cell>
          <cell r="X909">
            <v>-0.04</v>
          </cell>
          <cell r="Y909">
            <v>-0.01</v>
          </cell>
          <cell r="Z909">
            <v>0</v>
          </cell>
          <cell r="AA909">
            <v>-0.03</v>
          </cell>
          <cell r="AB909">
            <v>-0.01</v>
          </cell>
          <cell r="AC909">
            <v>0</v>
          </cell>
          <cell r="AD909">
            <v>0</v>
          </cell>
          <cell r="AE909">
            <v>-0.02</v>
          </cell>
          <cell r="AF909">
            <v>0</v>
          </cell>
          <cell r="AG909">
            <v>0</v>
          </cell>
          <cell r="AH909">
            <v>-0.02</v>
          </cell>
          <cell r="AI909">
            <v>-0.03</v>
          </cell>
          <cell r="AJ909">
            <v>-0.04</v>
          </cell>
          <cell r="AK909">
            <v>-0.03</v>
          </cell>
          <cell r="AL909">
            <v>0</v>
          </cell>
          <cell r="AM909">
            <v>0</v>
          </cell>
          <cell r="AN909">
            <v>-0.01</v>
          </cell>
          <cell r="AO909">
            <v>-0.01</v>
          </cell>
          <cell r="AP909">
            <v>0</v>
          </cell>
          <cell r="AQ909">
            <v>-0.01</v>
          </cell>
          <cell r="AR909">
            <v>-0.02</v>
          </cell>
          <cell r="AS909">
            <v>-0.01</v>
          </cell>
          <cell r="AT909">
            <v>0</v>
          </cell>
          <cell r="AU909">
            <v>-0.02</v>
          </cell>
          <cell r="AV909">
            <v>-0.03</v>
          </cell>
          <cell r="AW909">
            <v>-0.03</v>
          </cell>
          <cell r="AX909">
            <v>-0.04</v>
          </cell>
          <cell r="AY909">
            <v>0</v>
          </cell>
          <cell r="AZ909">
            <v>0</v>
          </cell>
          <cell r="BA909">
            <v>-0.01</v>
          </cell>
          <cell r="BB909">
            <v>-0.01</v>
          </cell>
          <cell r="BC909">
            <v>0</v>
          </cell>
          <cell r="BD909">
            <v>-0.01</v>
          </cell>
          <cell r="BE909">
            <v>-0.01</v>
          </cell>
          <cell r="BF909">
            <v>0</v>
          </cell>
          <cell r="BG909">
            <v>0</v>
          </cell>
          <cell r="BH909">
            <v>-0.01</v>
          </cell>
          <cell r="BI909">
            <v>-0.03</v>
          </cell>
          <cell r="BJ909">
            <v>-0.02</v>
          </cell>
          <cell r="BK909">
            <v>-0.02</v>
          </cell>
          <cell r="BL909">
            <v>0</v>
          </cell>
          <cell r="BM909">
            <v>0</v>
          </cell>
          <cell r="BN909">
            <v>-0.01</v>
          </cell>
          <cell r="BO909">
            <v>-0.01</v>
          </cell>
          <cell r="BP909">
            <v>0</v>
          </cell>
          <cell r="BQ909">
            <v>0</v>
          </cell>
          <cell r="BR909">
            <v>-0.01</v>
          </cell>
          <cell r="BS909">
            <v>0</v>
          </cell>
          <cell r="BT909">
            <v>-0.01</v>
          </cell>
          <cell r="BU909">
            <v>-0.01</v>
          </cell>
          <cell r="BV909">
            <v>-0.02</v>
          </cell>
          <cell r="BW909">
            <v>-0.01</v>
          </cell>
          <cell r="BX909">
            <v>-0.02</v>
          </cell>
          <cell r="BY909">
            <v>0.01</v>
          </cell>
          <cell r="BZ909">
            <v>0</v>
          </cell>
          <cell r="CA909">
            <v>-0.01</v>
          </cell>
          <cell r="CB909">
            <v>0</v>
          </cell>
          <cell r="CC909">
            <v>0</v>
          </cell>
          <cell r="CD909">
            <v>0</v>
          </cell>
          <cell r="CE909">
            <v>-0.01</v>
          </cell>
          <cell r="CF909">
            <v>-0.01</v>
          </cell>
          <cell r="CG909">
            <v>-0.01</v>
          </cell>
          <cell r="CH909">
            <v>-0.01</v>
          </cell>
          <cell r="CI909">
            <v>-0.01</v>
          </cell>
          <cell r="CJ909">
            <v>-0.01</v>
          </cell>
          <cell r="CK909">
            <v>-0.01</v>
          </cell>
          <cell r="CL909">
            <v>-0.01</v>
          </cell>
          <cell r="CM909">
            <v>0</v>
          </cell>
          <cell r="CN909">
            <v>0</v>
          </cell>
          <cell r="CO909">
            <v>-0.01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1">
          <cell r="F911">
            <v>0</v>
          </cell>
          <cell r="G911">
            <v>-0.01</v>
          </cell>
          <cell r="H911">
            <v>-0.02</v>
          </cell>
          <cell r="I911">
            <v>-0.03</v>
          </cell>
          <cell r="J911">
            <v>-0.03</v>
          </cell>
          <cell r="K911">
            <v>-0.04</v>
          </cell>
          <cell r="L911">
            <v>-0.01</v>
          </cell>
          <cell r="M911">
            <v>-0.01</v>
          </cell>
          <cell r="N911">
            <v>-0.01</v>
          </cell>
          <cell r="O911">
            <v>-0.01</v>
          </cell>
          <cell r="P911">
            <v>0</v>
          </cell>
          <cell r="Q911">
            <v>0</v>
          </cell>
          <cell r="R911">
            <v>-0.02</v>
          </cell>
          <cell r="S911">
            <v>0</v>
          </cell>
          <cell r="T911">
            <v>-0.01</v>
          </cell>
          <cell r="U911">
            <v>-0.02</v>
          </cell>
          <cell r="V911">
            <v>-0.03</v>
          </cell>
          <cell r="W911">
            <v>-0.03</v>
          </cell>
          <cell r="X911">
            <v>-0.04</v>
          </cell>
          <cell r="Y911">
            <v>-0.01</v>
          </cell>
          <cell r="Z911">
            <v>0</v>
          </cell>
          <cell r="AA911">
            <v>-0.03</v>
          </cell>
          <cell r="AB911">
            <v>-0.01</v>
          </cell>
          <cell r="AC911">
            <v>0</v>
          </cell>
          <cell r="AD911">
            <v>0</v>
          </cell>
          <cell r="AE911">
            <v>-0.02</v>
          </cell>
          <cell r="AF911">
            <v>0</v>
          </cell>
          <cell r="AG911">
            <v>0</v>
          </cell>
          <cell r="AH911">
            <v>-0.02</v>
          </cell>
          <cell r="AI911">
            <v>-0.03</v>
          </cell>
          <cell r="AJ911">
            <v>-0.04</v>
          </cell>
          <cell r="AK911">
            <v>-0.03</v>
          </cell>
          <cell r="AL911">
            <v>0</v>
          </cell>
          <cell r="AM911">
            <v>0</v>
          </cell>
          <cell r="AN911">
            <v>-0.01</v>
          </cell>
          <cell r="AO911">
            <v>-0.01</v>
          </cell>
          <cell r="AP911">
            <v>0</v>
          </cell>
          <cell r="AQ911">
            <v>-0.01</v>
          </cell>
          <cell r="AR911">
            <v>-0.02</v>
          </cell>
          <cell r="AS911">
            <v>-0.01</v>
          </cell>
          <cell r="AT911">
            <v>0</v>
          </cell>
          <cell r="AU911">
            <v>-0.02</v>
          </cell>
          <cell r="AV911">
            <v>-0.03</v>
          </cell>
          <cell r="AW911">
            <v>-0.03</v>
          </cell>
          <cell r="AX911">
            <v>-0.04</v>
          </cell>
          <cell r="AY911">
            <v>0</v>
          </cell>
          <cell r="AZ911">
            <v>0</v>
          </cell>
          <cell r="BA911">
            <v>-0.01</v>
          </cell>
          <cell r="BB911">
            <v>-0.01</v>
          </cell>
          <cell r="BC911">
            <v>0</v>
          </cell>
          <cell r="BD911">
            <v>-0.01</v>
          </cell>
          <cell r="BE911">
            <v>-0.01</v>
          </cell>
          <cell r="BF911">
            <v>0</v>
          </cell>
          <cell r="BG911">
            <v>0</v>
          </cell>
          <cell r="BH911">
            <v>-0.01</v>
          </cell>
          <cell r="BI911">
            <v>-0.03</v>
          </cell>
          <cell r="BJ911">
            <v>-0.02</v>
          </cell>
          <cell r="BK911">
            <v>-0.02</v>
          </cell>
          <cell r="BL911">
            <v>0</v>
          </cell>
          <cell r="BM911">
            <v>0</v>
          </cell>
          <cell r="BN911">
            <v>-0.01</v>
          </cell>
          <cell r="BO911">
            <v>-0.01</v>
          </cell>
          <cell r="BP911">
            <v>0</v>
          </cell>
          <cell r="BQ911">
            <v>0</v>
          </cell>
          <cell r="BR911">
            <v>-0.01</v>
          </cell>
          <cell r="BS911">
            <v>0</v>
          </cell>
          <cell r="BT911">
            <v>-0.01</v>
          </cell>
          <cell r="BU911">
            <v>-0.01</v>
          </cell>
          <cell r="BV911">
            <v>-0.02</v>
          </cell>
          <cell r="BW911">
            <v>-0.01</v>
          </cell>
          <cell r="BX911">
            <v>-0.02</v>
          </cell>
          <cell r="BY911">
            <v>0.01</v>
          </cell>
          <cell r="BZ911">
            <v>0</v>
          </cell>
          <cell r="CA911">
            <v>-0.01</v>
          </cell>
          <cell r="CB911">
            <v>0</v>
          </cell>
          <cell r="CC911">
            <v>0</v>
          </cell>
          <cell r="CD911">
            <v>0</v>
          </cell>
          <cell r="CE911">
            <v>-0.01</v>
          </cell>
          <cell r="CF911">
            <v>-0.01</v>
          </cell>
          <cell r="CG911">
            <v>-0.01</v>
          </cell>
          <cell r="CH911">
            <v>-0.01</v>
          </cell>
          <cell r="CI911">
            <v>-0.01</v>
          </cell>
          <cell r="CJ911">
            <v>-0.01</v>
          </cell>
          <cell r="CK911">
            <v>-0.01</v>
          </cell>
          <cell r="CL911">
            <v>-0.01</v>
          </cell>
          <cell r="CM911">
            <v>0</v>
          </cell>
          <cell r="CN911">
            <v>0</v>
          </cell>
          <cell r="CO911">
            <v>-0.01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9">
          <cell r="F1009">
            <v>-0.01</v>
          </cell>
          <cell r="G1009">
            <v>0.01</v>
          </cell>
          <cell r="H1009">
            <v>-0.03</v>
          </cell>
          <cell r="I1009">
            <v>0.04</v>
          </cell>
          <cell r="J1009">
            <v>0.01</v>
          </cell>
          <cell r="K1009">
            <v>0</v>
          </cell>
          <cell r="L1009">
            <v>-0.02</v>
          </cell>
          <cell r="M1009">
            <v>-0.02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-0.01</v>
          </cell>
          <cell r="S1009">
            <v>-0.05</v>
          </cell>
          <cell r="T1009">
            <v>0</v>
          </cell>
          <cell r="U1009">
            <v>-0.02</v>
          </cell>
          <cell r="V1009">
            <v>0</v>
          </cell>
          <cell r="W1009">
            <v>0</v>
          </cell>
          <cell r="X1009">
            <v>0</v>
          </cell>
          <cell r="Y1009">
            <v>-0.06</v>
          </cell>
          <cell r="Z1009">
            <v>-0.02</v>
          </cell>
          <cell r="AA1009">
            <v>-0.01</v>
          </cell>
          <cell r="AB1009">
            <v>0</v>
          </cell>
          <cell r="AC1009">
            <v>0</v>
          </cell>
          <cell r="AD1009">
            <v>0.01</v>
          </cell>
          <cell r="AE1009">
            <v>-0.01</v>
          </cell>
          <cell r="AF1009">
            <v>0</v>
          </cell>
          <cell r="AG1009">
            <v>0</v>
          </cell>
          <cell r="AH1009">
            <v>-0.03</v>
          </cell>
          <cell r="AI1009">
            <v>0.01</v>
          </cell>
          <cell r="AJ1009">
            <v>0</v>
          </cell>
          <cell r="AK1009">
            <v>-0.01</v>
          </cell>
          <cell r="AL1009">
            <v>-0.05</v>
          </cell>
          <cell r="AM1009">
            <v>-0.02</v>
          </cell>
          <cell r="AN1009">
            <v>0</v>
          </cell>
          <cell r="AO1009">
            <v>0</v>
          </cell>
          <cell r="AP1009">
            <v>0.01</v>
          </cell>
          <cell r="AQ1009">
            <v>0.02</v>
          </cell>
          <cell r="AR1009">
            <v>-0.01</v>
          </cell>
          <cell r="AS1009">
            <v>0</v>
          </cell>
          <cell r="AT1009">
            <v>0</v>
          </cell>
          <cell r="AU1009">
            <v>-0.02</v>
          </cell>
          <cell r="AV1009">
            <v>0</v>
          </cell>
          <cell r="AW1009">
            <v>0.01</v>
          </cell>
          <cell r="AX1009">
            <v>0</v>
          </cell>
          <cell r="AY1009">
            <v>-7.0000000000000007E-2</v>
          </cell>
          <cell r="AZ1009">
            <v>-0.01</v>
          </cell>
          <cell r="BA1009">
            <v>0</v>
          </cell>
          <cell r="BB1009">
            <v>0</v>
          </cell>
          <cell r="BC1009">
            <v>0.01</v>
          </cell>
          <cell r="BD1009">
            <v>0.02</v>
          </cell>
          <cell r="BE1009">
            <v>-0.01</v>
          </cell>
          <cell r="BF1009">
            <v>0</v>
          </cell>
          <cell r="BG1009">
            <v>0</v>
          </cell>
          <cell r="BH1009">
            <v>-0.01</v>
          </cell>
          <cell r="BI1009">
            <v>0</v>
          </cell>
          <cell r="BJ1009">
            <v>0</v>
          </cell>
          <cell r="BK1009">
            <v>0</v>
          </cell>
          <cell r="BL1009">
            <v>-0.06</v>
          </cell>
          <cell r="BM1009">
            <v>-0.03</v>
          </cell>
          <cell r="BN1009">
            <v>-0.02</v>
          </cell>
          <cell r="BO1009">
            <v>0</v>
          </cell>
          <cell r="BP1009">
            <v>0</v>
          </cell>
          <cell r="BQ1009">
            <v>0.01</v>
          </cell>
          <cell r="BR1009">
            <v>-0.01</v>
          </cell>
          <cell r="BS1009">
            <v>0.01</v>
          </cell>
          <cell r="BT1009">
            <v>0</v>
          </cell>
          <cell r="BU1009">
            <v>-0.04</v>
          </cell>
          <cell r="BV1009">
            <v>-0.01</v>
          </cell>
          <cell r="BW1009">
            <v>0</v>
          </cell>
          <cell r="BX1009">
            <v>-0.01</v>
          </cell>
          <cell r="BY1009">
            <v>-0.02</v>
          </cell>
          <cell r="BZ1009">
            <v>0</v>
          </cell>
          <cell r="CA1009">
            <v>0.01</v>
          </cell>
          <cell r="CB1009">
            <v>0</v>
          </cell>
          <cell r="CC1009">
            <v>0.01</v>
          </cell>
          <cell r="CD1009">
            <v>0</v>
          </cell>
          <cell r="CE1009">
            <v>0.01</v>
          </cell>
          <cell r="CF1009">
            <v>0.01</v>
          </cell>
          <cell r="CG1009">
            <v>0.01</v>
          </cell>
          <cell r="CH1009">
            <v>-0.02</v>
          </cell>
          <cell r="CI1009">
            <v>0.01</v>
          </cell>
          <cell r="CJ1009">
            <v>0</v>
          </cell>
          <cell r="CK1009">
            <v>-0.02</v>
          </cell>
          <cell r="CL1009">
            <v>-0.01</v>
          </cell>
          <cell r="CM1009">
            <v>0.01</v>
          </cell>
          <cell r="CN1009">
            <v>0.01</v>
          </cell>
          <cell r="CO1009">
            <v>0</v>
          </cell>
          <cell r="CP1009">
            <v>0</v>
          </cell>
          <cell r="CQ1009">
            <v>0.04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-0.01</v>
          </cell>
          <cell r="CY1009">
            <v>-0.01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-0.01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-0.01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-0.02</v>
          </cell>
          <cell r="S1010">
            <v>-0.16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-0.05</v>
          </cell>
          <cell r="Z1010">
            <v>0</v>
          </cell>
          <cell r="AA1010">
            <v>-0.08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-0.01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0.02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-0.01</v>
          </cell>
          <cell r="AZ1010">
            <v>-0.01</v>
          </cell>
          <cell r="BA1010">
            <v>-0.01</v>
          </cell>
          <cell r="BB1010">
            <v>0</v>
          </cell>
          <cell r="BC1010">
            <v>0</v>
          </cell>
          <cell r="BD1010">
            <v>0.01</v>
          </cell>
          <cell r="BE1010">
            <v>0</v>
          </cell>
          <cell r="BF1010">
            <v>0.01</v>
          </cell>
          <cell r="BG1010">
            <v>0.01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-0.01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0.01</v>
          </cell>
          <cell r="BR1010">
            <v>0</v>
          </cell>
          <cell r="BS1010">
            <v>0.02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-0.01</v>
          </cell>
          <cell r="BY1010">
            <v>-0.01</v>
          </cell>
          <cell r="BZ1010">
            <v>0</v>
          </cell>
          <cell r="CA1010">
            <v>-0.01</v>
          </cell>
          <cell r="CB1010">
            <v>0</v>
          </cell>
          <cell r="CC1010">
            <v>0.01</v>
          </cell>
          <cell r="CD1010">
            <v>0.01</v>
          </cell>
          <cell r="CE1010">
            <v>0.01</v>
          </cell>
          <cell r="CF1010">
            <v>0.01</v>
          </cell>
          <cell r="CG1010">
            <v>0.02</v>
          </cell>
          <cell r="CH1010">
            <v>-0.01</v>
          </cell>
          <cell r="CI1010">
            <v>0</v>
          </cell>
          <cell r="CJ1010">
            <v>0.01</v>
          </cell>
          <cell r="CK1010">
            <v>0</v>
          </cell>
          <cell r="CL1010">
            <v>-0.01</v>
          </cell>
          <cell r="CM1010">
            <v>0.02</v>
          </cell>
          <cell r="CN1010">
            <v>-0.01</v>
          </cell>
          <cell r="CO1010">
            <v>0</v>
          </cell>
          <cell r="CP1010">
            <v>0.01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-0.02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0.02</v>
          </cell>
          <cell r="S1011">
            <v>0.1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0.03</v>
          </cell>
          <cell r="AM1011">
            <v>-0.01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0.02</v>
          </cell>
          <cell r="AZ1011">
            <v>-0.01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0.02</v>
          </cell>
          <cell r="BM1011">
            <v>-0.01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-0.01</v>
          </cell>
          <cell r="BZ1011">
            <v>-0.01</v>
          </cell>
          <cell r="CA1011">
            <v>0</v>
          </cell>
          <cell r="CB1011">
            <v>0</v>
          </cell>
          <cell r="CC1011">
            <v>0</v>
          </cell>
          <cell r="CD1011">
            <v>0.01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-0.01</v>
          </cell>
          <cell r="CM1011">
            <v>-0.01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-0.01</v>
          </cell>
          <cell r="CY1011">
            <v>-0.01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0</v>
          </cell>
          <cell r="H1012">
            <v>0.01</v>
          </cell>
          <cell r="I1012">
            <v>0</v>
          </cell>
          <cell r="J1012">
            <v>0</v>
          </cell>
          <cell r="K1012">
            <v>0</v>
          </cell>
          <cell r="L1012">
            <v>-0.05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-0.09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0.01</v>
          </cell>
          <cell r="AG1012">
            <v>-0.01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-0.02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-0.01</v>
          </cell>
          <cell r="BA1012">
            <v>0</v>
          </cell>
          <cell r="BB1012">
            <v>0</v>
          </cell>
          <cell r="BC1012">
            <v>0</v>
          </cell>
          <cell r="BD1012">
            <v>-0.01</v>
          </cell>
          <cell r="BE1012">
            <v>0.01</v>
          </cell>
          <cell r="BF1012">
            <v>0.01</v>
          </cell>
          <cell r="BG1012">
            <v>0.01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-0.01</v>
          </cell>
          <cell r="BN1012">
            <v>0.02</v>
          </cell>
          <cell r="BO1012">
            <v>0</v>
          </cell>
          <cell r="BP1012">
            <v>0</v>
          </cell>
          <cell r="BQ1012">
            <v>0.01</v>
          </cell>
          <cell r="BR1012">
            <v>0.02</v>
          </cell>
          <cell r="BS1012">
            <v>0</v>
          </cell>
          <cell r="BT1012">
            <v>0.01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0.4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0.01</v>
          </cell>
          <cell r="CI1012">
            <v>0</v>
          </cell>
          <cell r="CJ1012">
            <v>0.01</v>
          </cell>
          <cell r="CK1012">
            <v>0</v>
          </cell>
          <cell r="CL1012">
            <v>0.03</v>
          </cell>
          <cell r="CM1012">
            <v>-0.08</v>
          </cell>
          <cell r="CN1012">
            <v>-0.01</v>
          </cell>
          <cell r="CO1012">
            <v>0</v>
          </cell>
          <cell r="CP1012">
            <v>0.02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0.25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-0.06</v>
          </cell>
          <cell r="Q1013">
            <v>0</v>
          </cell>
          <cell r="R1013">
            <v>0</v>
          </cell>
          <cell r="S1013">
            <v>0.18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-0.01</v>
          </cell>
          <cell r="AB1013">
            <v>0</v>
          </cell>
          <cell r="AC1013">
            <v>0</v>
          </cell>
          <cell r="AD1013">
            <v>-0.02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0.02</v>
          </cell>
          <cell r="BA1013">
            <v>0</v>
          </cell>
          <cell r="BB1013">
            <v>0</v>
          </cell>
          <cell r="BC1013">
            <v>0.02</v>
          </cell>
          <cell r="BD1013">
            <v>0</v>
          </cell>
          <cell r="BE1013">
            <v>-0.01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-0.03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-0.01</v>
          </cell>
          <cell r="BS1013">
            <v>0</v>
          </cell>
          <cell r="BT1013">
            <v>0.01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-0.1</v>
          </cell>
          <cell r="CA1013">
            <v>0.06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0.01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0.01</v>
          </cell>
          <cell r="CL1013">
            <v>0.01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0.05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0.01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-0.02</v>
          </cell>
          <cell r="J1016">
            <v>0</v>
          </cell>
          <cell r="K1016">
            <v>0</v>
          </cell>
          <cell r="L1016">
            <v>-0.01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0.01</v>
          </cell>
          <cell r="S1016">
            <v>0.03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-0.01</v>
          </cell>
          <cell r="Z1016">
            <v>0</v>
          </cell>
          <cell r="AA1016">
            <v>-0.01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-0.01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0.01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-0.01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-0.01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0.03</v>
          </cell>
          <cell r="BZ1016">
            <v>-0.01</v>
          </cell>
          <cell r="CA1016">
            <v>0</v>
          </cell>
          <cell r="CB1016">
            <v>0</v>
          </cell>
          <cell r="CC1016">
            <v>0</v>
          </cell>
          <cell r="CD1016">
            <v>0.01</v>
          </cell>
          <cell r="CE1016">
            <v>0</v>
          </cell>
          <cell r="CF1016">
            <v>0</v>
          </cell>
          <cell r="CG1016">
            <v>0.01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-0.01</v>
          </cell>
          <cell r="CM1016">
            <v>-0.01</v>
          </cell>
          <cell r="CN1016">
            <v>0</v>
          </cell>
          <cell r="CO1016">
            <v>0</v>
          </cell>
          <cell r="CP1016">
            <v>0.01</v>
          </cell>
          <cell r="CQ1016">
            <v>0.01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0.01</v>
          </cell>
          <cell r="K1022">
            <v>0.01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0.01</v>
          </cell>
          <cell r="X1022">
            <v>0</v>
          </cell>
          <cell r="Y1022">
            <v>0</v>
          </cell>
          <cell r="Z1022">
            <v>0</v>
          </cell>
          <cell r="AA1022">
            <v>0.01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0.01</v>
          </cell>
          <cell r="AJ1022">
            <v>0</v>
          </cell>
          <cell r="AK1022">
            <v>0.01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0.01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0.01</v>
          </cell>
          <cell r="H1023">
            <v>0</v>
          </cell>
          <cell r="I1023">
            <v>0</v>
          </cell>
          <cell r="J1023">
            <v>0.02</v>
          </cell>
          <cell r="K1023">
            <v>0</v>
          </cell>
          <cell r="L1023">
            <v>0.01</v>
          </cell>
          <cell r="M1023">
            <v>0</v>
          </cell>
          <cell r="N1023">
            <v>0</v>
          </cell>
          <cell r="O1023">
            <v>0.01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0.01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0.01</v>
          </cell>
          <cell r="K1027">
            <v>0.01</v>
          </cell>
          <cell r="L1027">
            <v>0</v>
          </cell>
          <cell r="M1027">
            <v>0</v>
          </cell>
          <cell r="N1027">
            <v>0.01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0.01</v>
          </cell>
          <cell r="K1029">
            <v>0.01</v>
          </cell>
          <cell r="L1029">
            <v>0.01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0.01</v>
          </cell>
          <cell r="X1029">
            <v>0.01</v>
          </cell>
          <cell r="Y1029">
            <v>0.01</v>
          </cell>
          <cell r="Z1029">
            <v>0.01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0.01</v>
          </cell>
          <cell r="K1032">
            <v>0.01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0.01</v>
          </cell>
          <cell r="BL1034">
            <v>0</v>
          </cell>
          <cell r="BM1034">
            <v>0.01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0.01</v>
          </cell>
          <cell r="BX1034">
            <v>0.01</v>
          </cell>
          <cell r="BY1034">
            <v>0</v>
          </cell>
          <cell r="BZ1034">
            <v>0.01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0.01</v>
          </cell>
          <cell r="CJ1034">
            <v>0</v>
          </cell>
          <cell r="CK1034">
            <v>0.01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0.01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0.01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0.01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0.01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-0.06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-0.06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0.1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0.1</v>
          </cell>
          <cell r="S1072">
            <v>0</v>
          </cell>
          <cell r="T1072">
            <v>0</v>
          </cell>
          <cell r="U1072">
            <v>6.11</v>
          </cell>
          <cell r="V1072">
            <v>0</v>
          </cell>
          <cell r="W1072">
            <v>0.17</v>
          </cell>
          <cell r="X1072">
            <v>0</v>
          </cell>
          <cell r="Y1072">
            <v>0</v>
          </cell>
          <cell r="Z1072">
            <v>0</v>
          </cell>
          <cell r="AA1072">
            <v>0.54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-0.01</v>
          </cell>
          <cell r="AL1072">
            <v>0</v>
          </cell>
          <cell r="AM1072">
            <v>0</v>
          </cell>
          <cell r="AN1072">
            <v>0.06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-0.01</v>
          </cell>
          <cell r="BY1072">
            <v>-0.01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-0.01</v>
          </cell>
          <cell r="CM1072">
            <v>-0.01</v>
          </cell>
          <cell r="CN1072">
            <v>0</v>
          </cell>
          <cell r="CO1072">
            <v>0</v>
          </cell>
          <cell r="CP1072">
            <v>0</v>
          </cell>
          <cell r="CQ1072">
            <v>0.01</v>
          </cell>
          <cell r="CR1072">
            <v>-0.01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-0.01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-0.02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-0.01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-0.01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-0.01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0.01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7">
          <cell r="R1077">
            <v>2029</v>
          </cell>
          <cell r="AE1077">
            <v>2030</v>
          </cell>
          <cell r="AR1077">
            <v>2031</v>
          </cell>
          <cell r="BE1077">
            <v>2032</v>
          </cell>
          <cell r="BR1077">
            <v>2033</v>
          </cell>
          <cell r="CE1077">
            <v>2034</v>
          </cell>
          <cell r="CR1077">
            <v>2035</v>
          </cell>
          <cell r="DE1077">
            <v>2036</v>
          </cell>
          <cell r="DR1077">
            <v>2037</v>
          </cell>
        </row>
        <row r="1079"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-18.440000000000001</v>
          </cell>
          <cell r="G1084">
            <v>-43.86</v>
          </cell>
          <cell r="H1084">
            <v>-64.5</v>
          </cell>
          <cell r="I1084">
            <v>-45.17</v>
          </cell>
          <cell r="J1084">
            <v>-152.66</v>
          </cell>
          <cell r="K1084">
            <v>-177.69</v>
          </cell>
          <cell r="L1084">
            <v>-40.11</v>
          </cell>
          <cell r="M1084">
            <v>-97.48</v>
          </cell>
          <cell r="N1084">
            <v>-116.13</v>
          </cell>
          <cell r="O1084">
            <v>-63.74</v>
          </cell>
          <cell r="P1084">
            <v>-6.78</v>
          </cell>
          <cell r="Q1084">
            <v>-12.39</v>
          </cell>
          <cell r="R1084">
            <v>-792.66</v>
          </cell>
          <cell r="S1084">
            <v>-17.52</v>
          </cell>
          <cell r="T1084">
            <v>-81.38</v>
          </cell>
          <cell r="U1084">
            <v>-62.71</v>
          </cell>
          <cell r="V1084">
            <v>-36</v>
          </cell>
          <cell r="W1084">
            <v>-98.03</v>
          </cell>
          <cell r="X1084">
            <v>-125.63</v>
          </cell>
          <cell r="Y1084">
            <v>-60.51</v>
          </cell>
          <cell r="Z1084">
            <v>-16.579999999999998</v>
          </cell>
          <cell r="AA1084">
            <v>-240.35</v>
          </cell>
          <cell r="AB1084">
            <v>-29.94</v>
          </cell>
          <cell r="AC1084">
            <v>-19.41</v>
          </cell>
          <cell r="AD1084">
            <v>-4.6100000000000003</v>
          </cell>
          <cell r="AE1084">
            <v>-614.24</v>
          </cell>
          <cell r="AF1084">
            <v>0</v>
          </cell>
          <cell r="AG1084">
            <v>-50.8</v>
          </cell>
          <cell r="AH1084">
            <v>-69.459999999999994</v>
          </cell>
          <cell r="AI1084">
            <v>-72.59</v>
          </cell>
          <cell r="AJ1084">
            <v>-38.96</v>
          </cell>
          <cell r="AK1084">
            <v>-169.41</v>
          </cell>
          <cell r="AL1084">
            <v>-30.27</v>
          </cell>
          <cell r="AM1084">
            <v>-78.39</v>
          </cell>
          <cell r="AN1084">
            <v>-60.13</v>
          </cell>
          <cell r="AO1084">
            <v>-28.92</v>
          </cell>
          <cell r="AP1084">
            <v>-15.3</v>
          </cell>
          <cell r="AQ1084">
            <v>0</v>
          </cell>
          <cell r="AR1084">
            <v>-529.09</v>
          </cell>
          <cell r="AS1084">
            <v>-18.13</v>
          </cell>
          <cell r="AT1084">
            <v>-10.210000000000001</v>
          </cell>
          <cell r="AU1084">
            <v>-65.37</v>
          </cell>
          <cell r="AV1084">
            <v>-55.74</v>
          </cell>
          <cell r="AW1084">
            <v>-80.12</v>
          </cell>
          <cell r="AX1084">
            <v>-122.99</v>
          </cell>
          <cell r="AY1084">
            <v>0</v>
          </cell>
          <cell r="AZ1084">
            <v>-24.08</v>
          </cell>
          <cell r="BA1084">
            <v>-116.94</v>
          </cell>
          <cell r="BB1084">
            <v>-24.74</v>
          </cell>
          <cell r="BC1084">
            <v>-10.76</v>
          </cell>
          <cell r="BD1084">
            <v>0</v>
          </cell>
          <cell r="BE1084">
            <v>-530.79999999999995</v>
          </cell>
          <cell r="BF1084">
            <v>-13.15</v>
          </cell>
          <cell r="BG1084">
            <v>0</v>
          </cell>
          <cell r="BH1084">
            <v>-116.31</v>
          </cell>
          <cell r="BI1084">
            <v>-68.25</v>
          </cell>
          <cell r="BJ1084">
            <v>-41.22</v>
          </cell>
          <cell r="BK1084">
            <v>-78.8</v>
          </cell>
          <cell r="BL1084">
            <v>-15.83</v>
          </cell>
          <cell r="BM1084">
            <v>-27.87</v>
          </cell>
          <cell r="BN1084">
            <v>-151.47999999999999</v>
          </cell>
          <cell r="BO1084">
            <v>-6.03</v>
          </cell>
          <cell r="BP1084">
            <v>-8.16</v>
          </cell>
          <cell r="BQ1084">
            <v>-3.69</v>
          </cell>
          <cell r="BR1084">
            <v>-316.60000000000002</v>
          </cell>
          <cell r="BS1084">
            <v>0</v>
          </cell>
          <cell r="BT1084">
            <v>0</v>
          </cell>
          <cell r="BU1084">
            <v>-92.61</v>
          </cell>
          <cell r="BV1084">
            <v>-51.54</v>
          </cell>
          <cell r="BW1084">
            <v>-30.68</v>
          </cell>
          <cell r="BX1084">
            <v>-55.23</v>
          </cell>
          <cell r="BY1084">
            <v>-0.94</v>
          </cell>
          <cell r="BZ1084">
            <v>0</v>
          </cell>
          <cell r="CA1084">
            <v>-67.319999999999993</v>
          </cell>
          <cell r="CB1084">
            <v>-18.28</v>
          </cell>
          <cell r="CC1084">
            <v>0</v>
          </cell>
          <cell r="CD1084">
            <v>0</v>
          </cell>
          <cell r="CE1084">
            <v>-95.45</v>
          </cell>
          <cell r="CF1084">
            <v>0</v>
          </cell>
          <cell r="CG1084">
            <v>0</v>
          </cell>
          <cell r="CH1084">
            <v>-6.28</v>
          </cell>
          <cell r="CI1084">
            <v>-28.33</v>
          </cell>
          <cell r="CJ1084">
            <v>-22.5</v>
          </cell>
          <cell r="CK1084">
            <v>-15.59</v>
          </cell>
          <cell r="CL1084">
            <v>0</v>
          </cell>
          <cell r="CM1084">
            <v>0</v>
          </cell>
          <cell r="CN1084">
            <v>-22.74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-20.98</v>
          </cell>
          <cell r="G1085">
            <v>-38.21</v>
          </cell>
          <cell r="H1085">
            <v>-18.079999999999998</v>
          </cell>
          <cell r="I1085">
            <v>-6.47</v>
          </cell>
          <cell r="J1085">
            <v>-39.26</v>
          </cell>
          <cell r="K1085">
            <v>-3.48</v>
          </cell>
          <cell r="L1085">
            <v>-72.099999999999994</v>
          </cell>
          <cell r="M1085">
            <v>-10.43</v>
          </cell>
          <cell r="N1085">
            <v>-7.65</v>
          </cell>
          <cell r="O1085">
            <v>-37.56</v>
          </cell>
          <cell r="P1085">
            <v>-28.18</v>
          </cell>
          <cell r="Q1085">
            <v>-21.26</v>
          </cell>
          <cell r="R1085">
            <v>-501.53</v>
          </cell>
          <cell r="S1085">
            <v>-28.37</v>
          </cell>
          <cell r="T1085">
            <v>-17.62</v>
          </cell>
          <cell r="U1085">
            <v>-13.82</v>
          </cell>
          <cell r="V1085">
            <v>-21.92</v>
          </cell>
          <cell r="W1085">
            <v>-35.53</v>
          </cell>
          <cell r="X1085">
            <v>-60.64</v>
          </cell>
          <cell r="Y1085">
            <v>-61.26</v>
          </cell>
          <cell r="Z1085">
            <v>-61.28</v>
          </cell>
          <cell r="AA1085">
            <v>-83.17</v>
          </cell>
          <cell r="AB1085">
            <v>-26.13</v>
          </cell>
          <cell r="AC1085">
            <v>-47.22</v>
          </cell>
          <cell r="AD1085">
            <v>-44.59</v>
          </cell>
          <cell r="AE1085">
            <v>-520.39</v>
          </cell>
          <cell r="AF1085">
            <v>0</v>
          </cell>
          <cell r="AG1085">
            <v>-41.84</v>
          </cell>
          <cell r="AH1085">
            <v>-77.84</v>
          </cell>
          <cell r="AI1085">
            <v>-34.840000000000003</v>
          </cell>
          <cell r="AJ1085">
            <v>-49.82</v>
          </cell>
          <cell r="AK1085">
            <v>-97.7</v>
          </cell>
          <cell r="AL1085">
            <v>-49.83</v>
          </cell>
          <cell r="AM1085">
            <v>-49.44</v>
          </cell>
          <cell r="AN1085">
            <v>-47.98</v>
          </cell>
          <cell r="AO1085">
            <v>-45.77</v>
          </cell>
          <cell r="AP1085">
            <v>-21.06</v>
          </cell>
          <cell r="AQ1085">
            <v>-4.25</v>
          </cell>
          <cell r="AR1085">
            <v>-496.08</v>
          </cell>
          <cell r="AS1085">
            <v>-14.71</v>
          </cell>
          <cell r="AT1085">
            <v>-36.81</v>
          </cell>
          <cell r="AU1085">
            <v>-52.92</v>
          </cell>
          <cell r="AV1085">
            <v>-87.34</v>
          </cell>
          <cell r="AW1085">
            <v>-20.190000000000001</v>
          </cell>
          <cell r="AX1085">
            <v>-30.08</v>
          </cell>
          <cell r="AY1085">
            <v>-89.95</v>
          </cell>
          <cell r="AZ1085">
            <v>-55.65</v>
          </cell>
          <cell r="BA1085">
            <v>-32.51</v>
          </cell>
          <cell r="BB1085">
            <v>-38.79</v>
          </cell>
          <cell r="BC1085">
            <v>-37.119999999999997</v>
          </cell>
          <cell r="BD1085">
            <v>0</v>
          </cell>
          <cell r="BE1085">
            <v>-447.94</v>
          </cell>
          <cell r="BF1085">
            <v>-4.16</v>
          </cell>
          <cell r="BG1085">
            <v>-35.1</v>
          </cell>
          <cell r="BH1085">
            <v>-35.19</v>
          </cell>
          <cell r="BI1085">
            <v>-43.04</v>
          </cell>
          <cell r="BJ1085">
            <v>-31.17</v>
          </cell>
          <cell r="BK1085">
            <v>-100.03</v>
          </cell>
          <cell r="BL1085">
            <v>-40.479999999999997</v>
          </cell>
          <cell r="BM1085">
            <v>-28.33</v>
          </cell>
          <cell r="BN1085">
            <v>-41.54</v>
          </cell>
          <cell r="BO1085">
            <v>-51.72</v>
          </cell>
          <cell r="BP1085">
            <v>-37.19</v>
          </cell>
          <cell r="BQ1085">
            <v>0</v>
          </cell>
          <cell r="BR1085">
            <v>-390.26</v>
          </cell>
          <cell r="BS1085">
            <v>0</v>
          </cell>
          <cell r="BT1085">
            <v>-20.87</v>
          </cell>
          <cell r="BU1085">
            <v>-75.09</v>
          </cell>
          <cell r="BV1085">
            <v>-70.040000000000006</v>
          </cell>
          <cell r="BW1085">
            <v>-28.68</v>
          </cell>
          <cell r="BX1085">
            <v>-77.319999999999993</v>
          </cell>
          <cell r="BY1085">
            <v>-11.77</v>
          </cell>
          <cell r="BZ1085">
            <v>-41.64</v>
          </cell>
          <cell r="CA1085">
            <v>-34.92</v>
          </cell>
          <cell r="CB1085">
            <v>-29.94</v>
          </cell>
          <cell r="CC1085">
            <v>0</v>
          </cell>
          <cell r="CD1085">
            <v>0</v>
          </cell>
          <cell r="CE1085">
            <v>-208.81</v>
          </cell>
          <cell r="CF1085">
            <v>0</v>
          </cell>
          <cell r="CG1085">
            <v>-10.67</v>
          </cell>
          <cell r="CH1085">
            <v>-26.74</v>
          </cell>
          <cell r="CI1085">
            <v>-85.79</v>
          </cell>
          <cell r="CJ1085">
            <v>-8.1199999999999992</v>
          </cell>
          <cell r="CK1085">
            <v>-46.05</v>
          </cell>
          <cell r="CL1085">
            <v>-2.5499999999999998</v>
          </cell>
          <cell r="CM1085">
            <v>-5.81</v>
          </cell>
          <cell r="CN1085">
            <v>-19.72</v>
          </cell>
          <cell r="CO1085">
            <v>0</v>
          </cell>
          <cell r="CP1085">
            <v>-3.35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-0.89</v>
          </cell>
          <cell r="I1087">
            <v>-1.46</v>
          </cell>
          <cell r="J1087">
            <v>-8.98</v>
          </cell>
          <cell r="K1087">
            <v>15.1</v>
          </cell>
          <cell r="L1087">
            <v>-12.48</v>
          </cell>
          <cell r="M1087">
            <v>-2.12</v>
          </cell>
          <cell r="N1087">
            <v>-0.6</v>
          </cell>
          <cell r="O1087">
            <v>-0.67</v>
          </cell>
          <cell r="P1087">
            <v>-0.01</v>
          </cell>
          <cell r="Q1087">
            <v>-2.16</v>
          </cell>
          <cell r="R1087">
            <v>-83.94</v>
          </cell>
          <cell r="S1087">
            <v>14.79</v>
          </cell>
          <cell r="T1087">
            <v>0</v>
          </cell>
          <cell r="U1087">
            <v>-0.89</v>
          </cell>
          <cell r="V1087">
            <v>-6.62</v>
          </cell>
          <cell r="W1087">
            <v>-12.29</v>
          </cell>
          <cell r="X1087">
            <v>-0.89</v>
          </cell>
          <cell r="Y1087">
            <v>0.1</v>
          </cell>
          <cell r="Z1087">
            <v>0</v>
          </cell>
          <cell r="AA1087">
            <v>-68.86</v>
          </cell>
          <cell r="AB1087">
            <v>-7.97</v>
          </cell>
          <cell r="AC1087">
            <v>0</v>
          </cell>
          <cell r="AD1087">
            <v>-1.31</v>
          </cell>
          <cell r="AE1087">
            <v>-38.79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-23.54</v>
          </cell>
          <cell r="AK1087">
            <v>0</v>
          </cell>
          <cell r="AL1087">
            <v>-5.72</v>
          </cell>
          <cell r="AM1087">
            <v>-2.0699999999999998</v>
          </cell>
          <cell r="AN1087">
            <v>-1.24</v>
          </cell>
          <cell r="AO1087">
            <v>0</v>
          </cell>
          <cell r="AP1087">
            <v>-6.22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-465.54</v>
          </cell>
          <cell r="G1088">
            <v>-280.01</v>
          </cell>
          <cell r="H1088">
            <v>-197.77</v>
          </cell>
          <cell r="I1088">
            <v>48.87</v>
          </cell>
          <cell r="J1088">
            <v>-253.6</v>
          </cell>
          <cell r="K1088">
            <v>-229.74</v>
          </cell>
          <cell r="L1088">
            <v>-846.47</v>
          </cell>
          <cell r="M1088">
            <v>-799.38</v>
          </cell>
          <cell r="N1088">
            <v>-372.65</v>
          </cell>
          <cell r="O1088">
            <v>-469.58</v>
          </cell>
          <cell r="P1088">
            <v>-448.42</v>
          </cell>
          <cell r="Q1088">
            <v>-265.87</v>
          </cell>
          <cell r="R1088">
            <v>-5336.46</v>
          </cell>
          <cell r="S1088">
            <v>-83.28</v>
          </cell>
          <cell r="T1088">
            <v>-253.76</v>
          </cell>
          <cell r="U1088">
            <v>-166.15</v>
          </cell>
          <cell r="V1088">
            <v>-194.47</v>
          </cell>
          <cell r="W1088">
            <v>-494.67</v>
          </cell>
          <cell r="X1088">
            <v>-481.55</v>
          </cell>
          <cell r="Y1088">
            <v>-840.93</v>
          </cell>
          <cell r="Z1088">
            <v>-802.92</v>
          </cell>
          <cell r="AA1088">
            <v>-866.06</v>
          </cell>
          <cell r="AB1088">
            <v>-481.31</v>
          </cell>
          <cell r="AC1088">
            <v>-460.95</v>
          </cell>
          <cell r="AD1088">
            <v>-210.41</v>
          </cell>
          <cell r="AE1088">
            <v>-4852.5600000000004</v>
          </cell>
          <cell r="AF1088">
            <v>-235.54</v>
          </cell>
          <cell r="AG1088">
            <v>-235.93</v>
          </cell>
          <cell r="AH1088">
            <v>-346.2</v>
          </cell>
          <cell r="AI1088">
            <v>-290.52999999999997</v>
          </cell>
          <cell r="AJ1088">
            <v>-589.64</v>
          </cell>
          <cell r="AK1088">
            <v>-525.15</v>
          </cell>
          <cell r="AL1088">
            <v>-706.66</v>
          </cell>
          <cell r="AM1088">
            <v>-605.82000000000005</v>
          </cell>
          <cell r="AN1088">
            <v>-464.83</v>
          </cell>
          <cell r="AO1088">
            <v>-404.73</v>
          </cell>
          <cell r="AP1088">
            <v>-330.07</v>
          </cell>
          <cell r="AQ1088">
            <v>-117.47</v>
          </cell>
          <cell r="AR1088">
            <v>-5153.63</v>
          </cell>
          <cell r="AS1088">
            <v>-125.53</v>
          </cell>
          <cell r="AT1088">
            <v>-294.02999999999997</v>
          </cell>
          <cell r="AU1088">
            <v>-318.48</v>
          </cell>
          <cell r="AV1088">
            <v>-370.49</v>
          </cell>
          <cell r="AW1088">
            <v>-712.09</v>
          </cell>
          <cell r="AX1088">
            <v>-489.66</v>
          </cell>
          <cell r="AY1088">
            <v>-594.51</v>
          </cell>
          <cell r="AZ1088">
            <v>-590.79</v>
          </cell>
          <cell r="BA1088">
            <v>-599.09</v>
          </cell>
          <cell r="BB1088">
            <v>-553.87</v>
          </cell>
          <cell r="BC1088">
            <v>-399.52</v>
          </cell>
          <cell r="BD1088">
            <v>-105.57</v>
          </cell>
          <cell r="BE1088">
            <v>-4943.62</v>
          </cell>
          <cell r="BF1088">
            <v>-151.44</v>
          </cell>
          <cell r="BG1088">
            <v>-329.11</v>
          </cell>
          <cell r="BH1088">
            <v>-359.96</v>
          </cell>
          <cell r="BI1088">
            <v>-392.97</v>
          </cell>
          <cell r="BJ1088">
            <v>-734.63</v>
          </cell>
          <cell r="BK1088">
            <v>-595.92999999999995</v>
          </cell>
          <cell r="BL1088">
            <v>-380.22</v>
          </cell>
          <cell r="BM1088">
            <v>-581.01</v>
          </cell>
          <cell r="BN1088">
            <v>-589.62</v>
          </cell>
          <cell r="BO1088">
            <v>-362.93</v>
          </cell>
          <cell r="BP1088">
            <v>-386.46</v>
          </cell>
          <cell r="BQ1088">
            <v>-79.349999999999994</v>
          </cell>
          <cell r="BR1088">
            <v>-4036.56</v>
          </cell>
          <cell r="BS1088">
            <v>-61.89</v>
          </cell>
          <cell r="BT1088">
            <v>-187.86</v>
          </cell>
          <cell r="BU1088">
            <v>-302.08999999999997</v>
          </cell>
          <cell r="BV1088">
            <v>-523.55999999999995</v>
          </cell>
          <cell r="BW1088">
            <v>-684.63</v>
          </cell>
          <cell r="BX1088">
            <v>-790.75</v>
          </cell>
          <cell r="BY1088">
            <v>45.38</v>
          </cell>
          <cell r="BZ1088">
            <v>-446.95</v>
          </cell>
          <cell r="CA1088">
            <v>-562.21</v>
          </cell>
          <cell r="CB1088">
            <v>-287.49</v>
          </cell>
          <cell r="CC1088">
            <v>-207.32</v>
          </cell>
          <cell r="CD1088">
            <v>-27.18</v>
          </cell>
          <cell r="CE1088">
            <v>-3321.81</v>
          </cell>
          <cell r="CF1088">
            <v>-22.01</v>
          </cell>
          <cell r="CG1088">
            <v>-106.59</v>
          </cell>
          <cell r="CH1088">
            <v>-301.69</v>
          </cell>
          <cell r="CI1088">
            <v>-455.44</v>
          </cell>
          <cell r="CJ1088">
            <v>-618.45000000000005</v>
          </cell>
          <cell r="CK1088">
            <v>-547.03</v>
          </cell>
          <cell r="CL1088">
            <v>-135.76</v>
          </cell>
          <cell r="CM1088">
            <v>-198.95</v>
          </cell>
          <cell r="CN1088">
            <v>-545.94000000000005</v>
          </cell>
          <cell r="CO1088">
            <v>-173.54</v>
          </cell>
          <cell r="CP1088">
            <v>-197.39</v>
          </cell>
          <cell r="CQ1088">
            <v>-19.02</v>
          </cell>
          <cell r="CR1088">
            <v>-6.13</v>
          </cell>
          <cell r="CS1088">
            <v>-0.2</v>
          </cell>
          <cell r="CT1088">
            <v>-0.14000000000000001</v>
          </cell>
          <cell r="CU1088">
            <v>-0.75</v>
          </cell>
          <cell r="CV1088">
            <v>-1</v>
          </cell>
          <cell r="CW1088">
            <v>-1</v>
          </cell>
          <cell r="CX1088">
            <v>-1.1299999999999999</v>
          </cell>
          <cell r="CY1088">
            <v>0</v>
          </cell>
          <cell r="CZ1088">
            <v>-0.05</v>
          </cell>
          <cell r="DA1088">
            <v>-1.06</v>
          </cell>
          <cell r="DB1088">
            <v>-0.37</v>
          </cell>
          <cell r="DC1088">
            <v>-0.23</v>
          </cell>
          <cell r="DD1088">
            <v>-0.21</v>
          </cell>
          <cell r="DE1088">
            <v>-6.63</v>
          </cell>
          <cell r="DF1088">
            <v>-0.24</v>
          </cell>
          <cell r="DG1088">
            <v>-0.47</v>
          </cell>
          <cell r="DH1088">
            <v>-0.93</v>
          </cell>
          <cell r="DI1088">
            <v>-1.33</v>
          </cell>
          <cell r="DJ1088">
            <v>-1.02</v>
          </cell>
          <cell r="DK1088">
            <v>-1.01</v>
          </cell>
          <cell r="DL1088">
            <v>-0.36</v>
          </cell>
          <cell r="DM1088">
            <v>-0.18</v>
          </cell>
          <cell r="DN1088">
            <v>-0.37</v>
          </cell>
          <cell r="DO1088">
            <v>-0.54</v>
          </cell>
          <cell r="DP1088">
            <v>-0.03</v>
          </cell>
          <cell r="DQ1088">
            <v>-0.16</v>
          </cell>
          <cell r="DR1088">
            <v>-2.94</v>
          </cell>
          <cell r="DS1088">
            <v>-0.14000000000000001</v>
          </cell>
          <cell r="DT1088">
            <v>-0.19</v>
          </cell>
          <cell r="DU1088">
            <v>-0.44</v>
          </cell>
          <cell r="DV1088">
            <v>-0.62</v>
          </cell>
          <cell r="DW1088">
            <v>-0.57999999999999996</v>
          </cell>
          <cell r="DX1088">
            <v>-0.21</v>
          </cell>
          <cell r="DY1088">
            <v>-0.02</v>
          </cell>
          <cell r="DZ1088">
            <v>-0.06</v>
          </cell>
          <cell r="EA1088">
            <v>-0.09</v>
          </cell>
          <cell r="EB1088">
            <v>-0.38</v>
          </cell>
          <cell r="EC1088">
            <v>-0.05</v>
          </cell>
          <cell r="ED1088">
            <v>-0.16</v>
          </cell>
        </row>
        <row r="1089">
          <cell r="F1089">
            <v>-279.74</v>
          </cell>
          <cell r="G1089">
            <v>-400.05</v>
          </cell>
          <cell r="H1089">
            <v>-536.74</v>
          </cell>
          <cell r="I1089">
            <v>-467.4</v>
          </cell>
          <cell r="J1089">
            <v>-725.59</v>
          </cell>
          <cell r="K1089">
            <v>-1096.17</v>
          </cell>
          <cell r="L1089">
            <v>-450.62</v>
          </cell>
          <cell r="M1089">
            <v>-608.51</v>
          </cell>
          <cell r="N1089">
            <v>-634.39</v>
          </cell>
          <cell r="O1089">
            <v>-523.80999999999995</v>
          </cell>
          <cell r="P1089">
            <v>-302.20999999999998</v>
          </cell>
          <cell r="Q1089">
            <v>-250.44</v>
          </cell>
          <cell r="R1089">
            <v>-5586.52</v>
          </cell>
          <cell r="S1089">
            <v>-229.05</v>
          </cell>
          <cell r="T1089">
            <v>-356.49</v>
          </cell>
          <cell r="U1089">
            <v>-559.69000000000005</v>
          </cell>
          <cell r="V1089">
            <v>-538.82000000000005</v>
          </cell>
          <cell r="W1089">
            <v>-606.92999999999995</v>
          </cell>
          <cell r="X1089">
            <v>-865.51</v>
          </cell>
          <cell r="Y1089">
            <v>-380.01</v>
          </cell>
          <cell r="Z1089">
            <v>-648.86</v>
          </cell>
          <cell r="AA1089">
            <v>-609.91</v>
          </cell>
          <cell r="AB1089">
            <v>-402.62</v>
          </cell>
          <cell r="AC1089">
            <v>-220.65</v>
          </cell>
          <cell r="AD1089">
            <v>-167.98</v>
          </cell>
          <cell r="AE1089">
            <v>-5329.03</v>
          </cell>
          <cell r="AF1089">
            <v>-209.05</v>
          </cell>
          <cell r="AG1089">
            <v>-273.83999999999997</v>
          </cell>
          <cell r="AH1089">
            <v>-377.18</v>
          </cell>
          <cell r="AI1089">
            <v>-545.02</v>
          </cell>
          <cell r="AJ1089">
            <v>-440.67</v>
          </cell>
          <cell r="AK1089">
            <v>-759.17</v>
          </cell>
          <cell r="AL1089">
            <v>-566.35</v>
          </cell>
          <cell r="AM1089">
            <v>-681.77</v>
          </cell>
          <cell r="AN1089">
            <v>-536.11</v>
          </cell>
          <cell r="AO1089">
            <v>-378.11</v>
          </cell>
          <cell r="AP1089">
            <v>-412.03</v>
          </cell>
          <cell r="AQ1089">
            <v>-149.72999999999999</v>
          </cell>
          <cell r="AR1089">
            <v>-5523.67</v>
          </cell>
          <cell r="AS1089">
            <v>-161.19</v>
          </cell>
          <cell r="AT1089">
            <v>-249.32</v>
          </cell>
          <cell r="AU1089">
            <v>-454.99</v>
          </cell>
          <cell r="AV1089">
            <v>-543.45000000000005</v>
          </cell>
          <cell r="AW1089">
            <v>-616.12</v>
          </cell>
          <cell r="AX1089">
            <v>-937.23</v>
          </cell>
          <cell r="AY1089">
            <v>-575.79999999999995</v>
          </cell>
          <cell r="AZ1089">
            <v>-637.73</v>
          </cell>
          <cell r="BA1089">
            <v>-558.73</v>
          </cell>
          <cell r="BB1089">
            <v>-368.62</v>
          </cell>
          <cell r="BC1089">
            <v>-306.79000000000002</v>
          </cell>
          <cell r="BD1089">
            <v>-113.69</v>
          </cell>
          <cell r="BE1089">
            <v>-5125.68</v>
          </cell>
          <cell r="BF1089">
            <v>-132.91</v>
          </cell>
          <cell r="BG1089">
            <v>-266.29000000000002</v>
          </cell>
          <cell r="BH1089">
            <v>-409.33</v>
          </cell>
          <cell r="BI1089">
            <v>-586.24</v>
          </cell>
          <cell r="BJ1089">
            <v>-560.48</v>
          </cell>
          <cell r="BK1089">
            <v>-900.66</v>
          </cell>
          <cell r="BL1089">
            <v>-459.61</v>
          </cell>
          <cell r="BM1089">
            <v>-531.08000000000004</v>
          </cell>
          <cell r="BN1089">
            <v>-595.37</v>
          </cell>
          <cell r="BO1089">
            <v>-316.54000000000002</v>
          </cell>
          <cell r="BP1089">
            <v>-231.77</v>
          </cell>
          <cell r="BQ1089">
            <v>-135.38</v>
          </cell>
          <cell r="BR1089">
            <v>-4242.25</v>
          </cell>
          <cell r="BS1089">
            <v>-87.29</v>
          </cell>
          <cell r="BT1089">
            <v>-163.59</v>
          </cell>
          <cell r="BU1089">
            <v>-431.16</v>
          </cell>
          <cell r="BV1089">
            <v>-547.28</v>
          </cell>
          <cell r="BW1089">
            <v>-641.84</v>
          </cell>
          <cell r="BX1089">
            <v>-785.15</v>
          </cell>
          <cell r="BY1089">
            <v>-118.26</v>
          </cell>
          <cell r="BZ1089">
            <v>-323</v>
          </cell>
          <cell r="CA1089">
            <v>-627.89</v>
          </cell>
          <cell r="CB1089">
            <v>-247.31</v>
          </cell>
          <cell r="CC1089">
            <v>-251.46</v>
          </cell>
          <cell r="CD1089">
            <v>-18.010000000000002</v>
          </cell>
          <cell r="CE1089">
            <v>-2775.99</v>
          </cell>
          <cell r="CF1089">
            <v>-9.1999999999999993</v>
          </cell>
          <cell r="CG1089">
            <v>-91.08</v>
          </cell>
          <cell r="CH1089">
            <v>-321.95999999999998</v>
          </cell>
          <cell r="CI1089">
            <v>-519.16</v>
          </cell>
          <cell r="CJ1089">
            <v>-293.26</v>
          </cell>
          <cell r="CK1089">
            <v>-570.38</v>
          </cell>
          <cell r="CL1089">
            <v>-113.8</v>
          </cell>
          <cell r="CM1089">
            <v>-136.32</v>
          </cell>
          <cell r="CN1089">
            <v>-434.52</v>
          </cell>
          <cell r="CO1089">
            <v>-157.21</v>
          </cell>
          <cell r="CP1089">
            <v>-127.16</v>
          </cell>
          <cell r="CQ1089">
            <v>-1.92</v>
          </cell>
          <cell r="CR1089">
            <v>-2.2999999999999998</v>
          </cell>
          <cell r="CS1089">
            <v>-0.03</v>
          </cell>
          <cell r="CT1089">
            <v>-0.12</v>
          </cell>
          <cell r="CU1089">
            <v>-0.53</v>
          </cell>
          <cell r="CV1089">
            <v>-0.72</v>
          </cell>
          <cell r="CW1089">
            <v>-0.35</v>
          </cell>
          <cell r="CX1089">
            <v>-0.05</v>
          </cell>
          <cell r="CY1089">
            <v>0</v>
          </cell>
          <cell r="CZ1089">
            <v>0</v>
          </cell>
          <cell r="DA1089">
            <v>-0.2</v>
          </cell>
          <cell r="DB1089">
            <v>-0.12</v>
          </cell>
          <cell r="DC1089">
            <v>-0.13</v>
          </cell>
          <cell r="DD1089">
            <v>-0.03</v>
          </cell>
          <cell r="DE1089">
            <v>-4.13</v>
          </cell>
          <cell r="DF1089">
            <v>-0.06</v>
          </cell>
          <cell r="DG1089">
            <v>-0.25</v>
          </cell>
          <cell r="DH1089">
            <v>-0.9</v>
          </cell>
          <cell r="DI1089">
            <v>-0.95</v>
          </cell>
          <cell r="DJ1089">
            <v>-1.08</v>
          </cell>
          <cell r="DK1089">
            <v>-0.26</v>
          </cell>
          <cell r="DL1089">
            <v>-0.1</v>
          </cell>
          <cell r="DM1089">
            <v>-0.31</v>
          </cell>
          <cell r="DN1089">
            <v>0</v>
          </cell>
          <cell r="DO1089">
            <v>-0.2</v>
          </cell>
          <cell r="DP1089">
            <v>0</v>
          </cell>
          <cell r="DQ1089">
            <v>-0.02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-123.17</v>
          </cell>
          <cell r="G1090">
            <v>-81.430000000000007</v>
          </cell>
          <cell r="H1090">
            <v>-91.43</v>
          </cell>
          <cell r="I1090">
            <v>-89.49</v>
          </cell>
          <cell r="J1090">
            <v>-167.37</v>
          </cell>
          <cell r="K1090">
            <v>-23.91</v>
          </cell>
          <cell r="L1090">
            <v>-353.86</v>
          </cell>
          <cell r="M1090">
            <v>-310.25</v>
          </cell>
          <cell r="N1090">
            <v>-167.45</v>
          </cell>
          <cell r="O1090">
            <v>-310.11</v>
          </cell>
          <cell r="P1090">
            <v>-91.35</v>
          </cell>
          <cell r="Q1090">
            <v>-187.6</v>
          </cell>
          <cell r="R1090">
            <v>-2700.45</v>
          </cell>
          <cell r="S1090">
            <v>12.88</v>
          </cell>
          <cell r="T1090">
            <v>-108.67</v>
          </cell>
          <cell r="U1090">
            <v>-73.39</v>
          </cell>
          <cell r="V1090">
            <v>-78.38</v>
          </cell>
          <cell r="W1090">
            <v>-220.18</v>
          </cell>
          <cell r="X1090">
            <v>-277.74</v>
          </cell>
          <cell r="Y1090">
            <v>-350.38</v>
          </cell>
          <cell r="Z1090">
            <v>-244.82</v>
          </cell>
          <cell r="AA1090">
            <v>-776.49</v>
          </cell>
          <cell r="AB1090">
            <v>-275.05</v>
          </cell>
          <cell r="AC1090">
            <v>-104.25</v>
          </cell>
          <cell r="AD1090">
            <v>-203.98</v>
          </cell>
          <cell r="AE1090">
            <v>-3377.66</v>
          </cell>
          <cell r="AF1090">
            <v>-336.45</v>
          </cell>
          <cell r="AG1090">
            <v>-328.99</v>
          </cell>
          <cell r="AH1090">
            <v>-127.76</v>
          </cell>
          <cell r="AI1090">
            <v>-131.1</v>
          </cell>
          <cell r="AJ1090">
            <v>-300.74</v>
          </cell>
          <cell r="AK1090">
            <v>-219.61</v>
          </cell>
          <cell r="AL1090">
            <v>-423.09</v>
          </cell>
          <cell r="AM1090">
            <v>-432.55</v>
          </cell>
          <cell r="AN1090">
            <v>-130.11000000000001</v>
          </cell>
          <cell r="AO1090">
            <v>-458.95</v>
          </cell>
          <cell r="AP1090">
            <v>-245.24</v>
          </cell>
          <cell r="AQ1090">
            <v>-243.08</v>
          </cell>
          <cell r="AR1090">
            <v>-3594.25</v>
          </cell>
          <cell r="AS1090">
            <v>-307.58</v>
          </cell>
          <cell r="AT1090">
            <v>-346.74</v>
          </cell>
          <cell r="AU1090">
            <v>-287.79000000000002</v>
          </cell>
          <cell r="AV1090">
            <v>-130.32</v>
          </cell>
          <cell r="AW1090">
            <v>-317.91000000000003</v>
          </cell>
          <cell r="AX1090">
            <v>-299</v>
          </cell>
          <cell r="AY1090">
            <v>-470.33</v>
          </cell>
          <cell r="AZ1090">
            <v>-483</v>
          </cell>
          <cell r="BA1090">
            <v>-136.22999999999999</v>
          </cell>
          <cell r="BB1090">
            <v>-267.82</v>
          </cell>
          <cell r="BC1090">
            <v>-261.12</v>
          </cell>
          <cell r="BD1090">
            <v>-286.41000000000003</v>
          </cell>
          <cell r="BE1090">
            <v>-4071.71</v>
          </cell>
          <cell r="BF1090">
            <v>-329.82</v>
          </cell>
          <cell r="BG1090">
            <v>-334.78</v>
          </cell>
          <cell r="BH1090">
            <v>-315.45</v>
          </cell>
          <cell r="BI1090">
            <v>-114.37</v>
          </cell>
          <cell r="BJ1090">
            <v>-388.91</v>
          </cell>
          <cell r="BK1090">
            <v>-302.98</v>
          </cell>
          <cell r="BL1090">
            <v>-441.76</v>
          </cell>
          <cell r="BM1090">
            <v>-583.13</v>
          </cell>
          <cell r="BN1090">
            <v>-167.73</v>
          </cell>
          <cell r="BO1090">
            <v>-660.12</v>
          </cell>
          <cell r="BP1090">
            <v>-265.5</v>
          </cell>
          <cell r="BQ1090">
            <v>-167.17</v>
          </cell>
          <cell r="BR1090">
            <v>-2743.27</v>
          </cell>
          <cell r="BS1090">
            <v>-220.7</v>
          </cell>
          <cell r="BT1090">
            <v>-144.25</v>
          </cell>
          <cell r="BU1090">
            <v>-215.73</v>
          </cell>
          <cell r="BV1090">
            <v>-109.2</v>
          </cell>
          <cell r="BW1090">
            <v>-253.12</v>
          </cell>
          <cell r="BX1090">
            <v>-308.83</v>
          </cell>
          <cell r="BY1090">
            <v>-191.72</v>
          </cell>
          <cell r="BZ1090">
            <v>-446.26</v>
          </cell>
          <cell r="CA1090">
            <v>-177.79</v>
          </cell>
          <cell r="CB1090">
            <v>-508.08</v>
          </cell>
          <cell r="CC1090">
            <v>-151.16999999999999</v>
          </cell>
          <cell r="CD1090">
            <v>-16.43</v>
          </cell>
          <cell r="CE1090">
            <v>-2443.65</v>
          </cell>
          <cell r="CF1090">
            <v>-36.409999999999997</v>
          </cell>
          <cell r="CG1090">
            <v>-131.07</v>
          </cell>
          <cell r="CH1090">
            <v>-222.8</v>
          </cell>
          <cell r="CI1090">
            <v>-200.21</v>
          </cell>
          <cell r="CJ1090">
            <v>-284.98</v>
          </cell>
          <cell r="CK1090">
            <v>-458.03</v>
          </cell>
          <cell r="CL1090">
            <v>-146.15</v>
          </cell>
          <cell r="CM1090">
            <v>-434.05</v>
          </cell>
          <cell r="CN1090">
            <v>-223.94</v>
          </cell>
          <cell r="CO1090">
            <v>-223.09</v>
          </cell>
          <cell r="CP1090">
            <v>-75.2</v>
          </cell>
          <cell r="CQ1090">
            <v>-7.71</v>
          </cell>
          <cell r="CR1090">
            <v>-10.5</v>
          </cell>
          <cell r="CS1090">
            <v>0</v>
          </cell>
          <cell r="CT1090">
            <v>-0.71</v>
          </cell>
          <cell r="CU1090">
            <v>-1.58</v>
          </cell>
          <cell r="CV1090">
            <v>-1.1399999999999999</v>
          </cell>
          <cell r="CW1090">
            <v>-0.62</v>
          </cell>
          <cell r="CX1090">
            <v>-2.21</v>
          </cell>
          <cell r="CY1090">
            <v>-0.71</v>
          </cell>
          <cell r="CZ1090">
            <v>-0.34</v>
          </cell>
          <cell r="DA1090">
            <v>-1.59</v>
          </cell>
          <cell r="DB1090">
            <v>-0.79</v>
          </cell>
          <cell r="DC1090">
            <v>-0.73</v>
          </cell>
          <cell r="DD1090">
            <v>-0.08</v>
          </cell>
          <cell r="DE1090">
            <v>-10.119999999999999</v>
          </cell>
          <cell r="DF1090">
            <v>-0.14000000000000001</v>
          </cell>
          <cell r="DG1090">
            <v>-0.85</v>
          </cell>
          <cell r="DH1090">
            <v>-1.18</v>
          </cell>
          <cell r="DI1090">
            <v>-1</v>
          </cell>
          <cell r="DJ1090">
            <v>-0.46</v>
          </cell>
          <cell r="DK1090">
            <v>-2.99</v>
          </cell>
          <cell r="DL1090">
            <v>-0.41</v>
          </cell>
          <cell r="DM1090">
            <v>-0.56999999999999995</v>
          </cell>
          <cell r="DN1090">
            <v>-2.14</v>
          </cell>
          <cell r="DO1090">
            <v>-0.28000000000000003</v>
          </cell>
          <cell r="DP1090">
            <v>-0.09</v>
          </cell>
          <cell r="DQ1090">
            <v>0</v>
          </cell>
          <cell r="DR1090">
            <v>-0.17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-0.17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-15.21</v>
          </cell>
          <cell r="G1091">
            <v>-22.8</v>
          </cell>
          <cell r="H1091">
            <v>-8.35</v>
          </cell>
          <cell r="I1091">
            <v>-24.52</v>
          </cell>
          <cell r="J1091">
            <v>-41.75</v>
          </cell>
          <cell r="K1091">
            <v>-74.489999999999995</v>
          </cell>
          <cell r="L1091">
            <v>-94.67</v>
          </cell>
          <cell r="M1091">
            <v>-72.3</v>
          </cell>
          <cell r="N1091">
            <v>-10.52</v>
          </cell>
          <cell r="O1091">
            <v>-52.74</v>
          </cell>
          <cell r="P1091">
            <v>-25.51</v>
          </cell>
          <cell r="Q1091">
            <v>-35.770000000000003</v>
          </cell>
          <cell r="R1091">
            <v>-694.17</v>
          </cell>
          <cell r="S1091">
            <v>-34.24</v>
          </cell>
          <cell r="T1091">
            <v>-61.93</v>
          </cell>
          <cell r="U1091">
            <v>-18.440000000000001</v>
          </cell>
          <cell r="V1091">
            <v>-6.26</v>
          </cell>
          <cell r="W1091">
            <v>-68.39</v>
          </cell>
          <cell r="X1091">
            <v>-78.239999999999995</v>
          </cell>
          <cell r="Y1091">
            <v>-94.55</v>
          </cell>
          <cell r="Z1091">
            <v>-101.16</v>
          </cell>
          <cell r="AA1091">
            <v>-72.569999999999993</v>
          </cell>
          <cell r="AB1091">
            <v>-49.1</v>
          </cell>
          <cell r="AC1091">
            <v>-50.24</v>
          </cell>
          <cell r="AD1091">
            <v>-59.06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-24.17</v>
          </cell>
          <cell r="G1092">
            <v>-55.3</v>
          </cell>
          <cell r="H1092">
            <v>-18.940000000000001</v>
          </cell>
          <cell r="I1092">
            <v>-112.22</v>
          </cell>
          <cell r="J1092">
            <v>-166.79</v>
          </cell>
          <cell r="K1092">
            <v>-286.16000000000003</v>
          </cell>
          <cell r="L1092">
            <v>-46.98</v>
          </cell>
          <cell r="M1092">
            <v>-86.56</v>
          </cell>
          <cell r="N1092">
            <v>-90.44</v>
          </cell>
          <cell r="O1092">
            <v>-68.349999999999994</v>
          </cell>
          <cell r="P1092">
            <v>-54.07</v>
          </cell>
          <cell r="Q1092">
            <v>-4.4800000000000004</v>
          </cell>
          <cell r="R1092">
            <v>-1154.52</v>
          </cell>
          <cell r="S1092">
            <v>-7.12</v>
          </cell>
          <cell r="T1092">
            <v>-39.96</v>
          </cell>
          <cell r="U1092">
            <v>-65.08</v>
          </cell>
          <cell r="V1092">
            <v>-186.55</v>
          </cell>
          <cell r="W1092">
            <v>-124.93</v>
          </cell>
          <cell r="X1092">
            <v>-135.47</v>
          </cell>
          <cell r="Y1092">
            <v>-10.82</v>
          </cell>
          <cell r="Z1092">
            <v>-79.17</v>
          </cell>
          <cell r="AA1092">
            <v>-386.4</v>
          </cell>
          <cell r="AB1092">
            <v>-59.57</v>
          </cell>
          <cell r="AC1092">
            <v>-59.43</v>
          </cell>
          <cell r="AD1092">
            <v>0</v>
          </cell>
          <cell r="AE1092">
            <v>-846.49</v>
          </cell>
          <cell r="AF1092">
            <v>0</v>
          </cell>
          <cell r="AG1092">
            <v>-30.11</v>
          </cell>
          <cell r="AH1092">
            <v>-89.46</v>
          </cell>
          <cell r="AI1092">
            <v>-123.7</v>
          </cell>
          <cell r="AJ1092">
            <v>-115.46</v>
          </cell>
          <cell r="AK1092">
            <v>-238.5</v>
          </cell>
          <cell r="AL1092">
            <v>-19.22</v>
          </cell>
          <cell r="AM1092">
            <v>-9.2899999999999991</v>
          </cell>
          <cell r="AN1092">
            <v>-126.72</v>
          </cell>
          <cell r="AO1092">
            <v>-75.260000000000005</v>
          </cell>
          <cell r="AP1092">
            <v>-18.78</v>
          </cell>
          <cell r="AQ1092">
            <v>0</v>
          </cell>
          <cell r="AR1092">
            <v>-842.47</v>
          </cell>
          <cell r="AS1092">
            <v>-0.17</v>
          </cell>
          <cell r="AT1092">
            <v>0</v>
          </cell>
          <cell r="AU1092">
            <v>-80.94</v>
          </cell>
          <cell r="AV1092">
            <v>-151.03</v>
          </cell>
          <cell r="AW1092">
            <v>-117.45</v>
          </cell>
          <cell r="AX1092">
            <v>-208.73</v>
          </cell>
          <cell r="AY1092">
            <v>-19.760000000000002</v>
          </cell>
          <cell r="AZ1092">
            <v>-10.130000000000001</v>
          </cell>
          <cell r="BA1092">
            <v>-184.95</v>
          </cell>
          <cell r="BB1092">
            <v>-43.84</v>
          </cell>
          <cell r="BC1092">
            <v>-25.45</v>
          </cell>
          <cell r="BD1092">
            <v>0</v>
          </cell>
          <cell r="BE1092">
            <v>-669.03</v>
          </cell>
          <cell r="BF1092">
            <v>-5.81</v>
          </cell>
          <cell r="BG1092">
            <v>0</v>
          </cell>
          <cell r="BH1092">
            <v>-54.62</v>
          </cell>
          <cell r="BI1092">
            <v>-160.35</v>
          </cell>
          <cell r="BJ1092">
            <v>-65.52</v>
          </cell>
          <cell r="BK1092">
            <v>-199.36</v>
          </cell>
          <cell r="BL1092">
            <v>0</v>
          </cell>
          <cell r="BM1092">
            <v>-13.94</v>
          </cell>
          <cell r="BN1092">
            <v>-111.32</v>
          </cell>
          <cell r="BO1092">
            <v>-38.33</v>
          </cell>
          <cell r="BP1092">
            <v>-14.68</v>
          </cell>
          <cell r="BQ1092">
            <v>-5.09</v>
          </cell>
          <cell r="BR1092">
            <v>-443.03</v>
          </cell>
          <cell r="BS1092">
            <v>0</v>
          </cell>
          <cell r="BT1092">
            <v>-5.35</v>
          </cell>
          <cell r="BU1092">
            <v>-17.11</v>
          </cell>
          <cell r="BV1092">
            <v>-136.62</v>
          </cell>
          <cell r="BW1092">
            <v>-72.3</v>
          </cell>
          <cell r="BX1092">
            <v>-114.35</v>
          </cell>
          <cell r="BY1092">
            <v>-3.01</v>
          </cell>
          <cell r="BZ1092">
            <v>0</v>
          </cell>
          <cell r="CA1092">
            <v>-79.599999999999994</v>
          </cell>
          <cell r="CB1092">
            <v>-14.68</v>
          </cell>
          <cell r="CC1092">
            <v>0</v>
          </cell>
          <cell r="CD1092">
            <v>0</v>
          </cell>
          <cell r="CE1092">
            <v>-40.729999999999997</v>
          </cell>
          <cell r="CF1092">
            <v>0</v>
          </cell>
          <cell r="CG1092">
            <v>0</v>
          </cell>
          <cell r="CH1092">
            <v>-8.3800000000000008</v>
          </cell>
          <cell r="CI1092">
            <v>-30.3</v>
          </cell>
          <cell r="CJ1092">
            <v>-1.56</v>
          </cell>
          <cell r="CK1092">
            <v>-0.28999999999999998</v>
          </cell>
          <cell r="CL1092">
            <v>0</v>
          </cell>
          <cell r="CM1092">
            <v>0</v>
          </cell>
          <cell r="CN1092">
            <v>0</v>
          </cell>
          <cell r="CO1092">
            <v>-0.2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-0.01</v>
          </cell>
          <cell r="DF1092">
            <v>0</v>
          </cell>
          <cell r="DG1092">
            <v>0</v>
          </cell>
          <cell r="DH1092">
            <v>-0.01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-0.03</v>
          </cell>
          <cell r="DS1092">
            <v>0</v>
          </cell>
          <cell r="DT1092">
            <v>0</v>
          </cell>
          <cell r="DU1092">
            <v>0</v>
          </cell>
          <cell r="DV1092">
            <v>-0.02</v>
          </cell>
          <cell r="DW1092">
            <v>-0.01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-34.729999999999997</v>
          </cell>
          <cell r="G1094">
            <v>-20.69</v>
          </cell>
          <cell r="H1094">
            <v>-17.52</v>
          </cell>
          <cell r="I1094">
            <v>-19.670000000000002</v>
          </cell>
          <cell r="J1094">
            <v>0</v>
          </cell>
          <cell r="K1094">
            <v>-14.24</v>
          </cell>
          <cell r="L1094">
            <v>-61.21</v>
          </cell>
          <cell r="M1094">
            <v>-54.39</v>
          </cell>
          <cell r="N1094">
            <v>-39.24</v>
          </cell>
          <cell r="O1094">
            <v>-16.010000000000002</v>
          </cell>
          <cell r="P1094">
            <v>-0.76</v>
          </cell>
          <cell r="Q1094">
            <v>-13.68</v>
          </cell>
          <cell r="R1094">
            <v>-176.51</v>
          </cell>
          <cell r="S1094">
            <v>57.11</v>
          </cell>
          <cell r="T1094">
            <v>-14.68</v>
          </cell>
          <cell r="U1094">
            <v>-22.01</v>
          </cell>
          <cell r="V1094">
            <v>-18.43</v>
          </cell>
          <cell r="W1094">
            <v>0</v>
          </cell>
          <cell r="X1094">
            <v>0</v>
          </cell>
          <cell r="Y1094">
            <v>-55.48</v>
          </cell>
          <cell r="Z1094">
            <v>-48.63</v>
          </cell>
          <cell r="AA1094">
            <v>-32.409999999999997</v>
          </cell>
          <cell r="AB1094">
            <v>-37.659999999999997</v>
          </cell>
          <cell r="AC1094">
            <v>-4.32</v>
          </cell>
          <cell r="AD1094">
            <v>0</v>
          </cell>
          <cell r="AE1094">
            <v>-298.58999999999997</v>
          </cell>
          <cell r="AF1094">
            <v>-1.39</v>
          </cell>
          <cell r="AG1094">
            <v>-9.3000000000000007</v>
          </cell>
          <cell r="AH1094">
            <v>-54.72</v>
          </cell>
          <cell r="AI1094">
            <v>-38.909999999999997</v>
          </cell>
          <cell r="AJ1094">
            <v>-1.07</v>
          </cell>
          <cell r="AK1094">
            <v>0</v>
          </cell>
          <cell r="AL1094">
            <v>-57.55</v>
          </cell>
          <cell r="AM1094">
            <v>-60.75</v>
          </cell>
          <cell r="AN1094">
            <v>-37.68</v>
          </cell>
          <cell r="AO1094">
            <v>-35.74</v>
          </cell>
          <cell r="AP1094">
            <v>0</v>
          </cell>
          <cell r="AQ1094">
            <v>-1.48</v>
          </cell>
          <cell r="AR1094">
            <v>-261.22000000000003</v>
          </cell>
          <cell r="AS1094">
            <v>-3.05</v>
          </cell>
          <cell r="AT1094">
            <v>0</v>
          </cell>
          <cell r="AU1094">
            <v>-21.76</v>
          </cell>
          <cell r="AV1094">
            <v>-47.12</v>
          </cell>
          <cell r="AW1094">
            <v>0</v>
          </cell>
          <cell r="AX1094">
            <v>-20.13</v>
          </cell>
          <cell r="AY1094">
            <v>-55.44</v>
          </cell>
          <cell r="AZ1094">
            <v>-53.86</v>
          </cell>
          <cell r="BA1094">
            <v>-14.39</v>
          </cell>
          <cell r="BB1094">
            <v>-44.72</v>
          </cell>
          <cell r="BC1094">
            <v>-0.75</v>
          </cell>
          <cell r="BD1094">
            <v>0</v>
          </cell>
          <cell r="BE1094">
            <v>-186.46</v>
          </cell>
          <cell r="BF1094">
            <v>-0.63</v>
          </cell>
          <cell r="BG1094">
            <v>0</v>
          </cell>
          <cell r="BH1094">
            <v>-42.38</v>
          </cell>
          <cell r="BI1094">
            <v>-32.340000000000003</v>
          </cell>
          <cell r="BJ1094">
            <v>0</v>
          </cell>
          <cell r="BK1094">
            <v>-34.840000000000003</v>
          </cell>
          <cell r="BL1094">
            <v>58</v>
          </cell>
          <cell r="BM1094">
            <v>-86.42</v>
          </cell>
          <cell r="BN1094">
            <v>-35.950000000000003</v>
          </cell>
          <cell r="BO1094">
            <v>-11.07</v>
          </cell>
          <cell r="BP1094">
            <v>-0.46</v>
          </cell>
          <cell r="BQ1094">
            <v>-0.36</v>
          </cell>
          <cell r="BR1094">
            <v>-327.64999999999998</v>
          </cell>
          <cell r="BS1094">
            <v>-3.58</v>
          </cell>
          <cell r="BT1094">
            <v>-1.74</v>
          </cell>
          <cell r="BU1094">
            <v>-44.53</v>
          </cell>
          <cell r="BV1094">
            <v>-43.04</v>
          </cell>
          <cell r="BW1094">
            <v>-1.8</v>
          </cell>
          <cell r="BX1094">
            <v>-27.82</v>
          </cell>
          <cell r="BY1094">
            <v>-34.630000000000003</v>
          </cell>
          <cell r="BZ1094">
            <v>-94.69</v>
          </cell>
          <cell r="CA1094">
            <v>-40.03</v>
          </cell>
          <cell r="CB1094">
            <v>-34.18</v>
          </cell>
          <cell r="CC1094">
            <v>-1.6</v>
          </cell>
          <cell r="CD1094">
            <v>0</v>
          </cell>
          <cell r="CE1094">
            <v>-268.05</v>
          </cell>
          <cell r="CF1094">
            <v>0</v>
          </cell>
          <cell r="CG1094">
            <v>0</v>
          </cell>
          <cell r="CH1094">
            <v>0</v>
          </cell>
          <cell r="CI1094">
            <v>-93.9</v>
          </cell>
          <cell r="CJ1094">
            <v>-1.91</v>
          </cell>
          <cell r="CK1094">
            <v>-39.51</v>
          </cell>
          <cell r="CL1094">
            <v>-22.31</v>
          </cell>
          <cell r="CM1094">
            <v>-63.54</v>
          </cell>
          <cell r="CN1094">
            <v>-35.4</v>
          </cell>
          <cell r="CO1094">
            <v>-11.48</v>
          </cell>
          <cell r="CP1094">
            <v>0</v>
          </cell>
          <cell r="CQ1094">
            <v>0</v>
          </cell>
          <cell r="CR1094">
            <v>-0.75</v>
          </cell>
          <cell r="CS1094">
            <v>0</v>
          </cell>
          <cell r="CT1094">
            <v>0</v>
          </cell>
          <cell r="CU1094">
            <v>0</v>
          </cell>
          <cell r="CV1094">
            <v>-0.21</v>
          </cell>
          <cell r="CW1094">
            <v>0</v>
          </cell>
          <cell r="CX1094">
            <v>-0.08</v>
          </cell>
          <cell r="CY1094">
            <v>-0.13</v>
          </cell>
          <cell r="CZ1094">
            <v>0</v>
          </cell>
          <cell r="DA1094">
            <v>-0.23</v>
          </cell>
          <cell r="DB1094">
            <v>-0.11</v>
          </cell>
          <cell r="DC1094">
            <v>0</v>
          </cell>
          <cell r="DD1094">
            <v>0</v>
          </cell>
          <cell r="DE1094">
            <v>-0.45</v>
          </cell>
          <cell r="DF1094">
            <v>0</v>
          </cell>
          <cell r="DG1094">
            <v>0</v>
          </cell>
          <cell r="DH1094">
            <v>0</v>
          </cell>
          <cell r="DI1094">
            <v>-0.06</v>
          </cell>
          <cell r="DJ1094">
            <v>0</v>
          </cell>
          <cell r="DK1094">
            <v>-0.13</v>
          </cell>
          <cell r="DL1094">
            <v>-0.05</v>
          </cell>
          <cell r="DM1094">
            <v>-0.09</v>
          </cell>
          <cell r="DN1094">
            <v>-0.1</v>
          </cell>
          <cell r="DO1094">
            <v>-0.02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-5.94</v>
          </cell>
          <cell r="G1096">
            <v>-12.27</v>
          </cell>
          <cell r="H1096">
            <v>-2.56</v>
          </cell>
          <cell r="I1096">
            <v>0</v>
          </cell>
          <cell r="J1096">
            <v>0</v>
          </cell>
          <cell r="K1096">
            <v>-37.229999999999997</v>
          </cell>
          <cell r="L1096">
            <v>-29.24</v>
          </cell>
          <cell r="M1096">
            <v>-13.38</v>
          </cell>
          <cell r="N1096">
            <v>-31.43</v>
          </cell>
          <cell r="O1096">
            <v>-2.27</v>
          </cell>
          <cell r="P1096">
            <v>-16.73</v>
          </cell>
          <cell r="Q1096">
            <v>-6.15</v>
          </cell>
          <cell r="R1096">
            <v>-50.2</v>
          </cell>
          <cell r="S1096">
            <v>1.78</v>
          </cell>
          <cell r="T1096">
            <v>-9.6199999999999992</v>
          </cell>
          <cell r="U1096">
            <v>-5.86</v>
          </cell>
          <cell r="V1096">
            <v>0</v>
          </cell>
          <cell r="W1096">
            <v>0</v>
          </cell>
          <cell r="X1096">
            <v>-1.74</v>
          </cell>
          <cell r="Y1096">
            <v>-19.309999999999999</v>
          </cell>
          <cell r="Z1096">
            <v>-25.3</v>
          </cell>
          <cell r="AA1096">
            <v>24.85</v>
          </cell>
          <cell r="AB1096">
            <v>-8.0299999999999994</v>
          </cell>
          <cell r="AC1096">
            <v>-6.98</v>
          </cell>
          <cell r="AD1096">
            <v>0</v>
          </cell>
          <cell r="AE1096">
            <v>-72.459999999999994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-4.4000000000000004</v>
          </cell>
          <cell r="AL1096">
            <v>-20.34</v>
          </cell>
          <cell r="AM1096">
            <v>-27.08</v>
          </cell>
          <cell r="AN1096">
            <v>-19.350000000000001</v>
          </cell>
          <cell r="AO1096">
            <v>-1.08</v>
          </cell>
          <cell r="AP1096">
            <v>-0.22</v>
          </cell>
          <cell r="AQ1096">
            <v>0</v>
          </cell>
          <cell r="AR1096">
            <v>-53.6</v>
          </cell>
          <cell r="AS1096">
            <v>-1.22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-4.6900000000000004</v>
          </cell>
          <cell r="AY1096">
            <v>-17.68</v>
          </cell>
          <cell r="AZ1096">
            <v>-22.89</v>
          </cell>
          <cell r="BA1096">
            <v>-4.7</v>
          </cell>
          <cell r="BB1096">
            <v>-1.88</v>
          </cell>
          <cell r="BC1096">
            <v>-0.53</v>
          </cell>
          <cell r="BD1096">
            <v>0</v>
          </cell>
          <cell r="BE1096">
            <v>-34.76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-2.38</v>
          </cell>
          <cell r="BL1096">
            <v>-12.17</v>
          </cell>
          <cell r="BM1096">
            <v>-7.79</v>
          </cell>
          <cell r="BN1096">
            <v>-11.43</v>
          </cell>
          <cell r="BO1096">
            <v>-0.76</v>
          </cell>
          <cell r="BP1096">
            <v>-0.25</v>
          </cell>
          <cell r="BQ1096">
            <v>0</v>
          </cell>
          <cell r="BR1096">
            <v>-6.48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-0.08</v>
          </cell>
          <cell r="BX1096">
            <v>-2.2000000000000002</v>
          </cell>
          <cell r="BY1096">
            <v>3.08</v>
          </cell>
          <cell r="BZ1096">
            <v>-2.2999999999999998</v>
          </cell>
          <cell r="CA1096">
            <v>-4.6900000000000004</v>
          </cell>
          <cell r="CB1096">
            <v>-0.23</v>
          </cell>
          <cell r="CC1096">
            <v>-0.06</v>
          </cell>
          <cell r="CD1096">
            <v>0</v>
          </cell>
          <cell r="CE1096">
            <v>-8.92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-0.5</v>
          </cell>
          <cell r="CL1096">
            <v>-0.41</v>
          </cell>
          <cell r="CM1096">
            <v>-5.24</v>
          </cell>
          <cell r="CN1096">
            <v>-2.57</v>
          </cell>
          <cell r="CO1096">
            <v>-0.11</v>
          </cell>
          <cell r="CP1096">
            <v>-0.09</v>
          </cell>
          <cell r="CQ1096">
            <v>0</v>
          </cell>
          <cell r="CR1096">
            <v>-0.25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-0.01</v>
          </cell>
          <cell r="CY1096">
            <v>-0.13</v>
          </cell>
          <cell r="CZ1096">
            <v>-0.04</v>
          </cell>
          <cell r="DA1096">
            <v>-0.06</v>
          </cell>
          <cell r="DB1096">
            <v>0</v>
          </cell>
          <cell r="DC1096">
            <v>0</v>
          </cell>
          <cell r="DD1096">
            <v>0</v>
          </cell>
          <cell r="DE1096">
            <v>-0.11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-0.01</v>
          </cell>
          <cell r="DL1096">
            <v>-0.05</v>
          </cell>
          <cell r="DM1096">
            <v>-0.04</v>
          </cell>
          <cell r="DN1096">
            <v>-0.01</v>
          </cell>
          <cell r="DO1096">
            <v>0</v>
          </cell>
          <cell r="DP1096">
            <v>0</v>
          </cell>
          <cell r="DQ1096">
            <v>0</v>
          </cell>
          <cell r="DR1096">
            <v>-0.13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-0.04</v>
          </cell>
          <cell r="DZ1096">
            <v>-0.04</v>
          </cell>
          <cell r="EA1096">
            <v>-0.06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-18.89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-1.94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-0.09</v>
          </cell>
          <cell r="Z1098">
            <v>-0.15</v>
          </cell>
          <cell r="AA1098">
            <v>-1.71</v>
          </cell>
          <cell r="AB1098">
            <v>0</v>
          </cell>
          <cell r="AC1098">
            <v>0</v>
          </cell>
          <cell r="AD1098">
            <v>0</v>
          </cell>
          <cell r="AE1098">
            <v>18.760000000000002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-0.05</v>
          </cell>
          <cell r="AM1098">
            <v>-0.08</v>
          </cell>
          <cell r="AN1098">
            <v>0</v>
          </cell>
          <cell r="AO1098">
            <v>0</v>
          </cell>
          <cell r="AP1098">
            <v>0</v>
          </cell>
          <cell r="AQ1098">
            <v>18.89</v>
          </cell>
          <cell r="AR1098">
            <v>27.97</v>
          </cell>
          <cell r="AS1098">
            <v>28.33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-0.14000000000000001</v>
          </cell>
          <cell r="AZ1098">
            <v>-0.2</v>
          </cell>
          <cell r="BA1098">
            <v>-0.02</v>
          </cell>
          <cell r="BB1098">
            <v>0</v>
          </cell>
          <cell r="BC1098">
            <v>0</v>
          </cell>
          <cell r="BD1098">
            <v>0</v>
          </cell>
          <cell r="BE1098">
            <v>-0.25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9.44</v>
          </cell>
          <cell r="BL1098">
            <v>-0.05</v>
          </cell>
          <cell r="BM1098">
            <v>-0.19</v>
          </cell>
          <cell r="BN1098">
            <v>-0.01</v>
          </cell>
          <cell r="BO1098">
            <v>0</v>
          </cell>
          <cell r="BP1098">
            <v>-9.44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-0.7</v>
          </cell>
          <cell r="G1099">
            <v>0</v>
          </cell>
          <cell r="H1099">
            <v>-0.11</v>
          </cell>
          <cell r="I1099">
            <v>0</v>
          </cell>
          <cell r="J1099">
            <v>0</v>
          </cell>
          <cell r="K1099">
            <v>-1.35</v>
          </cell>
          <cell r="L1099">
            <v>-5.38</v>
          </cell>
          <cell r="M1099">
            <v>-2.93</v>
          </cell>
          <cell r="N1099">
            <v>0</v>
          </cell>
          <cell r="O1099">
            <v>-1.62</v>
          </cell>
          <cell r="P1099">
            <v>0</v>
          </cell>
          <cell r="Q1099">
            <v>-1.1399999999999999</v>
          </cell>
          <cell r="R1099">
            <v>-13.96</v>
          </cell>
          <cell r="S1099">
            <v>0</v>
          </cell>
          <cell r="T1099">
            <v>-1.01</v>
          </cell>
          <cell r="U1099">
            <v>0</v>
          </cell>
          <cell r="V1099">
            <v>0</v>
          </cell>
          <cell r="W1099">
            <v>0</v>
          </cell>
          <cell r="X1099">
            <v>-0.95</v>
          </cell>
          <cell r="Y1099">
            <v>-3.53</v>
          </cell>
          <cell r="Z1099">
            <v>-3.74</v>
          </cell>
          <cell r="AA1099">
            <v>0</v>
          </cell>
          <cell r="AB1099">
            <v>-4</v>
          </cell>
          <cell r="AC1099">
            <v>0</v>
          </cell>
          <cell r="AD1099">
            <v>-0.72</v>
          </cell>
          <cell r="AE1099">
            <v>-6.5</v>
          </cell>
          <cell r="AF1099">
            <v>0</v>
          </cell>
          <cell r="AG1099">
            <v>-0.64</v>
          </cell>
          <cell r="AH1099">
            <v>0</v>
          </cell>
          <cell r="AI1099">
            <v>-1.03</v>
          </cell>
          <cell r="AJ1099">
            <v>0</v>
          </cell>
          <cell r="AK1099">
            <v>0</v>
          </cell>
          <cell r="AL1099">
            <v>-2.4500000000000002</v>
          </cell>
          <cell r="AM1099">
            <v>0</v>
          </cell>
          <cell r="AN1099">
            <v>-1.0900000000000001</v>
          </cell>
          <cell r="AO1099">
            <v>-0.88</v>
          </cell>
          <cell r="AP1099">
            <v>-0.42</v>
          </cell>
          <cell r="AQ1099">
            <v>0</v>
          </cell>
          <cell r="AR1099">
            <v>-14.94</v>
          </cell>
          <cell r="AS1099">
            <v>0</v>
          </cell>
          <cell r="AT1099">
            <v>-0.41</v>
          </cell>
          <cell r="AU1099">
            <v>-3</v>
          </cell>
          <cell r="AV1099">
            <v>-0.25</v>
          </cell>
          <cell r="AW1099">
            <v>0</v>
          </cell>
          <cell r="AX1099">
            <v>0</v>
          </cell>
          <cell r="AY1099">
            <v>-9.35</v>
          </cell>
          <cell r="AZ1099">
            <v>0</v>
          </cell>
          <cell r="BA1099">
            <v>-0.72</v>
          </cell>
          <cell r="BB1099">
            <v>0</v>
          </cell>
          <cell r="BC1099">
            <v>-1.21</v>
          </cell>
          <cell r="BD1099">
            <v>0</v>
          </cell>
          <cell r="BE1099">
            <v>-10.67</v>
          </cell>
          <cell r="BF1099">
            <v>0</v>
          </cell>
          <cell r="BG1099">
            <v>0</v>
          </cell>
          <cell r="BH1099">
            <v>-2.94</v>
          </cell>
          <cell r="BI1099">
            <v>-1.28</v>
          </cell>
          <cell r="BJ1099">
            <v>0</v>
          </cell>
          <cell r="BK1099">
            <v>0</v>
          </cell>
          <cell r="BL1099">
            <v>-2.87</v>
          </cell>
          <cell r="BM1099">
            <v>0</v>
          </cell>
          <cell r="BN1099">
            <v>0</v>
          </cell>
          <cell r="BO1099">
            <v>-3.21</v>
          </cell>
          <cell r="BP1099">
            <v>-0.37</v>
          </cell>
          <cell r="BQ1099">
            <v>0</v>
          </cell>
          <cell r="BR1099">
            <v>-13.25</v>
          </cell>
          <cell r="BS1099">
            <v>0</v>
          </cell>
          <cell r="BT1099">
            <v>-0.31</v>
          </cell>
          <cell r="BU1099">
            <v>-1.0900000000000001</v>
          </cell>
          <cell r="BV1099">
            <v>-1.27</v>
          </cell>
          <cell r="BW1099">
            <v>0</v>
          </cell>
          <cell r="BX1099">
            <v>-1.24</v>
          </cell>
          <cell r="BY1099">
            <v>-2.82</v>
          </cell>
          <cell r="BZ1099">
            <v>-1.48</v>
          </cell>
          <cell r="CA1099">
            <v>-1.77</v>
          </cell>
          <cell r="CB1099">
            <v>-3.28</v>
          </cell>
          <cell r="CC1099">
            <v>0</v>
          </cell>
          <cell r="CD1099">
            <v>0</v>
          </cell>
          <cell r="CE1099">
            <v>-13.77</v>
          </cell>
          <cell r="CF1099">
            <v>0</v>
          </cell>
          <cell r="CG1099">
            <v>0</v>
          </cell>
          <cell r="CH1099">
            <v>-4.58</v>
          </cell>
          <cell r="CI1099">
            <v>-1.88</v>
          </cell>
          <cell r="CJ1099">
            <v>0</v>
          </cell>
          <cell r="CK1099">
            <v>-2.37</v>
          </cell>
          <cell r="CL1099">
            <v>-1.72</v>
          </cell>
          <cell r="CM1099">
            <v>-1.86</v>
          </cell>
          <cell r="CN1099">
            <v>-1.35</v>
          </cell>
          <cell r="CO1099">
            <v>0</v>
          </cell>
          <cell r="CP1099">
            <v>0</v>
          </cell>
          <cell r="CQ1099">
            <v>0</v>
          </cell>
          <cell r="CR1099">
            <v>-0.1</v>
          </cell>
          <cell r="CS1099">
            <v>0</v>
          </cell>
          <cell r="CT1099">
            <v>0</v>
          </cell>
          <cell r="CU1099">
            <v>-0.03</v>
          </cell>
          <cell r="CV1099">
            <v>-0.01</v>
          </cell>
          <cell r="CW1099">
            <v>0</v>
          </cell>
          <cell r="CX1099">
            <v>-0.03</v>
          </cell>
          <cell r="CY1099">
            <v>0</v>
          </cell>
          <cell r="CZ1099">
            <v>0</v>
          </cell>
          <cell r="DA1099">
            <v>-0.02</v>
          </cell>
          <cell r="DB1099">
            <v>-0.01</v>
          </cell>
          <cell r="DC1099">
            <v>0</v>
          </cell>
          <cell r="DD1099">
            <v>0</v>
          </cell>
          <cell r="DE1099">
            <v>-0.05</v>
          </cell>
          <cell r="DF1099">
            <v>0</v>
          </cell>
          <cell r="DG1099">
            <v>0</v>
          </cell>
          <cell r="DH1099">
            <v>0</v>
          </cell>
          <cell r="DI1099">
            <v>-0.01</v>
          </cell>
          <cell r="DJ1099">
            <v>0</v>
          </cell>
          <cell r="DK1099">
            <v>0</v>
          </cell>
          <cell r="DL1099">
            <v>0</v>
          </cell>
          <cell r="DM1099">
            <v>-0.01</v>
          </cell>
          <cell r="DN1099">
            <v>-0.01</v>
          </cell>
          <cell r="DO1099">
            <v>-0.01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-35.369999999999997</v>
          </cell>
          <cell r="G1100">
            <v>-37.11</v>
          </cell>
          <cell r="H1100">
            <v>-10.37</v>
          </cell>
          <cell r="I1100">
            <v>-26.73</v>
          </cell>
          <cell r="J1100">
            <v>-48.84</v>
          </cell>
          <cell r="K1100">
            <v>-39.840000000000003</v>
          </cell>
          <cell r="L1100">
            <v>-63.41</v>
          </cell>
          <cell r="M1100">
            <v>-79.28</v>
          </cell>
          <cell r="N1100">
            <v>-45.54</v>
          </cell>
          <cell r="O1100">
            <v>-4.59</v>
          </cell>
          <cell r="P1100">
            <v>-37.700000000000003</v>
          </cell>
          <cell r="Q1100">
            <v>-21.82</v>
          </cell>
          <cell r="R1100">
            <v>-2186.52</v>
          </cell>
          <cell r="S1100">
            <v>-1833.39</v>
          </cell>
          <cell r="T1100">
            <v>-38.840000000000003</v>
          </cell>
          <cell r="U1100">
            <v>-12.85</v>
          </cell>
          <cell r="V1100">
            <v>-6.72</v>
          </cell>
          <cell r="W1100">
            <v>-10.92</v>
          </cell>
          <cell r="X1100">
            <v>-0.87</v>
          </cell>
          <cell r="Y1100">
            <v>-109.48</v>
          </cell>
          <cell r="Z1100">
            <v>-77.59</v>
          </cell>
          <cell r="AA1100">
            <v>-49.59</v>
          </cell>
          <cell r="AB1100">
            <v>-5.58</v>
          </cell>
          <cell r="AC1100">
            <v>-38.49</v>
          </cell>
          <cell r="AD1100">
            <v>-2.19</v>
          </cell>
          <cell r="AE1100">
            <v>-229.83</v>
          </cell>
          <cell r="AF1100">
            <v>-7.7</v>
          </cell>
          <cell r="AG1100">
            <v>-4.8</v>
          </cell>
          <cell r="AH1100">
            <v>-1.21</v>
          </cell>
          <cell r="AI1100">
            <v>-0.13</v>
          </cell>
          <cell r="AJ1100">
            <v>-0.2</v>
          </cell>
          <cell r="AK1100">
            <v>-15.7</v>
          </cell>
          <cell r="AL1100">
            <v>-88.01</v>
          </cell>
          <cell r="AM1100">
            <v>-61.18</v>
          </cell>
          <cell r="AN1100">
            <v>-33.29</v>
          </cell>
          <cell r="AO1100">
            <v>-0.31</v>
          </cell>
          <cell r="AP1100">
            <v>-14.39</v>
          </cell>
          <cell r="AQ1100">
            <v>-2.91</v>
          </cell>
          <cell r="AR1100">
            <v>-191.12</v>
          </cell>
          <cell r="AS1100">
            <v>3.95</v>
          </cell>
          <cell r="AT1100">
            <v>-4.28</v>
          </cell>
          <cell r="AU1100">
            <v>-0.38</v>
          </cell>
          <cell r="AV1100">
            <v>-0.18</v>
          </cell>
          <cell r="AW1100">
            <v>-0.48</v>
          </cell>
          <cell r="AX1100">
            <v>-5.41</v>
          </cell>
          <cell r="AY1100">
            <v>-77.400000000000006</v>
          </cell>
          <cell r="AZ1100">
            <v>-73.69</v>
          </cell>
          <cell r="BA1100">
            <v>-14.43</v>
          </cell>
          <cell r="BB1100">
            <v>-0.39</v>
          </cell>
          <cell r="BC1100">
            <v>-14.61</v>
          </cell>
          <cell r="BD1100">
            <v>-3.83</v>
          </cell>
          <cell r="BE1100">
            <v>-87.28</v>
          </cell>
          <cell r="BF1100">
            <v>-7.21</v>
          </cell>
          <cell r="BG1100">
            <v>-2.82</v>
          </cell>
          <cell r="BH1100">
            <v>-0.35</v>
          </cell>
          <cell r="BI1100">
            <v>-0.18</v>
          </cell>
          <cell r="BJ1100">
            <v>-1.73</v>
          </cell>
          <cell r="BK1100">
            <v>-29.41</v>
          </cell>
          <cell r="BL1100">
            <v>63.8</v>
          </cell>
          <cell r="BM1100">
            <v>-65.290000000000006</v>
          </cell>
          <cell r="BN1100">
            <v>-24.51</v>
          </cell>
          <cell r="BO1100">
            <v>-0.3</v>
          </cell>
          <cell r="BP1100">
            <v>-16.989999999999998</v>
          </cell>
          <cell r="BQ1100">
            <v>-2.2799999999999998</v>
          </cell>
          <cell r="BR1100">
            <v>-107.21</v>
          </cell>
          <cell r="BS1100">
            <v>-0.01</v>
          </cell>
          <cell r="BT1100">
            <v>-0.91</v>
          </cell>
          <cell r="BU1100">
            <v>-0.25</v>
          </cell>
          <cell r="BV1100">
            <v>-0.25</v>
          </cell>
          <cell r="BW1100">
            <v>-0.21</v>
          </cell>
          <cell r="BX1100">
            <v>-20.66</v>
          </cell>
          <cell r="BY1100">
            <v>-33.369999999999997</v>
          </cell>
          <cell r="BZ1100">
            <v>-23.24</v>
          </cell>
          <cell r="CA1100">
            <v>-20.91</v>
          </cell>
          <cell r="CB1100">
            <v>-0.1</v>
          </cell>
          <cell r="CC1100">
            <v>-6.87</v>
          </cell>
          <cell r="CD1100">
            <v>-0.44</v>
          </cell>
          <cell r="CE1100">
            <v>-131.97</v>
          </cell>
          <cell r="CF1100">
            <v>-7.0000000000000007E-2</v>
          </cell>
          <cell r="CG1100">
            <v>-0.8</v>
          </cell>
          <cell r="CH1100">
            <v>-0.28000000000000003</v>
          </cell>
          <cell r="CI1100">
            <v>-0.3</v>
          </cell>
          <cell r="CJ1100">
            <v>-0.35</v>
          </cell>
          <cell r="CK1100">
            <v>-28.17</v>
          </cell>
          <cell r="CL1100">
            <v>-27.86</v>
          </cell>
          <cell r="CM1100">
            <v>-26.88</v>
          </cell>
          <cell r="CN1100">
            <v>-29.77</v>
          </cell>
          <cell r="CO1100">
            <v>-2.0699999999999998</v>
          </cell>
          <cell r="CP1100">
            <v>-13.61</v>
          </cell>
          <cell r="CQ1100">
            <v>-1.81</v>
          </cell>
          <cell r="CR1100">
            <v>-0.72</v>
          </cell>
          <cell r="CS1100">
            <v>0</v>
          </cell>
          <cell r="CT1100">
            <v>-0.01</v>
          </cell>
          <cell r="CU1100">
            <v>0</v>
          </cell>
          <cell r="CV1100">
            <v>0</v>
          </cell>
          <cell r="CW1100">
            <v>-0.02</v>
          </cell>
          <cell r="CX1100">
            <v>-0.15</v>
          </cell>
          <cell r="CY1100">
            <v>-0.12</v>
          </cell>
          <cell r="CZ1100">
            <v>-0.06</v>
          </cell>
          <cell r="DA1100">
            <v>-0.27</v>
          </cell>
          <cell r="DB1100">
            <v>0</v>
          </cell>
          <cell r="DC1100">
            <v>-0.09</v>
          </cell>
          <cell r="DD1100">
            <v>0</v>
          </cell>
          <cell r="DE1100">
            <v>-0.76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-0.01</v>
          </cell>
          <cell r="DK1100">
            <v>-0.16</v>
          </cell>
          <cell r="DL1100">
            <v>-0.06</v>
          </cell>
          <cell r="DM1100">
            <v>-0.15</v>
          </cell>
          <cell r="DN1100">
            <v>-0.2</v>
          </cell>
          <cell r="DO1100">
            <v>0</v>
          </cell>
          <cell r="DP1100">
            <v>-0.16</v>
          </cell>
          <cell r="DQ1100">
            <v>-0.01</v>
          </cell>
          <cell r="DR1100">
            <v>-0.52</v>
          </cell>
          <cell r="DS1100">
            <v>-0.02</v>
          </cell>
          <cell r="DT1100">
            <v>-0.02</v>
          </cell>
          <cell r="DU1100">
            <v>0</v>
          </cell>
          <cell r="DV1100">
            <v>0</v>
          </cell>
          <cell r="DW1100">
            <v>0</v>
          </cell>
          <cell r="DX1100">
            <v>-0.08</v>
          </cell>
          <cell r="DY1100">
            <v>-0.13</v>
          </cell>
          <cell r="DZ1100">
            <v>-0.1</v>
          </cell>
          <cell r="EA1100">
            <v>-0.09</v>
          </cell>
          <cell r="EB1100">
            <v>0</v>
          </cell>
          <cell r="EC1100">
            <v>-0.08</v>
          </cell>
          <cell r="ED1100">
            <v>-0.01</v>
          </cell>
        </row>
        <row r="1101">
          <cell r="F1101">
            <v>-0.67</v>
          </cell>
          <cell r="G1101">
            <v>-1.1000000000000001</v>
          </cell>
          <cell r="H1101">
            <v>-0.64</v>
          </cell>
          <cell r="I1101">
            <v>55.98</v>
          </cell>
          <cell r="J1101">
            <v>-1.01</v>
          </cell>
          <cell r="K1101">
            <v>136.02000000000001</v>
          </cell>
          <cell r="L1101">
            <v>-26.21</v>
          </cell>
          <cell r="M1101">
            <v>-37.69</v>
          </cell>
          <cell r="N1101">
            <v>-7.83</v>
          </cell>
          <cell r="O1101">
            <v>-0.85</v>
          </cell>
          <cell r="P1101">
            <v>-4.1900000000000004</v>
          </cell>
          <cell r="Q1101">
            <v>-0.5</v>
          </cell>
          <cell r="R1101">
            <v>1699.98</v>
          </cell>
          <cell r="S1101">
            <v>28.53</v>
          </cell>
          <cell r="T1101">
            <v>-0.95</v>
          </cell>
          <cell r="U1101">
            <v>-0.71</v>
          </cell>
          <cell r="V1101">
            <v>0</v>
          </cell>
          <cell r="W1101">
            <v>-0.06</v>
          </cell>
          <cell r="X1101">
            <v>-1.7</v>
          </cell>
          <cell r="Y1101">
            <v>-28.46</v>
          </cell>
          <cell r="Z1101">
            <v>-34.18</v>
          </cell>
          <cell r="AA1101">
            <v>1739.01</v>
          </cell>
          <cell r="AB1101">
            <v>-0.94</v>
          </cell>
          <cell r="AC1101">
            <v>-0.56000000000000005</v>
          </cell>
          <cell r="AD1101">
            <v>0</v>
          </cell>
          <cell r="AE1101">
            <v>-25.24</v>
          </cell>
          <cell r="AF1101">
            <v>0</v>
          </cell>
          <cell r="AG1101">
            <v>-0.01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-8.5500000000000007</v>
          </cell>
          <cell r="AM1101">
            <v>-15.62</v>
          </cell>
          <cell r="AN1101">
            <v>-1.02</v>
          </cell>
          <cell r="AO1101">
            <v>-0.04</v>
          </cell>
          <cell r="AP1101">
            <v>0</v>
          </cell>
          <cell r="AQ1101">
            <v>0</v>
          </cell>
          <cell r="AR1101">
            <v>-40.68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-16.12</v>
          </cell>
          <cell r="AZ1101">
            <v>-21.62</v>
          </cell>
          <cell r="BA1101">
            <v>-2.85</v>
          </cell>
          <cell r="BB1101">
            <v>-0.02</v>
          </cell>
          <cell r="BC1101">
            <v>-0.06</v>
          </cell>
          <cell r="BD1101">
            <v>0</v>
          </cell>
          <cell r="BE1101">
            <v>-463.87</v>
          </cell>
          <cell r="BF1101">
            <v>0</v>
          </cell>
          <cell r="BG1101">
            <v>0</v>
          </cell>
          <cell r="BH1101">
            <v>-0.01</v>
          </cell>
          <cell r="BI1101">
            <v>0</v>
          </cell>
          <cell r="BJ1101">
            <v>0</v>
          </cell>
          <cell r="BK1101">
            <v>0</v>
          </cell>
          <cell r="BL1101">
            <v>-450.95</v>
          </cell>
          <cell r="BM1101">
            <v>-12.56</v>
          </cell>
          <cell r="BN1101">
            <v>-0.34</v>
          </cell>
          <cell r="BO1101">
            <v>-0.01</v>
          </cell>
          <cell r="BP1101">
            <v>0</v>
          </cell>
          <cell r="BQ1101">
            <v>0</v>
          </cell>
          <cell r="BR1101">
            <v>-7.0000000000000007E-2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-0.01</v>
          </cell>
          <cell r="BY1101">
            <v>-0.01</v>
          </cell>
          <cell r="BZ1101">
            <v>-0.04</v>
          </cell>
          <cell r="CA1101">
            <v>-0.02</v>
          </cell>
          <cell r="CB1101">
            <v>0</v>
          </cell>
          <cell r="CC1101">
            <v>0</v>
          </cell>
          <cell r="CD1101">
            <v>0</v>
          </cell>
          <cell r="CE1101">
            <v>-0.15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-0.01</v>
          </cell>
          <cell r="CL1101">
            <v>-0.01</v>
          </cell>
          <cell r="CM1101">
            <v>-0.04</v>
          </cell>
          <cell r="CN1101">
            <v>-0.09</v>
          </cell>
          <cell r="CO1101">
            <v>0</v>
          </cell>
          <cell r="CP1101">
            <v>0</v>
          </cell>
          <cell r="CQ1101">
            <v>0</v>
          </cell>
          <cell r="CR1101">
            <v>-0.01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-0.01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-947.25</v>
          </cell>
          <cell r="G1112">
            <v>-921.66</v>
          </cell>
          <cell r="H1112">
            <v>-936.71</v>
          </cell>
          <cell r="I1112">
            <v>-697.84</v>
          </cell>
          <cell r="J1112">
            <v>-1555.99</v>
          </cell>
          <cell r="K1112">
            <v>-1876.53</v>
          </cell>
          <cell r="L1112">
            <v>-1917.28</v>
          </cell>
          <cell r="M1112">
            <v>-1987.02</v>
          </cell>
          <cell r="N1112">
            <v>-1399.83</v>
          </cell>
          <cell r="O1112">
            <v>-1526.56</v>
          </cell>
          <cell r="P1112">
            <v>-956.52</v>
          </cell>
          <cell r="Q1112">
            <v>-779.96</v>
          </cell>
          <cell r="R1112">
            <v>-16850.240000000002</v>
          </cell>
          <cell r="S1112">
            <v>-371.91</v>
          </cell>
          <cell r="T1112">
            <v>-919.81</v>
          </cell>
          <cell r="U1112">
            <v>-960.18</v>
          </cell>
          <cell r="V1112">
            <v>-1069.02</v>
          </cell>
          <cell r="W1112">
            <v>-1660.95</v>
          </cell>
          <cell r="X1112">
            <v>-2025.66</v>
          </cell>
          <cell r="Y1112">
            <v>-1798.36</v>
          </cell>
          <cell r="Z1112">
            <v>-1954.78</v>
          </cell>
          <cell r="AA1112">
            <v>-3103.8</v>
          </cell>
          <cell r="AB1112">
            <v>-1331.69</v>
          </cell>
          <cell r="AC1112">
            <v>-962.14</v>
          </cell>
          <cell r="AD1112">
            <v>-691.94</v>
          </cell>
          <cell r="AE1112">
            <v>-15579.16</v>
          </cell>
          <cell r="AF1112">
            <v>-781.04</v>
          </cell>
          <cell r="AG1112">
            <v>-961.51</v>
          </cell>
          <cell r="AH1112">
            <v>-1087.9100000000001</v>
          </cell>
          <cell r="AI1112">
            <v>-1197.8</v>
          </cell>
          <cell r="AJ1112">
            <v>-1558.83</v>
          </cell>
          <cell r="AK1112">
            <v>-2009.53</v>
          </cell>
          <cell r="AL1112">
            <v>-1801.14</v>
          </cell>
          <cell r="AM1112">
            <v>-1859.32</v>
          </cell>
          <cell r="AN1112">
            <v>-1367.1</v>
          </cell>
          <cell r="AO1112">
            <v>-1391.75</v>
          </cell>
          <cell r="AP1112">
            <v>-1048.7</v>
          </cell>
          <cell r="AQ1112">
            <v>-514.54</v>
          </cell>
          <cell r="AR1112">
            <v>-16139.18</v>
          </cell>
          <cell r="AS1112">
            <v>-627.32000000000005</v>
          </cell>
          <cell r="AT1112">
            <v>-937.11</v>
          </cell>
          <cell r="AU1112">
            <v>-1260.49</v>
          </cell>
          <cell r="AV1112">
            <v>-1338.39</v>
          </cell>
          <cell r="AW1112">
            <v>-1863.89</v>
          </cell>
          <cell r="AX1112">
            <v>-2087.69</v>
          </cell>
          <cell r="AY1112">
            <v>-1750.36</v>
          </cell>
          <cell r="AZ1112">
            <v>-1801.37</v>
          </cell>
          <cell r="BA1112">
            <v>-1628.46</v>
          </cell>
          <cell r="BB1112">
            <v>-1297.68</v>
          </cell>
          <cell r="BC1112">
            <v>-1040.77</v>
          </cell>
          <cell r="BD1112">
            <v>-505.67</v>
          </cell>
          <cell r="BE1112">
            <v>-15788.78</v>
          </cell>
          <cell r="BF1112">
            <v>-637.29999999999995</v>
          </cell>
          <cell r="BG1112">
            <v>-965.27</v>
          </cell>
          <cell r="BH1112">
            <v>-1290.8699999999999</v>
          </cell>
          <cell r="BI1112">
            <v>-1365.21</v>
          </cell>
          <cell r="BJ1112">
            <v>-1821.93</v>
          </cell>
          <cell r="BK1112">
            <v>-2177.7600000000002</v>
          </cell>
          <cell r="BL1112">
            <v>-1337.9</v>
          </cell>
          <cell r="BM1112">
            <v>-1765.36</v>
          </cell>
          <cell r="BN1112">
            <v>-1657.07</v>
          </cell>
          <cell r="BO1112">
            <v>-1435.67</v>
          </cell>
          <cell r="BP1112">
            <v>-943.76</v>
          </cell>
          <cell r="BQ1112">
            <v>-390.68</v>
          </cell>
          <cell r="BR1112">
            <v>-12171.97</v>
          </cell>
          <cell r="BS1112">
            <v>-369.88</v>
          </cell>
          <cell r="BT1112">
            <v>-521.91999999999996</v>
          </cell>
          <cell r="BU1112">
            <v>-1133.79</v>
          </cell>
          <cell r="BV1112">
            <v>-1438.25</v>
          </cell>
          <cell r="BW1112">
            <v>-1711.27</v>
          </cell>
          <cell r="BX1112">
            <v>-2131.63</v>
          </cell>
          <cell r="BY1112">
            <v>-280.33</v>
          </cell>
          <cell r="BZ1112">
            <v>-1257.8399999999999</v>
          </cell>
          <cell r="CA1112">
            <v>-1549.74</v>
          </cell>
          <cell r="CB1112">
            <v>-1105.77</v>
          </cell>
          <cell r="CC1112">
            <v>-609.96</v>
          </cell>
          <cell r="CD1112">
            <v>-61.62</v>
          </cell>
          <cell r="CE1112">
            <v>-8886.44</v>
          </cell>
          <cell r="CF1112">
            <v>-67.62</v>
          </cell>
          <cell r="CG1112">
            <v>-339.42</v>
          </cell>
          <cell r="CH1112">
            <v>-887.86</v>
          </cell>
          <cell r="CI1112">
            <v>-1319.24</v>
          </cell>
          <cell r="CJ1112">
            <v>-1228.8800000000001</v>
          </cell>
          <cell r="CK1112">
            <v>-1637.37</v>
          </cell>
          <cell r="CL1112">
            <v>-398.26</v>
          </cell>
          <cell r="CM1112">
            <v>-775.13</v>
          </cell>
          <cell r="CN1112">
            <v>-1246.8599999999999</v>
          </cell>
          <cell r="CO1112">
            <v>-554.04999999999995</v>
          </cell>
          <cell r="CP1112">
            <v>-403.1</v>
          </cell>
          <cell r="CQ1112">
            <v>-28.65</v>
          </cell>
          <cell r="CR1112">
            <v>-18.93</v>
          </cell>
          <cell r="CS1112">
            <v>-0.23</v>
          </cell>
          <cell r="CT1112">
            <v>-0.97</v>
          </cell>
          <cell r="CU1112">
            <v>-2.86</v>
          </cell>
          <cell r="CV1112">
            <v>-2.85</v>
          </cell>
          <cell r="CW1112">
            <v>-1.97</v>
          </cell>
          <cell r="CX1112">
            <v>-3.39</v>
          </cell>
          <cell r="CY1112">
            <v>-0.71</v>
          </cell>
          <cell r="CZ1112">
            <v>-0.39</v>
          </cell>
          <cell r="DA1112">
            <v>-2.85</v>
          </cell>
          <cell r="DB1112">
            <v>-1.29</v>
          </cell>
          <cell r="DC1112">
            <v>-1.0900000000000001</v>
          </cell>
          <cell r="DD1112">
            <v>-0.32</v>
          </cell>
          <cell r="DE1112">
            <v>-20.89</v>
          </cell>
          <cell r="DF1112">
            <v>-0.44</v>
          </cell>
          <cell r="DG1112">
            <v>-1.57</v>
          </cell>
          <cell r="DH1112">
            <v>-3.02</v>
          </cell>
          <cell r="DI1112">
            <v>-3.28</v>
          </cell>
          <cell r="DJ1112">
            <v>-2.56</v>
          </cell>
          <cell r="DK1112">
            <v>-4.26</v>
          </cell>
          <cell r="DL1112">
            <v>-0.87</v>
          </cell>
          <cell r="DM1112">
            <v>-1.05</v>
          </cell>
          <cell r="DN1112">
            <v>-2.5099999999999998</v>
          </cell>
          <cell r="DO1112">
            <v>-1.03</v>
          </cell>
          <cell r="DP1112">
            <v>-0.12</v>
          </cell>
          <cell r="DQ1112">
            <v>-0.18</v>
          </cell>
          <cell r="DR1112">
            <v>-3.15</v>
          </cell>
          <cell r="DS1112">
            <v>-0.14000000000000001</v>
          </cell>
          <cell r="DT1112">
            <v>-0.19</v>
          </cell>
          <cell r="DU1112">
            <v>-0.44</v>
          </cell>
          <cell r="DV1112">
            <v>-0.64</v>
          </cell>
          <cell r="DW1112">
            <v>-0.59</v>
          </cell>
          <cell r="DX1112">
            <v>-0.38</v>
          </cell>
          <cell r="DY1112">
            <v>-0.02</v>
          </cell>
          <cell r="DZ1112">
            <v>-0.06</v>
          </cell>
          <cell r="EA1112">
            <v>-0.09</v>
          </cell>
          <cell r="EB1112">
            <v>-0.38</v>
          </cell>
          <cell r="EC1112">
            <v>-0.05</v>
          </cell>
          <cell r="ED1112">
            <v>-0.16</v>
          </cell>
        </row>
        <row r="1113">
          <cell r="F1113">
            <v>-77.41</v>
          </cell>
          <cell r="G1113">
            <v>-71.180000000000007</v>
          </cell>
          <cell r="H1113">
            <v>-31.2</v>
          </cell>
          <cell r="I1113">
            <v>9.59</v>
          </cell>
          <cell r="J1113">
            <v>-49.85</v>
          </cell>
          <cell r="K1113">
            <v>43.36</v>
          </cell>
          <cell r="L1113">
            <v>-185.46</v>
          </cell>
          <cell r="M1113">
            <v>-187.66</v>
          </cell>
          <cell r="N1113">
            <v>-124.04</v>
          </cell>
          <cell r="O1113">
            <v>-25.35</v>
          </cell>
          <cell r="P1113">
            <v>-59.38</v>
          </cell>
          <cell r="Q1113">
            <v>-43.28</v>
          </cell>
          <cell r="R1113">
            <v>-727.2</v>
          </cell>
          <cell r="S1113">
            <v>-1745.97</v>
          </cell>
          <cell r="T1113">
            <v>-65.099999999999994</v>
          </cell>
          <cell r="U1113">
            <v>-41.43</v>
          </cell>
          <cell r="V1113">
            <v>-25.15</v>
          </cell>
          <cell r="W1113">
            <v>-10.99</v>
          </cell>
          <cell r="X1113">
            <v>-5.26</v>
          </cell>
          <cell r="Y1113">
            <v>-216.25</v>
          </cell>
          <cell r="Z1113">
            <v>-189.43</v>
          </cell>
          <cell r="AA1113">
            <v>1681.86</v>
          </cell>
          <cell r="AB1113">
            <v>-56.21</v>
          </cell>
          <cell r="AC1113">
            <v>-50.35</v>
          </cell>
          <cell r="AD1113">
            <v>-2.91</v>
          </cell>
          <cell r="AE1113">
            <v>-632.62</v>
          </cell>
          <cell r="AF1113">
            <v>-9.09</v>
          </cell>
          <cell r="AG1113">
            <v>-14.75</v>
          </cell>
          <cell r="AH1113">
            <v>-55.93</v>
          </cell>
          <cell r="AI1113">
            <v>-40.06</v>
          </cell>
          <cell r="AJ1113">
            <v>-1.27</v>
          </cell>
          <cell r="AK1113">
            <v>-20.09</v>
          </cell>
          <cell r="AL1113">
            <v>-176.9</v>
          </cell>
          <cell r="AM1113">
            <v>-164.63</v>
          </cell>
          <cell r="AN1113">
            <v>-92.43</v>
          </cell>
          <cell r="AO1113">
            <v>-38.04</v>
          </cell>
          <cell r="AP1113">
            <v>-15.03</v>
          </cell>
          <cell r="AQ1113">
            <v>-4.3899999999999997</v>
          </cell>
          <cell r="AR1113">
            <v>-561.55999999999995</v>
          </cell>
          <cell r="AS1113">
            <v>-0.33</v>
          </cell>
          <cell r="AT1113">
            <v>-4.68</v>
          </cell>
          <cell r="AU1113">
            <v>-25.14</v>
          </cell>
          <cell r="AV1113">
            <v>-47.55</v>
          </cell>
          <cell r="AW1113">
            <v>-0.48</v>
          </cell>
          <cell r="AX1113">
            <v>-30.22</v>
          </cell>
          <cell r="AY1113">
            <v>-175.99</v>
          </cell>
          <cell r="AZ1113">
            <v>-172.05</v>
          </cell>
          <cell r="BA1113">
            <v>-37.1</v>
          </cell>
          <cell r="BB1113">
            <v>-47.01</v>
          </cell>
          <cell r="BC1113">
            <v>-17.170000000000002</v>
          </cell>
          <cell r="BD1113">
            <v>-3.83</v>
          </cell>
          <cell r="BE1113">
            <v>-783.04</v>
          </cell>
          <cell r="BF1113">
            <v>-7.84</v>
          </cell>
          <cell r="BG1113">
            <v>-2.82</v>
          </cell>
          <cell r="BH1113">
            <v>-45.69</v>
          </cell>
          <cell r="BI1113">
            <v>-33.81</v>
          </cell>
          <cell r="BJ1113">
            <v>-1.73</v>
          </cell>
          <cell r="BK1113">
            <v>-66.63</v>
          </cell>
          <cell r="BL1113">
            <v>-344.19</v>
          </cell>
          <cell r="BM1113">
            <v>-172.05</v>
          </cell>
          <cell r="BN1113">
            <v>-72.23</v>
          </cell>
          <cell r="BO1113">
            <v>-15.34</v>
          </cell>
          <cell r="BP1113">
            <v>-18.07</v>
          </cell>
          <cell r="BQ1113">
            <v>-2.64</v>
          </cell>
          <cell r="BR1113">
            <v>-454.67</v>
          </cell>
          <cell r="BS1113">
            <v>-3.59</v>
          </cell>
          <cell r="BT1113">
            <v>-2.96</v>
          </cell>
          <cell r="BU1113">
            <v>-45.86</v>
          </cell>
          <cell r="BV1113">
            <v>-44.56</v>
          </cell>
          <cell r="BW1113">
            <v>-2.1</v>
          </cell>
          <cell r="BX1113">
            <v>-51.92</v>
          </cell>
          <cell r="BY1113">
            <v>-67.739999999999995</v>
          </cell>
          <cell r="BZ1113">
            <v>-121.74</v>
          </cell>
          <cell r="CA1113">
            <v>-67.42</v>
          </cell>
          <cell r="CB1113">
            <v>-37.79</v>
          </cell>
          <cell r="CC1113">
            <v>-8.5399999999999991</v>
          </cell>
          <cell r="CD1113">
            <v>-0.44</v>
          </cell>
          <cell r="CE1113">
            <v>-422.86</v>
          </cell>
          <cell r="CF1113">
            <v>-7.0000000000000007E-2</v>
          </cell>
          <cell r="CG1113">
            <v>-0.8</v>
          </cell>
          <cell r="CH1113">
            <v>-4.8600000000000003</v>
          </cell>
          <cell r="CI1113">
            <v>-96.08</v>
          </cell>
          <cell r="CJ1113">
            <v>-2.2599999999999998</v>
          </cell>
          <cell r="CK1113">
            <v>-70.569999999999993</v>
          </cell>
          <cell r="CL1113">
            <v>-52.3</v>
          </cell>
          <cell r="CM1113">
            <v>-97.56</v>
          </cell>
          <cell r="CN1113">
            <v>-69.19</v>
          </cell>
          <cell r="CO1113">
            <v>-13.66</v>
          </cell>
          <cell r="CP1113">
            <v>-13.69</v>
          </cell>
          <cell r="CQ1113">
            <v>-1.81</v>
          </cell>
          <cell r="CR1113">
            <v>-1.82</v>
          </cell>
          <cell r="CS1113">
            <v>0</v>
          </cell>
          <cell r="CT1113">
            <v>-0.01</v>
          </cell>
          <cell r="CU1113">
            <v>-0.03</v>
          </cell>
          <cell r="CV1113">
            <v>-0.22</v>
          </cell>
          <cell r="CW1113">
            <v>-0.02</v>
          </cell>
          <cell r="CX1113">
            <v>-0.26</v>
          </cell>
          <cell r="CY1113">
            <v>-0.38</v>
          </cell>
          <cell r="CZ1113">
            <v>-0.1</v>
          </cell>
          <cell r="DA1113">
            <v>-0.59</v>
          </cell>
          <cell r="DB1113">
            <v>-0.12</v>
          </cell>
          <cell r="DC1113">
            <v>-0.09</v>
          </cell>
          <cell r="DD1113">
            <v>0</v>
          </cell>
          <cell r="DE1113">
            <v>-1.36</v>
          </cell>
          <cell r="DF1113">
            <v>0</v>
          </cell>
          <cell r="DG1113">
            <v>0</v>
          </cell>
          <cell r="DH1113">
            <v>0</v>
          </cell>
          <cell r="DI1113">
            <v>-7.0000000000000007E-2</v>
          </cell>
          <cell r="DJ1113">
            <v>-0.01</v>
          </cell>
          <cell r="DK1113">
            <v>-0.3</v>
          </cell>
          <cell r="DL1113">
            <v>-0.17</v>
          </cell>
          <cell r="DM1113">
            <v>-0.28000000000000003</v>
          </cell>
          <cell r="DN1113">
            <v>-0.32</v>
          </cell>
          <cell r="DO1113">
            <v>-0.04</v>
          </cell>
          <cell r="DP1113">
            <v>-0.17</v>
          </cell>
          <cell r="DQ1113">
            <v>-0.01</v>
          </cell>
          <cell r="DR1113">
            <v>-0.66</v>
          </cell>
          <cell r="DS1113">
            <v>-0.02</v>
          </cell>
          <cell r="DT1113">
            <v>-0.02</v>
          </cell>
          <cell r="DU1113">
            <v>0</v>
          </cell>
          <cell r="DV1113">
            <v>0</v>
          </cell>
          <cell r="DW1113">
            <v>0</v>
          </cell>
          <cell r="DX1113">
            <v>-0.08</v>
          </cell>
          <cell r="DY1113">
            <v>-0.16</v>
          </cell>
          <cell r="DZ1113">
            <v>-0.13</v>
          </cell>
          <cell r="EA1113">
            <v>-0.15</v>
          </cell>
          <cell r="EB1113">
            <v>0</v>
          </cell>
          <cell r="EC1113">
            <v>-0.08</v>
          </cell>
          <cell r="ED1113">
            <v>-0.01</v>
          </cell>
        </row>
        <row r="1114"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-18.89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-1.94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-0.09</v>
          </cell>
          <cell r="Z1114">
            <v>-0.15</v>
          </cell>
          <cell r="AA1114">
            <v>-1.71</v>
          </cell>
          <cell r="AB1114">
            <v>0</v>
          </cell>
          <cell r="AC1114">
            <v>0</v>
          </cell>
          <cell r="AD1114">
            <v>0</v>
          </cell>
          <cell r="AE1114">
            <v>18.760000000000002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-0.05</v>
          </cell>
          <cell r="AM1114">
            <v>-0.08</v>
          </cell>
          <cell r="AN1114">
            <v>0</v>
          </cell>
          <cell r="AO1114">
            <v>0</v>
          </cell>
          <cell r="AP1114">
            <v>0</v>
          </cell>
          <cell r="AQ1114">
            <v>18.89</v>
          </cell>
          <cell r="AR1114">
            <v>27.97</v>
          </cell>
          <cell r="AS1114">
            <v>28.33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-0.14000000000000001</v>
          </cell>
          <cell r="AZ1114">
            <v>-0.2</v>
          </cell>
          <cell r="BA1114">
            <v>-0.02</v>
          </cell>
          <cell r="BB1114">
            <v>0</v>
          </cell>
          <cell r="BC1114">
            <v>0</v>
          </cell>
          <cell r="BD1114">
            <v>0</v>
          </cell>
          <cell r="BE1114">
            <v>-0.25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9.44</v>
          </cell>
          <cell r="BL1114">
            <v>-0.05</v>
          </cell>
          <cell r="BM1114">
            <v>-0.19</v>
          </cell>
          <cell r="BN1114">
            <v>-0.01</v>
          </cell>
          <cell r="BO1114">
            <v>0</v>
          </cell>
          <cell r="BP1114">
            <v>-9.44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-1024.67</v>
          </cell>
          <cell r="G1115">
            <v>-992.83</v>
          </cell>
          <cell r="H1115">
            <v>-967.91</v>
          </cell>
          <cell r="I1115">
            <v>-688.26</v>
          </cell>
          <cell r="J1115">
            <v>-1605.84</v>
          </cell>
          <cell r="K1115">
            <v>-1852.06</v>
          </cell>
          <cell r="L1115">
            <v>-2102.7399999999998</v>
          </cell>
          <cell r="M1115">
            <v>-2174.6799999999998</v>
          </cell>
          <cell r="N1115">
            <v>-1523.86</v>
          </cell>
          <cell r="O1115">
            <v>-1551.91</v>
          </cell>
          <cell r="P1115">
            <v>-1015.9</v>
          </cell>
          <cell r="Q1115">
            <v>-823.25</v>
          </cell>
          <cell r="R1115">
            <v>-17579.39</v>
          </cell>
          <cell r="S1115">
            <v>-2117.88</v>
          </cell>
          <cell r="T1115">
            <v>-984.92</v>
          </cell>
          <cell r="U1115">
            <v>-1001.61</v>
          </cell>
          <cell r="V1115">
            <v>-1094.17</v>
          </cell>
          <cell r="W1115">
            <v>-1671.94</v>
          </cell>
          <cell r="X1115">
            <v>-2030.93</v>
          </cell>
          <cell r="Y1115">
            <v>-2014.7</v>
          </cell>
          <cell r="Z1115">
            <v>-2144.36</v>
          </cell>
          <cell r="AA1115">
            <v>-1423.65</v>
          </cell>
          <cell r="AB1115">
            <v>-1387.89</v>
          </cell>
          <cell r="AC1115">
            <v>-1012.49</v>
          </cell>
          <cell r="AD1115">
            <v>-694.85</v>
          </cell>
          <cell r="AE1115">
            <v>-16193.03</v>
          </cell>
          <cell r="AF1115">
            <v>-790.13</v>
          </cell>
          <cell r="AG1115">
            <v>-976.26</v>
          </cell>
          <cell r="AH1115">
            <v>-1143.83</v>
          </cell>
          <cell r="AI1115">
            <v>-1237.8599999999999</v>
          </cell>
          <cell r="AJ1115">
            <v>-1560.1</v>
          </cell>
          <cell r="AK1115">
            <v>-2029.62</v>
          </cell>
          <cell r="AL1115">
            <v>-1978.09</v>
          </cell>
          <cell r="AM1115">
            <v>-2024.03</v>
          </cell>
          <cell r="AN1115">
            <v>-1459.54</v>
          </cell>
          <cell r="AO1115">
            <v>-1429.79</v>
          </cell>
          <cell r="AP1115">
            <v>-1063.74</v>
          </cell>
          <cell r="AQ1115">
            <v>-500.04</v>
          </cell>
          <cell r="AR1115">
            <v>-16672.78</v>
          </cell>
          <cell r="AS1115">
            <v>-599.30999999999995</v>
          </cell>
          <cell r="AT1115">
            <v>-941.79</v>
          </cell>
          <cell r="AU1115">
            <v>-1285.6300000000001</v>
          </cell>
          <cell r="AV1115">
            <v>-1385.94</v>
          </cell>
          <cell r="AW1115">
            <v>-1864.37</v>
          </cell>
          <cell r="AX1115">
            <v>-2117.91</v>
          </cell>
          <cell r="AY1115">
            <v>-1926.49</v>
          </cell>
          <cell r="AZ1115">
            <v>-1973.62</v>
          </cell>
          <cell r="BA1115">
            <v>-1665.58</v>
          </cell>
          <cell r="BB1115">
            <v>-1344.69</v>
          </cell>
          <cell r="BC1115">
            <v>-1057.94</v>
          </cell>
          <cell r="BD1115">
            <v>-509.5</v>
          </cell>
          <cell r="BE1115">
            <v>-16572.07</v>
          </cell>
          <cell r="BF1115">
            <v>-645.14</v>
          </cell>
          <cell r="BG1115">
            <v>-968.09</v>
          </cell>
          <cell r="BH1115">
            <v>-1336.56</v>
          </cell>
          <cell r="BI1115">
            <v>-1399.02</v>
          </cell>
          <cell r="BJ1115">
            <v>-1823.66</v>
          </cell>
          <cell r="BK1115">
            <v>-2234.9499999999998</v>
          </cell>
          <cell r="BL1115">
            <v>-1682.14</v>
          </cell>
          <cell r="BM1115">
            <v>-1937.6</v>
          </cell>
          <cell r="BN1115">
            <v>-1729.31</v>
          </cell>
          <cell r="BO1115">
            <v>-1451.01</v>
          </cell>
          <cell r="BP1115">
            <v>-971.27</v>
          </cell>
          <cell r="BQ1115">
            <v>-393.32</v>
          </cell>
          <cell r="BR1115">
            <v>-12626.64</v>
          </cell>
          <cell r="BS1115">
            <v>-373.47</v>
          </cell>
          <cell r="BT1115">
            <v>-524.88</v>
          </cell>
          <cell r="BU1115">
            <v>-1179.6500000000001</v>
          </cell>
          <cell r="BV1115">
            <v>-1482.8</v>
          </cell>
          <cell r="BW1115">
            <v>-1713.37</v>
          </cell>
          <cell r="BX1115">
            <v>-2183.5500000000002</v>
          </cell>
          <cell r="BY1115">
            <v>-348.07</v>
          </cell>
          <cell r="BZ1115">
            <v>-1379.58</v>
          </cell>
          <cell r="CA1115">
            <v>-1617.16</v>
          </cell>
          <cell r="CB1115">
            <v>-1143.56</v>
          </cell>
          <cell r="CC1115">
            <v>-618.49</v>
          </cell>
          <cell r="CD1115">
            <v>-62.06</v>
          </cell>
          <cell r="CE1115">
            <v>-9309.2999999999993</v>
          </cell>
          <cell r="CF1115">
            <v>-67.69</v>
          </cell>
          <cell r="CG1115">
            <v>-340.22</v>
          </cell>
          <cell r="CH1115">
            <v>-892.72</v>
          </cell>
          <cell r="CI1115">
            <v>-1415.32</v>
          </cell>
          <cell r="CJ1115">
            <v>-1231.1400000000001</v>
          </cell>
          <cell r="CK1115">
            <v>-1707.94</v>
          </cell>
          <cell r="CL1115">
            <v>-450.56</v>
          </cell>
          <cell r="CM1115">
            <v>-872.69</v>
          </cell>
          <cell r="CN1115">
            <v>-1316.05</v>
          </cell>
          <cell r="CO1115">
            <v>-567.71</v>
          </cell>
          <cell r="CP1115">
            <v>-416.79</v>
          </cell>
          <cell r="CQ1115">
            <v>-30.46</v>
          </cell>
          <cell r="CR1115">
            <v>-20.75</v>
          </cell>
          <cell r="CS1115">
            <v>-0.23</v>
          </cell>
          <cell r="CT1115">
            <v>-0.98</v>
          </cell>
          <cell r="CU1115">
            <v>-2.89</v>
          </cell>
          <cell r="CV1115">
            <v>-3.07</v>
          </cell>
          <cell r="CW1115">
            <v>-1.98</v>
          </cell>
          <cell r="CX1115">
            <v>-3.66</v>
          </cell>
          <cell r="CY1115">
            <v>-1.0900000000000001</v>
          </cell>
          <cell r="CZ1115">
            <v>-0.49</v>
          </cell>
          <cell r="DA1115">
            <v>-3.44</v>
          </cell>
          <cell r="DB1115">
            <v>-1.41</v>
          </cell>
          <cell r="DC1115">
            <v>-1.19</v>
          </cell>
          <cell r="DD1115">
            <v>-0.32</v>
          </cell>
          <cell r="DE1115">
            <v>-22.25</v>
          </cell>
          <cell r="DF1115">
            <v>-0.44</v>
          </cell>
          <cell r="DG1115">
            <v>-1.57</v>
          </cell>
          <cell r="DH1115">
            <v>-3.02</v>
          </cell>
          <cell r="DI1115">
            <v>-3.35</v>
          </cell>
          <cell r="DJ1115">
            <v>-2.56</v>
          </cell>
          <cell r="DK1115">
            <v>-4.5599999999999996</v>
          </cell>
          <cell r="DL1115">
            <v>-1.04</v>
          </cell>
          <cell r="DM1115">
            <v>-1.34</v>
          </cell>
          <cell r="DN1115">
            <v>-2.83</v>
          </cell>
          <cell r="DO1115">
            <v>-1.07</v>
          </cell>
          <cell r="DP1115">
            <v>-0.28999999999999998</v>
          </cell>
          <cell r="DQ1115">
            <v>-0.19</v>
          </cell>
          <cell r="DR1115">
            <v>-3.8</v>
          </cell>
          <cell r="DS1115">
            <v>-0.15</v>
          </cell>
          <cell r="DT1115">
            <v>-0.2</v>
          </cell>
          <cell r="DU1115">
            <v>-0.44</v>
          </cell>
          <cell r="DV1115">
            <v>-0.64</v>
          </cell>
          <cell r="DW1115">
            <v>-0.59</v>
          </cell>
          <cell r="DX1115">
            <v>-0.46</v>
          </cell>
          <cell r="DY1115">
            <v>-0.18</v>
          </cell>
          <cell r="DZ1115">
            <v>-0.2</v>
          </cell>
          <cell r="EA1115">
            <v>-0.25</v>
          </cell>
          <cell r="EB1115">
            <v>-0.39</v>
          </cell>
          <cell r="EC1115">
            <v>-0.13</v>
          </cell>
          <cell r="ED1115">
            <v>-0.17</v>
          </cell>
        </row>
        <row r="1116"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 t="e">
            <v>#N/A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-17577.45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-16211.78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-16700.75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-16571.82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-12626.64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-9309.2999999999993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-20.75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-22.25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 t="e">
            <v>#N/A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-17577.45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-16211.78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-16700.75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-16571.82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-12626.64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-9309.2999999999993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-20.75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-22.25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 t="e">
            <v>#N/A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 t="e">
            <v>#N/A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-176.51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-298.58999999999997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-261.22000000000003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-186.46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-327.64999999999998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-268.05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-0.75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-0.45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-176.51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-298.58999999999997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-261.22000000000003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-186.46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-327.64999999999998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-268.05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-0.75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-0.45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 t="e">
            <v>#N/A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J70"/>
  <sheetViews>
    <sheetView tabSelected="1" view="pageBreakPreview" topLeftCell="A2" zoomScale="60" zoomScaleNormal="80" workbookViewId="0">
      <selection activeCell="B23" sqref="B23"/>
    </sheetView>
  </sheetViews>
  <sheetFormatPr defaultRowHeight="12.75"/>
  <cols>
    <col min="1" max="1" width="21.33203125" style="4" customWidth="1"/>
    <col min="2" max="2" width="10.83203125" style="4" customWidth="1"/>
    <col min="3" max="3" width="18.83203125" style="4" customWidth="1"/>
    <col min="4" max="4" width="6.5" style="4" customWidth="1"/>
    <col min="5" max="5" width="18.83203125" style="4" customWidth="1"/>
    <col min="6" max="6" width="3.5" style="4" bestFit="1" customWidth="1"/>
    <col min="7" max="7" width="27.83203125" style="4" customWidth="1"/>
    <col min="8" max="8" width="8.33203125" style="4" bestFit="1" customWidth="1"/>
    <col min="9" max="9" width="14.1640625" style="4" customWidth="1"/>
    <col min="10" max="10" width="14.5" customWidth="1"/>
    <col min="11" max="11" width="16.6640625" customWidth="1"/>
    <col min="12" max="12" width="19.1640625" customWidth="1"/>
    <col min="62" max="62" width="11" customWidth="1"/>
  </cols>
  <sheetData>
    <row r="1" spans="2:62" customFormat="1" ht="15.75" hidden="1">
      <c r="B1" s="1" t="s">
        <v>52</v>
      </c>
      <c r="C1" s="3"/>
      <c r="D1" s="3"/>
      <c r="E1" s="3"/>
      <c r="F1" s="3"/>
      <c r="G1" s="12"/>
      <c r="H1" s="50"/>
      <c r="I1" s="6"/>
    </row>
    <row r="2" spans="2:62" customFormat="1" ht="5.25" customHeight="1">
      <c r="B2" s="1"/>
      <c r="C2" s="3"/>
      <c r="D2" s="3"/>
      <c r="E2" s="3"/>
      <c r="F2" s="4"/>
      <c r="G2" s="12"/>
      <c r="H2" s="50"/>
      <c r="I2" s="6"/>
    </row>
    <row r="3" spans="2:62" customFormat="1" ht="15.75">
      <c r="B3" s="1" t="s">
        <v>24</v>
      </c>
      <c r="C3" s="3"/>
      <c r="D3" s="3"/>
      <c r="E3" s="3"/>
      <c r="F3" s="3"/>
      <c r="G3" s="12"/>
      <c r="H3" s="50"/>
      <c r="I3" s="6"/>
    </row>
    <row r="4" spans="2:62" customFormat="1" ht="15.75">
      <c r="B4" s="5" t="s">
        <v>21</v>
      </c>
      <c r="C4" s="5"/>
      <c r="D4" s="5"/>
      <c r="E4" s="5"/>
      <c r="F4" s="5"/>
      <c r="G4" s="1"/>
      <c r="H4" s="50"/>
      <c r="I4" s="6"/>
      <c r="P4" s="278" t="s">
        <v>87</v>
      </c>
    </row>
    <row r="5" spans="2:62" customFormat="1" ht="15.75">
      <c r="B5" s="5" t="str">
        <f ca="1">'Table 5'!M4&amp; " - "&amp;TEXT(Study_MW,"#.0")&amp;" MW and "&amp;TEXT(Study_CF,"#.0%")&amp;" CF"</f>
        <v>Utah Sch 37 Solar T - 10.0 MW and 31.1% CF</v>
      </c>
      <c r="C5" s="5"/>
      <c r="D5" s="5"/>
      <c r="E5" s="5"/>
      <c r="F5" s="5"/>
      <c r="G5" s="1"/>
      <c r="H5" s="50"/>
      <c r="I5" s="6"/>
      <c r="P5" s="279">
        <v>0.158</v>
      </c>
      <c r="Q5" s="279">
        <v>0.158</v>
      </c>
      <c r="R5" s="279">
        <v>0.158</v>
      </c>
      <c r="S5" s="280">
        <v>1</v>
      </c>
      <c r="T5" s="280">
        <v>1</v>
      </c>
      <c r="U5" s="280">
        <v>1</v>
      </c>
      <c r="V5" s="280">
        <v>1</v>
      </c>
      <c r="W5" s="280">
        <v>1</v>
      </c>
      <c r="X5" s="279">
        <v>0.53861399146353772</v>
      </c>
      <c r="Y5" s="279">
        <v>0.59672377662708742</v>
      </c>
    </row>
    <row r="6" spans="2:62" customFormat="1" ht="14.25" hidden="1">
      <c r="B6" s="24"/>
      <c r="C6" s="5"/>
      <c r="D6" s="5"/>
      <c r="E6" s="5"/>
      <c r="F6" s="5"/>
      <c r="G6" s="12"/>
      <c r="H6" s="50"/>
      <c r="I6" s="6"/>
    </row>
    <row r="7" spans="2:62" customFormat="1">
      <c r="B7" s="4"/>
      <c r="C7" s="8"/>
      <c r="D7" s="8"/>
      <c r="E7" s="4"/>
      <c r="F7" s="4"/>
      <c r="G7" s="4"/>
      <c r="H7" s="50"/>
      <c r="I7" s="65"/>
    </row>
    <row r="8" spans="2:62" customFormat="1">
      <c r="B8" s="4"/>
      <c r="C8" s="4"/>
      <c r="D8" s="4"/>
      <c r="E8" s="13"/>
      <c r="F8" s="53"/>
      <c r="G8" s="7" t="s">
        <v>17</v>
      </c>
      <c r="H8" s="50"/>
      <c r="I8" s="287"/>
      <c r="K8" s="180" t="s">
        <v>87</v>
      </c>
      <c r="L8" s="180"/>
      <c r="P8" s="276" t="s">
        <v>143</v>
      </c>
      <c r="AB8" s="276" t="s">
        <v>144</v>
      </c>
      <c r="AN8" s="276" t="s">
        <v>145</v>
      </c>
      <c r="AZ8" s="276" t="s">
        <v>146</v>
      </c>
    </row>
    <row r="9" spans="2:62" customFormat="1">
      <c r="B9" s="4"/>
      <c r="C9" s="7" t="s">
        <v>6</v>
      </c>
      <c r="D9" s="7"/>
      <c r="E9" s="13" t="s">
        <v>22</v>
      </c>
      <c r="F9" s="53"/>
      <c r="G9" s="68">
        <f ca="1">Study_CF</f>
        <v>0.31060683789954335</v>
      </c>
      <c r="H9" s="50"/>
      <c r="I9" s="65"/>
      <c r="K9" s="181" t="s">
        <v>88</v>
      </c>
      <c r="L9" s="181" t="s">
        <v>71</v>
      </c>
      <c r="M9" s="281" t="s">
        <v>147</v>
      </c>
      <c r="P9" t="s">
        <v>139</v>
      </c>
      <c r="Q9" t="s">
        <v>134</v>
      </c>
      <c r="R9" t="s">
        <v>135</v>
      </c>
      <c r="S9" t="s">
        <v>140</v>
      </c>
      <c r="T9" t="s">
        <v>141</v>
      </c>
      <c r="U9" t="s">
        <v>142</v>
      </c>
      <c r="V9" t="s">
        <v>131</v>
      </c>
      <c r="W9" t="s">
        <v>130</v>
      </c>
      <c r="X9" t="s">
        <v>137</v>
      </c>
      <c r="Y9" t="s">
        <v>138</v>
      </c>
      <c r="AB9" t="s">
        <v>139</v>
      </c>
      <c r="AC9" t="s">
        <v>134</v>
      </c>
      <c r="AD9" t="s">
        <v>135</v>
      </c>
      <c r="AE9" t="s">
        <v>140</v>
      </c>
      <c r="AF9" t="s">
        <v>141</v>
      </c>
      <c r="AG9" t="s">
        <v>142</v>
      </c>
      <c r="AH9" t="s">
        <v>131</v>
      </c>
      <c r="AI9" t="s">
        <v>130</v>
      </c>
      <c r="AJ9" t="s">
        <v>137</v>
      </c>
      <c r="AK9" t="s">
        <v>138</v>
      </c>
      <c r="AN9" t="s">
        <v>139</v>
      </c>
      <c r="AO9" t="s">
        <v>134</v>
      </c>
      <c r="AP9" t="s">
        <v>135</v>
      </c>
      <c r="AQ9" t="s">
        <v>140</v>
      </c>
      <c r="AR9" t="s">
        <v>141</v>
      </c>
      <c r="AS9" t="s">
        <v>142</v>
      </c>
      <c r="AT9" t="s">
        <v>131</v>
      </c>
      <c r="AU9" t="s">
        <v>130</v>
      </c>
      <c r="AV9" t="s">
        <v>137</v>
      </c>
      <c r="AW9" t="s">
        <v>138</v>
      </c>
      <c r="AZ9" t="s">
        <v>139</v>
      </c>
      <c r="BA9" t="s">
        <v>134</v>
      </c>
      <c r="BB9" t="s">
        <v>135</v>
      </c>
      <c r="BC9" t="s">
        <v>140</v>
      </c>
      <c r="BD9" t="s">
        <v>141</v>
      </c>
      <c r="BE9" t="s">
        <v>142</v>
      </c>
      <c r="BF9" t="s">
        <v>131</v>
      </c>
      <c r="BG9" t="s">
        <v>130</v>
      </c>
      <c r="BH9" t="s">
        <v>137</v>
      </c>
      <c r="BI9" t="s">
        <v>138</v>
      </c>
      <c r="BJ9" t="s">
        <v>148</v>
      </c>
    </row>
    <row r="10" spans="2:62" customFormat="1">
      <c r="B10" s="7" t="s">
        <v>0</v>
      </c>
      <c r="C10" s="7" t="str">
        <f>"Price"&amp;IF(I8&lt;&gt;1," ","")</f>
        <v xml:space="preserve">Price </v>
      </c>
      <c r="D10" s="7"/>
      <c r="E10" s="13" t="s">
        <v>23</v>
      </c>
      <c r="F10" s="53"/>
      <c r="G10" s="13" t="s">
        <v>18</v>
      </c>
      <c r="H10" s="50"/>
      <c r="I10" s="137"/>
      <c r="K10" s="182"/>
      <c r="L10" s="182"/>
      <c r="M10" s="282"/>
    </row>
    <row r="11" spans="2:62" customFormat="1" ht="13.5">
      <c r="B11" s="7"/>
      <c r="C11" s="7" t="s">
        <v>20</v>
      </c>
      <c r="D11" s="7"/>
      <c r="E11" s="108" t="s">
        <v>74</v>
      </c>
      <c r="F11" s="53"/>
      <c r="G11" s="13" t="s">
        <v>39</v>
      </c>
      <c r="H11" s="50"/>
      <c r="I11" s="137"/>
      <c r="K11" s="183" t="s">
        <v>89</v>
      </c>
      <c r="L11" s="184">
        <v>0.158</v>
      </c>
      <c r="M11" s="184">
        <v>0.11776428835036618</v>
      </c>
      <c r="P11" t="s">
        <v>41</v>
      </c>
      <c r="Q11" t="s">
        <v>41</v>
      </c>
      <c r="R11" t="s">
        <v>41</v>
      </c>
      <c r="S11" t="s">
        <v>41</v>
      </c>
      <c r="T11" t="s">
        <v>41</v>
      </c>
      <c r="U11" t="s">
        <v>41</v>
      </c>
      <c r="V11" t="s">
        <v>41</v>
      </c>
      <c r="W11" t="s">
        <v>41</v>
      </c>
      <c r="X11" t="s">
        <v>41</v>
      </c>
      <c r="Y11" t="s">
        <v>41</v>
      </c>
      <c r="AB11" t="s">
        <v>41</v>
      </c>
      <c r="AC11" t="s">
        <v>41</v>
      </c>
      <c r="AD11" t="s">
        <v>41</v>
      </c>
      <c r="AE11" t="s">
        <v>41</v>
      </c>
      <c r="AF11" t="s">
        <v>41</v>
      </c>
      <c r="AG11" t="s">
        <v>41</v>
      </c>
      <c r="AH11" t="s">
        <v>41</v>
      </c>
      <c r="AI11" t="s">
        <v>41</v>
      </c>
      <c r="AJ11" t="s">
        <v>41</v>
      </c>
      <c r="AK11" t="s">
        <v>41</v>
      </c>
      <c r="AN11" t="s">
        <v>149</v>
      </c>
      <c r="AO11" t="s">
        <v>149</v>
      </c>
      <c r="AP11" t="s">
        <v>149</v>
      </c>
      <c r="AQ11" t="s">
        <v>149</v>
      </c>
      <c r="AR11" t="s">
        <v>149</v>
      </c>
      <c r="AS11" t="s">
        <v>149</v>
      </c>
      <c r="AT11" t="s">
        <v>149</v>
      </c>
      <c r="AU11" t="s">
        <v>149</v>
      </c>
      <c r="AV11" t="s">
        <v>149</v>
      </c>
      <c r="AW11" t="s">
        <v>149</v>
      </c>
      <c r="AZ11" t="s">
        <v>150</v>
      </c>
      <c r="BA11" t="s">
        <v>150</v>
      </c>
      <c r="BB11" t="s">
        <v>150</v>
      </c>
      <c r="BC11" t="s">
        <v>150</v>
      </c>
      <c r="BD11" t="s">
        <v>150</v>
      </c>
      <c r="BE11" t="s">
        <v>150</v>
      </c>
      <c r="BF11" t="s">
        <v>150</v>
      </c>
      <c r="BG11" t="s">
        <v>150</v>
      </c>
      <c r="BH11" t="s">
        <v>150</v>
      </c>
      <c r="BI11" t="s">
        <v>150</v>
      </c>
      <c r="BJ11" t="s">
        <v>150</v>
      </c>
    </row>
    <row r="12" spans="2:62" customFormat="1">
      <c r="B12" s="277">
        <f>'Table 5'!J19</f>
        <v>2017</v>
      </c>
      <c r="C12" s="10">
        <f t="shared" ref="C12:C33" si="0">INDEX($BJ:$BJ,MATCH(B12,$O:$O,0),1)*1000/Study_MW</f>
        <v>0</v>
      </c>
      <c r="D12" s="13"/>
      <c r="E12" s="10">
        <f>SUMIF('Table 5'!$J$13:$J$271,B12,'Table 5'!$C$13:$C$271)/SUMIF('Table 5'!$J$13:$J$271,B12,'Table 5'!$F$13:$F$271)</f>
        <v>18.629755164972888</v>
      </c>
      <c r="F12" s="51"/>
      <c r="G12" s="10">
        <f>IFERROR(SUMIF('Table 5'!$J$13:$J$271,B12,'Table 5'!$E$13:$E$271)/SUMIF('Table 5'!$J$13:$J$271,B12,'Table 5'!$F$13:$F$271),0)</f>
        <v>18.629755164972888</v>
      </c>
      <c r="H12" s="50"/>
      <c r="I12" s="137"/>
      <c r="K12" s="183" t="s">
        <v>44</v>
      </c>
      <c r="L12" s="184">
        <v>0.37912293315598289</v>
      </c>
      <c r="M12" s="184">
        <v>0.53861399146353772</v>
      </c>
      <c r="O12">
        <v>2017</v>
      </c>
    </row>
    <row r="13" spans="2:62" customFormat="1">
      <c r="B13" s="277">
        <f>'Table 5'!J20</f>
        <v>2018</v>
      </c>
      <c r="C13" s="10">
        <f t="shared" si="0"/>
        <v>0</v>
      </c>
      <c r="D13" s="61" t="str">
        <f t="shared" ref="D13:D32" si="1">IF(OR(AND(B13=2029,_30_Geo_West&gt;0),AND(B13=2029,_200_SCCT_UtahN&gt;0),AND(B13=2030,_436_CCCT_WestMain&gt;0)),"(4)","")</f>
        <v/>
      </c>
      <c r="E13" s="10">
        <f>SUMIF('Table 5'!$J$20:$J$271,B13,'Table 5'!$C$20:$C$271)/SUMIF('Table 5'!$J$20:$J$271,B13,'Table 5'!$F$20:$F$271)</f>
        <v>19.312898655485885</v>
      </c>
      <c r="F13" s="51"/>
      <c r="G13" s="10">
        <f>IFERROR(SUMIF('Table 5'!$J$20:$J$271,B13,'Table 5'!$E$20:$E$271)/SUMIF('Table 5'!$J$20:$J$271,B13,'Table 5'!$F$20:$F$271),0)</f>
        <v>19.312898655485885</v>
      </c>
      <c r="H13" s="50"/>
      <c r="K13" s="183" t="s">
        <v>90</v>
      </c>
      <c r="L13" s="184">
        <v>0.59672377662708742</v>
      </c>
      <c r="M13" s="184">
        <v>0.64803174039612643</v>
      </c>
      <c r="O13">
        <f t="shared" ref="O13:O35" si="2">B13</f>
        <v>2018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AB13">
        <f>P13/P$5</f>
        <v>0</v>
      </c>
      <c r="AC13">
        <f t="shared" ref="AC13:AK35" si="3">Q13/Q$5</f>
        <v>0</v>
      </c>
      <c r="AD13">
        <f t="shared" si="3"/>
        <v>0</v>
      </c>
      <c r="AE13">
        <f t="shared" si="3"/>
        <v>0</v>
      </c>
      <c r="AF13">
        <f t="shared" si="3"/>
        <v>0</v>
      </c>
      <c r="AG13">
        <f t="shared" si="3"/>
        <v>0</v>
      </c>
      <c r="AH13">
        <f t="shared" si="3"/>
        <v>0</v>
      </c>
      <c r="AI13">
        <f t="shared" si="3"/>
        <v>0</v>
      </c>
      <c r="AJ13">
        <f t="shared" si="3"/>
        <v>0</v>
      </c>
      <c r="AK13">
        <f t="shared" si="3"/>
        <v>0</v>
      </c>
      <c r="AN13">
        <f>VLOOKUP($O13,'Table 3 WY Wind 2021'!$B$10:$J$36,9,FALSE)</f>
        <v>87.14</v>
      </c>
      <c r="AO13">
        <f>VLOOKUP($O13,'Table 3 DJ Wind 2031'!$B$10:$J$36,9,FALSE)</f>
        <v>169.96</v>
      </c>
      <c r="AP13">
        <f>VLOOKUP($O13,'Table 3 ID Wind 2036'!$B$10:$J$36,9,FALSE)</f>
        <v>172.89</v>
      </c>
      <c r="AQ13">
        <f>VLOOKUP($O13,'Table 3 30 MW Geoth 2029'!$B$10:$J$36,9,FALSE)</f>
        <v>638.48</v>
      </c>
      <c r="AR13">
        <f>VLOOKUP($O13,'Table 3 200 MW (UT N) 2029)'!$B$11:$H$41,7,FALSE)</f>
        <v>108.82</v>
      </c>
      <c r="AS13">
        <f>VLOOKUP($O13,'Table 3 436MW (West M) 2030'!$B$11:$I$41,7,FALSE)</f>
        <v>161.84</v>
      </c>
      <c r="AT13">
        <f>VLOOKUP($O13,'Table 3 477 MW (Wyo) 2033'!$B$11:$I$41,7,FALSE)</f>
        <v>165.76</v>
      </c>
      <c r="AU13">
        <f>VLOOKUP($O13,'Table 3 200 MW (Wyo) 2033'!$B$11:$I$41,7,FALSE)</f>
        <v>142.96</v>
      </c>
      <c r="AV13">
        <f>VLOOKUP($O13,'Table 3 Yakima Solar 2028'!$B$10:$K$36,9,FALSE)</f>
        <v>154.79</v>
      </c>
      <c r="AW13">
        <f>VLOOKUP($O13,'Table 3 UT Solar 2031'!$B$10:$K$36,9,FALSE)</f>
        <v>160.46</v>
      </c>
      <c r="AZ13">
        <f>SUM(AB$13:AB13)*AN13/1000</f>
        <v>0</v>
      </c>
      <c r="BA13">
        <f>SUM(AC$13:AC13)*AO13/1000</f>
        <v>0</v>
      </c>
      <c r="BB13">
        <f>SUM(AD$13:AD13)*AP13/1000</f>
        <v>0</v>
      </c>
      <c r="BC13">
        <f>SUM(AE$13:AE13)*AQ13/1000</f>
        <v>0</v>
      </c>
      <c r="BD13">
        <f>SUM(AF$13:AF13)*AR13/1000</f>
        <v>0</v>
      </c>
      <c r="BE13">
        <f>SUM(AG$13:AG13)*AS13/1000</f>
        <v>0</v>
      </c>
      <c r="BF13">
        <f>SUM(AH$13:AH13)*AT13/1000</f>
        <v>0</v>
      </c>
      <c r="BG13">
        <f>SUM(AI$13:AI13)*AU13/1000</f>
        <v>0</v>
      </c>
      <c r="BH13">
        <f>SUM(AJ$13:AJ13)*AV13/1000</f>
        <v>0</v>
      </c>
      <c r="BI13">
        <f>SUM(AK$13:AK13)*AW13/1000</f>
        <v>0</v>
      </c>
      <c r="BJ13">
        <f t="shared" ref="BJ13:BJ14" si="4">SUM(AZ13:BI13)</f>
        <v>0</v>
      </c>
    </row>
    <row r="14" spans="2:62" customFormat="1">
      <c r="B14" s="277">
        <f t="shared" ref="B14:B33" si="5">B13+1</f>
        <v>2019</v>
      </c>
      <c r="C14" s="10">
        <f t="shared" si="0"/>
        <v>0</v>
      </c>
      <c r="D14" s="61" t="str">
        <f t="shared" si="1"/>
        <v/>
      </c>
      <c r="E14" s="10">
        <f>SUMIF('Table 5'!$J$20:$J$271,B14,'Table 5'!$C$20:$C$271)/SUMIF('Table 5'!$J$20:$J$271,B14,'Table 5'!$F$20:$F$271)</f>
        <v>16.985542176850327</v>
      </c>
      <c r="F14" s="51"/>
      <c r="G14" s="10">
        <f>IFERROR(SUMIF('Table 5'!$J$20:$J$271,B14,'Table 5'!$E$20:$E$271)/SUMIF('Table 5'!$J$20:$J$271,B14,'Table 5'!$F$20:$F$271),0)</f>
        <v>16.985542176850327</v>
      </c>
      <c r="H14" s="50"/>
      <c r="K14" s="183" t="s">
        <v>91</v>
      </c>
      <c r="L14" s="184">
        <v>1</v>
      </c>
      <c r="M14" s="184">
        <v>1</v>
      </c>
      <c r="O14">
        <f t="shared" si="2"/>
        <v>2019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AB14">
        <f t="shared" ref="AB14:AB35" si="6">P14/P$5</f>
        <v>0</v>
      </c>
      <c r="AC14">
        <f t="shared" si="3"/>
        <v>0</v>
      </c>
      <c r="AD14">
        <f t="shared" si="3"/>
        <v>0</v>
      </c>
      <c r="AE14">
        <f t="shared" si="3"/>
        <v>0</v>
      </c>
      <c r="AF14">
        <f t="shared" si="3"/>
        <v>0</v>
      </c>
      <c r="AG14">
        <f t="shared" si="3"/>
        <v>0</v>
      </c>
      <c r="AH14">
        <f t="shared" si="3"/>
        <v>0</v>
      </c>
      <c r="AI14">
        <f t="shared" si="3"/>
        <v>0</v>
      </c>
      <c r="AJ14">
        <f t="shared" si="3"/>
        <v>0</v>
      </c>
      <c r="AK14">
        <f t="shared" si="3"/>
        <v>0</v>
      </c>
      <c r="AN14">
        <f>VLOOKUP($O14,'Table 3 WY Wind 2021'!$B$10:$J$36,9,FALSE)</f>
        <v>88.87</v>
      </c>
      <c r="AO14">
        <f>VLOOKUP($O14,'Table 3 DJ Wind 2031'!$B$10:$J$36,9,FALSE)</f>
        <v>173.36</v>
      </c>
      <c r="AP14">
        <f>VLOOKUP($O14,'Table 3 ID Wind 2036'!$B$10:$J$36,9,FALSE)</f>
        <v>176.36</v>
      </c>
      <c r="AQ14">
        <f>VLOOKUP($O14,'Table 3 30 MW Geoth 2029'!$B$10:$J$36,9,FALSE)</f>
        <v>651.29</v>
      </c>
      <c r="AR14">
        <f>VLOOKUP($O14,'Table 3 200 MW (UT N) 2029)'!$B$11:$H$41,7,FALSE)</f>
        <v>111</v>
      </c>
      <c r="AS14">
        <f>VLOOKUP($O14,'Table 3 436MW (West M) 2030'!$B$11:$I$41,7,FALSE)</f>
        <v>165.07</v>
      </c>
      <c r="AT14">
        <f>VLOOKUP($O14,'Table 3 477 MW (Wyo) 2033'!$B$11:$I$41,7,FALSE)</f>
        <v>169.11</v>
      </c>
      <c r="AU14">
        <f>VLOOKUP($O14,'Table 3 200 MW (Wyo) 2033'!$B$11:$I$41,7,FALSE)</f>
        <v>145.83000000000001</v>
      </c>
      <c r="AV14">
        <f>VLOOKUP($O14,'Table 3 Yakima Solar 2028'!$B$10:$K$36,9,FALSE)</f>
        <v>157.88999999999999</v>
      </c>
      <c r="AW14">
        <f>VLOOKUP($O14,'Table 3 UT Solar 2031'!$B$10:$K$36,9,FALSE)</f>
        <v>163.68</v>
      </c>
      <c r="AZ14">
        <f>SUM(AB$13:AB14)*AN14/1000</f>
        <v>0</v>
      </c>
      <c r="BA14">
        <f>SUM(AC$13:AC14)*AO14/1000</f>
        <v>0</v>
      </c>
      <c r="BB14">
        <f>SUM(AD$13:AD14)*AP14/1000</f>
        <v>0</v>
      </c>
      <c r="BC14">
        <f>SUM(AE$13:AE14)*AQ14/1000</f>
        <v>0</v>
      </c>
      <c r="BD14">
        <f>SUM(AF$13:AF14)*AR14/1000</f>
        <v>0</v>
      </c>
      <c r="BE14">
        <f>SUM(AG$13:AG14)*AS14/1000</f>
        <v>0</v>
      </c>
      <c r="BF14">
        <f>SUM(AH$13:AH14)*AT14/1000</f>
        <v>0</v>
      </c>
      <c r="BG14">
        <f>SUM(AI$13:AI14)*AU14/1000</f>
        <v>0</v>
      </c>
      <c r="BH14">
        <f>SUM(AJ$13:AJ14)*AV14/1000</f>
        <v>0</v>
      </c>
      <c r="BI14">
        <f>SUM(AK$13:AK14)*AW14/1000</f>
        <v>0</v>
      </c>
      <c r="BJ14">
        <f t="shared" si="4"/>
        <v>0</v>
      </c>
    </row>
    <row r="15" spans="2:62" customFormat="1">
      <c r="B15" s="277">
        <f t="shared" si="5"/>
        <v>2020</v>
      </c>
      <c r="C15" s="10">
        <f t="shared" si="0"/>
        <v>0</v>
      </c>
      <c r="D15" s="61" t="str">
        <f t="shared" si="1"/>
        <v/>
      </c>
      <c r="E15" s="10">
        <f>SUMIF('Table 5'!$J$20:$J$271,B15,'Table 5'!$C$20:$C$271)/SUMIF('Table 5'!$J$20:$J$271,B15,'Table 5'!$F$20:$F$271)</f>
        <v>14.247601471124884</v>
      </c>
      <c r="F15" s="51"/>
      <c r="G15" s="10">
        <f>IFERROR(SUMIF('Table 5'!$J$20:$J$271,B15,'Table 5'!$E$20:$E$271)/SUMIF('Table 5'!$J$20:$J$271,B15,'Table 5'!$F$20:$F$271),0)</f>
        <v>14.247601471124884</v>
      </c>
      <c r="H15" s="50"/>
      <c r="K15" s="183" t="s">
        <v>92</v>
      </c>
      <c r="L15" s="184">
        <v>1</v>
      </c>
      <c r="M15" s="184">
        <v>1</v>
      </c>
      <c r="O15">
        <f t="shared" si="2"/>
        <v>2020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AB15">
        <f t="shared" si="6"/>
        <v>0</v>
      </c>
      <c r="AC15">
        <f t="shared" si="3"/>
        <v>0</v>
      </c>
      <c r="AD15">
        <f t="shared" si="3"/>
        <v>0</v>
      </c>
      <c r="AE15">
        <f t="shared" si="3"/>
        <v>0</v>
      </c>
      <c r="AF15">
        <f t="shared" si="3"/>
        <v>0</v>
      </c>
      <c r="AG15">
        <f t="shared" si="3"/>
        <v>0</v>
      </c>
      <c r="AH15">
        <f t="shared" si="3"/>
        <v>0</v>
      </c>
      <c r="AI15">
        <f t="shared" si="3"/>
        <v>0</v>
      </c>
      <c r="AJ15">
        <f t="shared" si="3"/>
        <v>0</v>
      </c>
      <c r="AK15">
        <f t="shared" si="3"/>
        <v>0</v>
      </c>
      <c r="AN15">
        <f>VLOOKUP($O15,'Table 3 WY Wind 2021'!$B$10:$J$36,9,FALSE)</f>
        <v>90.74</v>
      </c>
      <c r="AO15">
        <f>VLOOKUP($O15,'Table 3 DJ Wind 2031'!$B$10:$J$36,9,FALSE)</f>
        <v>177.06</v>
      </c>
      <c r="AP15">
        <f>VLOOKUP($O15,'Table 3 ID Wind 2036'!$B$10:$J$36,9,FALSE)</f>
        <v>180.14</v>
      </c>
      <c r="AQ15">
        <f>VLOOKUP($O15,'Table 3 30 MW Geoth 2029'!$B$10:$J$36,9,FALSE)</f>
        <v>665.2</v>
      </c>
      <c r="AR15">
        <f>VLOOKUP($O15,'Table 3 200 MW (UT N) 2029)'!$B$11:$H$41,7,FALSE)</f>
        <v>113.37</v>
      </c>
      <c r="AS15">
        <f>VLOOKUP($O15,'Table 3 436MW (West M) 2030'!$B$11:$I$41,7,FALSE)</f>
        <v>168.64</v>
      </c>
      <c r="AT15">
        <f>VLOOKUP($O15,'Table 3 477 MW (Wyo) 2033'!$B$11:$I$41,7,FALSE)</f>
        <v>172.72</v>
      </c>
      <c r="AU15">
        <f>VLOOKUP($O15,'Table 3 200 MW (Wyo) 2033'!$B$11:$I$41,7,FALSE)</f>
        <v>148.94999999999999</v>
      </c>
      <c r="AV15">
        <f>VLOOKUP($O15,'Table 3 Yakima Solar 2028'!$B$10:$K$36,9,FALSE)</f>
        <v>161.27000000000001</v>
      </c>
      <c r="AW15">
        <f>VLOOKUP($O15,'Table 3 UT Solar 2031'!$B$10:$K$36,9,FALSE)</f>
        <v>167.17</v>
      </c>
      <c r="AZ15">
        <f>SUM(AB$13:AB15)*AN15/1000</f>
        <v>0</v>
      </c>
      <c r="BA15">
        <f>SUM(AC$13:AC15)*AO15/1000</f>
        <v>0</v>
      </c>
      <c r="BB15">
        <f>SUM(AD$13:AD15)*AP15/1000</f>
        <v>0</v>
      </c>
      <c r="BC15">
        <f>SUM(AE$13:AE15)*AQ15/1000</f>
        <v>0</v>
      </c>
      <c r="BD15">
        <f>SUM(AF$13:AF15)*AR15/1000</f>
        <v>0</v>
      </c>
      <c r="BE15">
        <f>SUM(AG$13:AG15)*AS15/1000</f>
        <v>0</v>
      </c>
      <c r="BF15">
        <f>SUM(AH$13:AH15)*AT15/1000</f>
        <v>0</v>
      </c>
      <c r="BG15">
        <f>SUM(AI$13:AI15)*AU15/1000</f>
        <v>0</v>
      </c>
      <c r="BH15">
        <f>SUM(AJ$13:AJ15)*AV15/1000</f>
        <v>0</v>
      </c>
      <c r="BI15">
        <f>SUM(AK$13:AK15)*AW15/1000</f>
        <v>0</v>
      </c>
      <c r="BJ15">
        <f>SUM(AZ15:BI15)</f>
        <v>0</v>
      </c>
    </row>
    <row r="16" spans="2:62" customFormat="1">
      <c r="B16" s="277">
        <f t="shared" si="5"/>
        <v>2021</v>
      </c>
      <c r="C16" s="10">
        <f t="shared" si="0"/>
        <v>0</v>
      </c>
      <c r="D16" s="61" t="str">
        <f t="shared" si="1"/>
        <v/>
      </c>
      <c r="E16" s="10">
        <f>SUMIF('Table 5'!$J$20:$J$271,B16,'Table 5'!$C$20:$C$271)/SUMIF('Table 5'!$J$20:$J$271,B16,'Table 5'!$F$20:$F$271)</f>
        <v>15.34509354111438</v>
      </c>
      <c r="F16" s="51"/>
      <c r="G16" s="10">
        <f>IFERROR(SUMIF('Table 5'!$J$20:$J$271,B16,'Table 5'!$E$20:$E$271)/SUMIF('Table 5'!$J$20:$J$271,B16,'Table 5'!$F$20:$F$271),0)</f>
        <v>15.34509354111438</v>
      </c>
      <c r="H16" s="50"/>
      <c r="M16" s="197"/>
      <c r="O16">
        <f t="shared" si="2"/>
        <v>2021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B16">
        <f t="shared" si="6"/>
        <v>0</v>
      </c>
      <c r="AC16">
        <f t="shared" si="3"/>
        <v>0</v>
      </c>
      <c r="AD16">
        <f t="shared" si="3"/>
        <v>0</v>
      </c>
      <c r="AE16">
        <f t="shared" si="3"/>
        <v>0</v>
      </c>
      <c r="AF16">
        <f t="shared" si="3"/>
        <v>0</v>
      </c>
      <c r="AG16">
        <f t="shared" si="3"/>
        <v>0</v>
      </c>
      <c r="AH16">
        <f t="shared" si="3"/>
        <v>0</v>
      </c>
      <c r="AI16">
        <f t="shared" si="3"/>
        <v>0</v>
      </c>
      <c r="AJ16">
        <f t="shared" si="3"/>
        <v>0</v>
      </c>
      <c r="AK16">
        <f t="shared" si="3"/>
        <v>0</v>
      </c>
      <c r="AN16">
        <f>VLOOKUP($O16,'Table 3 WY Wind 2021'!$B$10:$J$36,9,FALSE)</f>
        <v>92.8</v>
      </c>
      <c r="AO16">
        <f>VLOOKUP($O16,'Table 3 DJ Wind 2031'!$B$10:$J$36,9,FALSE)</f>
        <v>181.05</v>
      </c>
      <c r="AP16">
        <f>VLOOKUP($O16,'Table 3 ID Wind 2036'!$B$10:$J$36,9,FALSE)</f>
        <v>184.19</v>
      </c>
      <c r="AQ16">
        <f>VLOOKUP($O16,'Table 3 30 MW Geoth 2029'!$B$10:$J$36,9,FALSE)</f>
        <v>680.14</v>
      </c>
      <c r="AR16">
        <f>VLOOKUP($O16,'Table 3 200 MW (UT N) 2029)'!$B$11:$H$41,7,FALSE)</f>
        <v>115.9</v>
      </c>
      <c r="AS16">
        <f>VLOOKUP($O16,'Table 3 436MW (West M) 2030'!$B$11:$I$41,7,FALSE)</f>
        <v>172.43</v>
      </c>
      <c r="AT16">
        <f>VLOOKUP($O16,'Table 3 477 MW (Wyo) 2033'!$B$11:$I$41,7,FALSE)</f>
        <v>176.57</v>
      </c>
      <c r="AU16">
        <f>VLOOKUP($O16,'Table 3 200 MW (Wyo) 2033'!$B$11:$I$41,7,FALSE)</f>
        <v>152.28</v>
      </c>
      <c r="AV16">
        <f>VLOOKUP($O16,'Table 3 Yakima Solar 2028'!$B$10:$K$36,9,FALSE)</f>
        <v>164.89</v>
      </c>
      <c r="AW16">
        <f>VLOOKUP($O16,'Table 3 UT Solar 2031'!$B$10:$K$36,9,FALSE)</f>
        <v>170.92</v>
      </c>
      <c r="AZ16">
        <f>SUM(AB$13:AB16)*AN16/1000</f>
        <v>0</v>
      </c>
      <c r="BA16">
        <f>SUM(AC$13:AC16)*AO16/1000</f>
        <v>0</v>
      </c>
      <c r="BB16">
        <f>SUM(AD$13:AD16)*AP16/1000</f>
        <v>0</v>
      </c>
      <c r="BC16">
        <f>SUM(AE$13:AE16)*AQ16/1000</f>
        <v>0</v>
      </c>
      <c r="BD16">
        <f>SUM(AF$13:AF16)*AR16/1000</f>
        <v>0</v>
      </c>
      <c r="BE16">
        <f>SUM(AG$13:AG16)*AS16/1000</f>
        <v>0</v>
      </c>
      <c r="BF16">
        <f>SUM(AH$13:AH16)*AT16/1000</f>
        <v>0</v>
      </c>
      <c r="BG16">
        <f>SUM(AI$13:AI16)*AU16/1000</f>
        <v>0</v>
      </c>
      <c r="BH16">
        <f>SUM(AJ$13:AJ16)*AV16/1000</f>
        <v>0</v>
      </c>
      <c r="BI16">
        <f>SUM(AK$13:AK16)*AW16/1000</f>
        <v>0</v>
      </c>
      <c r="BJ16">
        <f t="shared" ref="BJ16:BJ35" si="7">SUM(AZ16:BI16)</f>
        <v>0</v>
      </c>
    </row>
    <row r="17" spans="2:62">
      <c r="B17" s="277">
        <f t="shared" si="5"/>
        <v>2022</v>
      </c>
      <c r="C17" s="10">
        <f t="shared" si="0"/>
        <v>0</v>
      </c>
      <c r="D17" s="61" t="str">
        <f t="shared" si="1"/>
        <v/>
      </c>
      <c r="E17" s="10">
        <f>SUMIF('Table 5'!$J$20:$J$271,B17,'Table 5'!$C$20:$C$271)/SUMIF('Table 5'!$J$20:$J$271,B17,'Table 5'!$F$20:$F$271)</f>
        <v>16.053517490206573</v>
      </c>
      <c r="F17" s="51"/>
      <c r="G17" s="10">
        <f>IFERROR(SUMIF('Table 5'!$J$20:$J$271,B17,'Table 5'!$E$20:$E$271)/SUMIF('Table 5'!$J$20:$J$271,B17,'Table 5'!$F$20:$F$271),0)</f>
        <v>16.053517490206573</v>
      </c>
      <c r="H17" s="50"/>
      <c r="I17"/>
      <c r="M17" s="198"/>
      <c r="O17">
        <f t="shared" si="2"/>
        <v>2022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B17">
        <f t="shared" si="6"/>
        <v>0</v>
      </c>
      <c r="AC17">
        <f t="shared" si="3"/>
        <v>0</v>
      </c>
      <c r="AD17">
        <f t="shared" si="3"/>
        <v>0</v>
      </c>
      <c r="AE17">
        <f t="shared" si="3"/>
        <v>0</v>
      </c>
      <c r="AF17">
        <f t="shared" si="3"/>
        <v>0</v>
      </c>
      <c r="AG17">
        <f t="shared" si="3"/>
        <v>0</v>
      </c>
      <c r="AH17">
        <f t="shared" si="3"/>
        <v>0</v>
      </c>
      <c r="AI17">
        <f t="shared" si="3"/>
        <v>0</v>
      </c>
      <c r="AJ17">
        <f t="shared" si="3"/>
        <v>0</v>
      </c>
      <c r="AK17">
        <f t="shared" si="3"/>
        <v>0</v>
      </c>
      <c r="AN17">
        <f>VLOOKUP($O17,'Table 3 WY Wind 2021'!$B$10:$J$36,9,FALSE)</f>
        <v>94.9</v>
      </c>
      <c r="AO17">
        <f>VLOOKUP($O17,'Table 3 DJ Wind 2031'!$B$10:$J$36,9,FALSE)</f>
        <v>185.15</v>
      </c>
      <c r="AP17">
        <f>VLOOKUP($O17,'Table 3 ID Wind 2036'!$B$10:$J$36,9,FALSE)</f>
        <v>188.34</v>
      </c>
      <c r="AQ17">
        <f>VLOOKUP($O17,'Table 3 30 MW Geoth 2029'!$B$10:$J$36,9,FALSE)</f>
        <v>695.48</v>
      </c>
      <c r="AR17">
        <f>VLOOKUP($O17,'Table 3 200 MW (UT N) 2029)'!$B$11:$H$41,7,FALSE)</f>
        <v>118.52</v>
      </c>
      <c r="AS17">
        <f>VLOOKUP($O17,'Table 3 436MW (West M) 2030'!$B$11:$I$41,7,FALSE)</f>
        <v>176.32</v>
      </c>
      <c r="AT17">
        <f>VLOOKUP($O17,'Table 3 477 MW (Wyo) 2033'!$B$11:$I$41,7,FALSE)</f>
        <v>180.58</v>
      </c>
      <c r="AU17">
        <f>VLOOKUP($O17,'Table 3 200 MW (Wyo) 2033'!$B$11:$I$41,7,FALSE)</f>
        <v>155.72</v>
      </c>
      <c r="AV17">
        <f>VLOOKUP($O17,'Table 3 Yakima Solar 2028'!$B$10:$K$36,9,FALSE)</f>
        <v>168.62</v>
      </c>
      <c r="AW17">
        <f>VLOOKUP($O17,'Table 3 UT Solar 2031'!$B$10:$K$36,9,FALSE)</f>
        <v>174.78</v>
      </c>
      <c r="AZ17">
        <f>SUM(AB$13:AB17)*AN17/1000</f>
        <v>0</v>
      </c>
      <c r="BA17">
        <f>SUM(AC$13:AC17)*AO17/1000</f>
        <v>0</v>
      </c>
      <c r="BB17">
        <f>SUM(AD$13:AD17)*AP17/1000</f>
        <v>0</v>
      </c>
      <c r="BC17">
        <f>SUM(AE$13:AE17)*AQ17/1000</f>
        <v>0</v>
      </c>
      <c r="BD17">
        <f>SUM(AF$13:AF17)*AR17/1000</f>
        <v>0</v>
      </c>
      <c r="BE17">
        <f>SUM(AG$13:AG17)*AS17/1000</f>
        <v>0</v>
      </c>
      <c r="BF17">
        <f>SUM(AH$13:AH17)*AT17/1000</f>
        <v>0</v>
      </c>
      <c r="BG17">
        <f>SUM(AI$13:AI17)*AU17/1000</f>
        <v>0</v>
      </c>
      <c r="BH17">
        <f>SUM(AJ$13:AJ17)*AV17/1000</f>
        <v>0</v>
      </c>
      <c r="BI17">
        <f>SUM(AK$13:AK17)*AW17/1000</f>
        <v>0</v>
      </c>
      <c r="BJ17">
        <f t="shared" si="7"/>
        <v>0</v>
      </c>
    </row>
    <row r="18" spans="2:62">
      <c r="B18" s="277">
        <f t="shared" si="5"/>
        <v>2023</v>
      </c>
      <c r="C18" s="10">
        <f t="shared" si="0"/>
        <v>0</v>
      </c>
      <c r="D18" s="61" t="str">
        <f t="shared" si="1"/>
        <v/>
      </c>
      <c r="E18" s="10">
        <f>SUMIF('Table 5'!$J$20:$J$271,B18,'Table 5'!$C$20:$C$271)/SUMIF('Table 5'!$J$20:$J$271,B18,'Table 5'!$F$20:$F$271)</f>
        <v>17.604812319292837</v>
      </c>
      <c r="F18" s="51"/>
      <c r="G18" s="10">
        <f>IFERROR(SUMIF('Table 5'!$J$20:$J$271,B18,'Table 5'!$E$20:$E$271)/SUMIF('Table 5'!$J$20:$J$271,B18,'Table 5'!$F$20:$F$271),0)</f>
        <v>17.604812319292837</v>
      </c>
      <c r="H18" s="50"/>
      <c r="I18"/>
      <c r="M18" s="198"/>
      <c r="O18">
        <f t="shared" si="2"/>
        <v>2023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AB18">
        <f t="shared" si="6"/>
        <v>0</v>
      </c>
      <c r="AC18">
        <f t="shared" si="3"/>
        <v>0</v>
      </c>
      <c r="AD18">
        <f t="shared" si="3"/>
        <v>0</v>
      </c>
      <c r="AE18">
        <f t="shared" si="3"/>
        <v>0</v>
      </c>
      <c r="AF18">
        <f t="shared" si="3"/>
        <v>0</v>
      </c>
      <c r="AG18">
        <f t="shared" si="3"/>
        <v>0</v>
      </c>
      <c r="AH18">
        <f t="shared" si="3"/>
        <v>0</v>
      </c>
      <c r="AI18">
        <f t="shared" si="3"/>
        <v>0</v>
      </c>
      <c r="AJ18">
        <f t="shared" si="3"/>
        <v>0</v>
      </c>
      <c r="AK18">
        <f t="shared" si="3"/>
        <v>0</v>
      </c>
      <c r="AN18">
        <f>VLOOKUP($O18,'Table 3 WY Wind 2021'!$B$10:$J$36,9,FALSE)</f>
        <v>97.11</v>
      </c>
      <c r="AO18">
        <f>VLOOKUP($O18,'Table 3 DJ Wind 2031'!$B$10:$J$36,9,FALSE)</f>
        <v>189.43</v>
      </c>
      <c r="AP18">
        <f>VLOOKUP($O18,'Table 3 ID Wind 2036'!$B$10:$J$36,9,FALSE)</f>
        <v>192.67</v>
      </c>
      <c r="AQ18">
        <f>VLOOKUP($O18,'Table 3 30 MW Geoth 2029'!$B$10:$J$36,9,FALSE)</f>
        <v>711.53</v>
      </c>
      <c r="AR18">
        <f>VLOOKUP($O18,'Table 3 200 MW (UT N) 2029)'!$B$11:$H$41,7,FALSE)</f>
        <v>121.26</v>
      </c>
      <c r="AS18">
        <f>VLOOKUP($O18,'Table 3 436MW (West M) 2030'!$B$11:$I$41,7,FALSE)</f>
        <v>180.37</v>
      </c>
      <c r="AT18">
        <f>VLOOKUP($O18,'Table 3 477 MW (Wyo) 2033'!$B$11:$I$41,7,FALSE)</f>
        <v>184.75</v>
      </c>
      <c r="AU18">
        <f>VLOOKUP($O18,'Table 3 200 MW (Wyo) 2033'!$B$11:$I$41,7,FALSE)</f>
        <v>159.32</v>
      </c>
      <c r="AV18">
        <f>VLOOKUP($O18,'Table 3 Yakima Solar 2028'!$B$10:$K$36,9,FALSE)</f>
        <v>172.5</v>
      </c>
      <c r="AW18">
        <f>VLOOKUP($O18,'Table 3 UT Solar 2031'!$B$10:$K$36,9,FALSE)</f>
        <v>178.81</v>
      </c>
      <c r="AZ18">
        <f>SUM(AB$13:AB18)*AN18/1000</f>
        <v>0</v>
      </c>
      <c r="BA18">
        <f>SUM(AC$13:AC18)*AO18/1000</f>
        <v>0</v>
      </c>
      <c r="BB18">
        <f>SUM(AD$13:AD18)*AP18/1000</f>
        <v>0</v>
      </c>
      <c r="BC18">
        <f>SUM(AE$13:AE18)*AQ18/1000</f>
        <v>0</v>
      </c>
      <c r="BD18">
        <f>SUM(AF$13:AF18)*AR18/1000</f>
        <v>0</v>
      </c>
      <c r="BE18">
        <f>SUM(AG$13:AG18)*AS18/1000</f>
        <v>0</v>
      </c>
      <c r="BF18">
        <f>SUM(AH$13:AH18)*AT18/1000</f>
        <v>0</v>
      </c>
      <c r="BG18">
        <f>SUM(AI$13:AI18)*AU18/1000</f>
        <v>0</v>
      </c>
      <c r="BH18">
        <f>SUM(AJ$13:AJ18)*AV18/1000</f>
        <v>0</v>
      </c>
      <c r="BI18">
        <f>SUM(AK$13:AK18)*AW18/1000</f>
        <v>0</v>
      </c>
      <c r="BJ18">
        <f t="shared" si="7"/>
        <v>0</v>
      </c>
    </row>
    <row r="19" spans="2:62">
      <c r="B19" s="277">
        <f t="shared" si="5"/>
        <v>2024</v>
      </c>
      <c r="C19" s="10">
        <f t="shared" si="0"/>
        <v>0</v>
      </c>
      <c r="D19" s="61" t="str">
        <f t="shared" si="1"/>
        <v/>
      </c>
      <c r="E19" s="10">
        <f>SUMIF('Table 5'!$J$20:$J$271,B19,'Table 5'!$C$20:$C$271)/SUMIF('Table 5'!$J$20:$J$271,B19,'Table 5'!$F$20:$F$271)</f>
        <v>16.375880111969682</v>
      </c>
      <c r="F19" s="51"/>
      <c r="G19" s="10">
        <f>IFERROR(SUMIF('Table 5'!$J$20:$J$271,B19,'Table 5'!$E$20:$E$271)/SUMIF('Table 5'!$J$20:$J$271,B19,'Table 5'!$F$20:$F$271),0)</f>
        <v>16.375880111969682</v>
      </c>
      <c r="H19" s="50"/>
      <c r="I19"/>
      <c r="M19" s="198"/>
      <c r="O19">
        <f t="shared" si="2"/>
        <v>2024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B19">
        <f t="shared" si="6"/>
        <v>0</v>
      </c>
      <c r="AC19">
        <f t="shared" si="3"/>
        <v>0</v>
      </c>
      <c r="AD19">
        <f t="shared" si="3"/>
        <v>0</v>
      </c>
      <c r="AE19">
        <f t="shared" si="3"/>
        <v>0</v>
      </c>
      <c r="AF19">
        <f t="shared" si="3"/>
        <v>0</v>
      </c>
      <c r="AG19">
        <f t="shared" si="3"/>
        <v>0</v>
      </c>
      <c r="AH19">
        <f t="shared" si="3"/>
        <v>0</v>
      </c>
      <c r="AI19">
        <f t="shared" si="3"/>
        <v>0</v>
      </c>
      <c r="AJ19">
        <f t="shared" si="3"/>
        <v>0</v>
      </c>
      <c r="AK19">
        <f t="shared" si="3"/>
        <v>0</v>
      </c>
      <c r="AN19">
        <f>VLOOKUP($O19,'Table 3 WY Wind 2021'!$B$10:$J$36,9,FALSE)</f>
        <v>99.35</v>
      </c>
      <c r="AO19">
        <f>VLOOKUP($O19,'Table 3 DJ Wind 2031'!$B$10:$J$36,9,FALSE)</f>
        <v>193.82</v>
      </c>
      <c r="AP19">
        <f>VLOOKUP($O19,'Table 3 ID Wind 2036'!$B$10:$J$36,9,FALSE)</f>
        <v>197.13</v>
      </c>
      <c r="AQ19">
        <f>VLOOKUP($O19,'Table 3 30 MW Geoth 2029'!$B$10:$J$36,9,FALSE)</f>
        <v>727.98</v>
      </c>
      <c r="AR19">
        <f>VLOOKUP($O19,'Table 3 200 MW (UT N) 2029)'!$B$11:$H$41,7,FALSE)</f>
        <v>124.06</v>
      </c>
      <c r="AS19">
        <f>VLOOKUP($O19,'Table 3 436MW (West M) 2030'!$B$11:$I$41,7,FALSE)</f>
        <v>184.52</v>
      </c>
      <c r="AT19">
        <f>VLOOKUP($O19,'Table 3 477 MW (Wyo) 2033'!$B$11:$I$41,7,FALSE)</f>
        <v>189.03</v>
      </c>
      <c r="AU19">
        <f>VLOOKUP($O19,'Table 3 200 MW (Wyo) 2033'!$B$11:$I$41,7,FALSE)</f>
        <v>163</v>
      </c>
      <c r="AV19">
        <f>VLOOKUP($O19,'Table 3 Yakima Solar 2028'!$B$10:$K$36,9,FALSE)</f>
        <v>176.48</v>
      </c>
      <c r="AW19">
        <f>VLOOKUP($O19,'Table 3 UT Solar 2031'!$B$10:$K$36,9,FALSE)</f>
        <v>182.94</v>
      </c>
      <c r="AZ19">
        <f>SUM(AB$13:AB19)*AN19/1000</f>
        <v>0</v>
      </c>
      <c r="BA19">
        <f>SUM(AC$13:AC19)*AO19/1000</f>
        <v>0</v>
      </c>
      <c r="BB19">
        <f>SUM(AD$13:AD19)*AP19/1000</f>
        <v>0</v>
      </c>
      <c r="BC19">
        <f>SUM(AE$13:AE19)*AQ19/1000</f>
        <v>0</v>
      </c>
      <c r="BD19">
        <f>SUM(AF$13:AF19)*AR19/1000</f>
        <v>0</v>
      </c>
      <c r="BE19">
        <f>SUM(AG$13:AG19)*AS19/1000</f>
        <v>0</v>
      </c>
      <c r="BF19">
        <f>SUM(AH$13:AH19)*AT19/1000</f>
        <v>0</v>
      </c>
      <c r="BG19">
        <f>SUM(AI$13:AI19)*AU19/1000</f>
        <v>0</v>
      </c>
      <c r="BH19">
        <f>SUM(AJ$13:AJ19)*AV19/1000</f>
        <v>0</v>
      </c>
      <c r="BI19">
        <f>SUM(AK$13:AK19)*AW19/1000</f>
        <v>0</v>
      </c>
      <c r="BJ19">
        <f t="shared" si="7"/>
        <v>0</v>
      </c>
    </row>
    <row r="20" spans="2:62">
      <c r="B20" s="277">
        <f t="shared" si="5"/>
        <v>2025</v>
      </c>
      <c r="C20" s="10">
        <f t="shared" si="0"/>
        <v>0</v>
      </c>
      <c r="D20" s="61" t="str">
        <f t="shared" si="1"/>
        <v/>
      </c>
      <c r="E20" s="10">
        <f>SUMIF('Table 5'!$J$20:$J$271,B20,'Table 5'!$C$20:$C$271)/SUMIF('Table 5'!$J$20:$J$271,B20,'Table 5'!$F$20:$F$271)</f>
        <v>19.346438640302956</v>
      </c>
      <c r="F20" s="51"/>
      <c r="G20" s="10">
        <f>IFERROR(SUMIF('Table 5'!$J$20:$J$271,B20,'Table 5'!$E$20:$E$271)/SUMIF('Table 5'!$J$20:$J$271,B20,'Table 5'!$F$20:$F$271),0)</f>
        <v>19.346438640302956</v>
      </c>
      <c r="H20" s="50"/>
      <c r="I20"/>
      <c r="M20" s="198"/>
      <c r="O20">
        <f t="shared" si="2"/>
        <v>2025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B20">
        <f t="shared" si="6"/>
        <v>0</v>
      </c>
      <c r="AC20">
        <f t="shared" si="3"/>
        <v>0</v>
      </c>
      <c r="AD20">
        <f t="shared" si="3"/>
        <v>0</v>
      </c>
      <c r="AE20">
        <f t="shared" si="3"/>
        <v>0</v>
      </c>
      <c r="AF20">
        <f t="shared" si="3"/>
        <v>0</v>
      </c>
      <c r="AG20">
        <f t="shared" si="3"/>
        <v>0</v>
      </c>
      <c r="AH20">
        <f t="shared" si="3"/>
        <v>0</v>
      </c>
      <c r="AI20">
        <f t="shared" si="3"/>
        <v>0</v>
      </c>
      <c r="AJ20">
        <f t="shared" si="3"/>
        <v>0</v>
      </c>
      <c r="AK20">
        <f t="shared" si="3"/>
        <v>0</v>
      </c>
      <c r="AN20">
        <f>VLOOKUP($O20,'Table 3 WY Wind 2021'!$B$10:$J$36,9,FALSE)</f>
        <v>101.67</v>
      </c>
      <c r="AO20">
        <f>VLOOKUP($O20,'Table 3 DJ Wind 2031'!$B$10:$J$36,9,FALSE)</f>
        <v>198.33</v>
      </c>
      <c r="AP20">
        <f>VLOOKUP($O20,'Table 3 ID Wind 2036'!$B$10:$J$36,9,FALSE)</f>
        <v>201.7</v>
      </c>
      <c r="AQ20">
        <f>VLOOKUP($O20,'Table 3 30 MW Geoth 2029'!$B$10:$J$36,9,FALSE)</f>
        <v>744.81</v>
      </c>
      <c r="AR20">
        <f>VLOOKUP($O20,'Table 3 200 MW (UT N) 2029)'!$B$11:$H$41,7,FALSE)</f>
        <v>126.95</v>
      </c>
      <c r="AS20">
        <f>VLOOKUP($O20,'Table 3 436MW (West M) 2030'!$B$11:$I$41,7,FALSE)</f>
        <v>188.83</v>
      </c>
      <c r="AT20">
        <f>VLOOKUP($O20,'Table 3 477 MW (Wyo) 2033'!$B$11:$I$41,7,FALSE)</f>
        <v>193.4</v>
      </c>
      <c r="AU20">
        <f>VLOOKUP($O20,'Table 3 200 MW (Wyo) 2033'!$B$11:$I$41,7,FALSE)</f>
        <v>166.79</v>
      </c>
      <c r="AV20">
        <f>VLOOKUP($O20,'Table 3 Yakima Solar 2028'!$B$10:$K$36,9,FALSE)</f>
        <v>180.58</v>
      </c>
      <c r="AW20">
        <f>VLOOKUP($O20,'Table 3 UT Solar 2031'!$B$10:$K$36,9,FALSE)</f>
        <v>187.17</v>
      </c>
      <c r="AZ20">
        <f>SUM(AB$13:AB20)*AN20/1000</f>
        <v>0</v>
      </c>
      <c r="BA20">
        <f>SUM(AC$13:AC20)*AO20/1000</f>
        <v>0</v>
      </c>
      <c r="BB20">
        <f>SUM(AD$13:AD20)*AP20/1000</f>
        <v>0</v>
      </c>
      <c r="BC20">
        <f>SUM(AE$13:AE20)*AQ20/1000</f>
        <v>0</v>
      </c>
      <c r="BD20">
        <f>SUM(AF$13:AF20)*AR20/1000</f>
        <v>0</v>
      </c>
      <c r="BE20">
        <f>SUM(AG$13:AG20)*AS20/1000</f>
        <v>0</v>
      </c>
      <c r="BF20">
        <f>SUM(AH$13:AH20)*AT20/1000</f>
        <v>0</v>
      </c>
      <c r="BG20">
        <f>SUM(AI$13:AI20)*AU20/1000</f>
        <v>0</v>
      </c>
      <c r="BH20">
        <f>SUM(AJ$13:AJ20)*AV20/1000</f>
        <v>0</v>
      </c>
      <c r="BI20">
        <f>SUM(AK$13:AK20)*AW20/1000</f>
        <v>0</v>
      </c>
      <c r="BJ20">
        <f t="shared" si="7"/>
        <v>0</v>
      </c>
    </row>
    <row r="21" spans="2:62">
      <c r="B21" s="277">
        <f t="shared" si="5"/>
        <v>2026</v>
      </c>
      <c r="C21" s="10">
        <f t="shared" si="0"/>
        <v>0</v>
      </c>
      <c r="D21" s="61" t="str">
        <f t="shared" si="1"/>
        <v/>
      </c>
      <c r="E21" s="10">
        <f>SUMIF('Table 5'!$J$20:$J$271,B21,'Table 5'!$C$20:$C$271)/SUMIF('Table 5'!$J$20:$J$271,B21,'Table 5'!$F$20:$F$271)</f>
        <v>20.204956005914909</v>
      </c>
      <c r="F21" s="51"/>
      <c r="G21" s="10">
        <f>IFERROR(SUMIF('Table 5'!$J$20:$J$271,B21,'Table 5'!$E$20:$E$271)/SUMIF('Table 5'!$J$20:$J$271,B21,'Table 5'!$F$20:$F$271),0)</f>
        <v>20.204956005914909</v>
      </c>
      <c r="H21" s="50"/>
      <c r="I21"/>
      <c r="M21" s="198"/>
      <c r="O21">
        <f t="shared" si="2"/>
        <v>2026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AB21">
        <f t="shared" si="6"/>
        <v>0</v>
      </c>
      <c r="AC21">
        <f t="shared" si="3"/>
        <v>0</v>
      </c>
      <c r="AD21">
        <f t="shared" si="3"/>
        <v>0</v>
      </c>
      <c r="AE21">
        <f t="shared" si="3"/>
        <v>0</v>
      </c>
      <c r="AF21">
        <f t="shared" si="3"/>
        <v>0</v>
      </c>
      <c r="AG21">
        <f t="shared" si="3"/>
        <v>0</v>
      </c>
      <c r="AH21">
        <f t="shared" si="3"/>
        <v>0</v>
      </c>
      <c r="AI21">
        <f t="shared" si="3"/>
        <v>0</v>
      </c>
      <c r="AJ21">
        <f t="shared" si="3"/>
        <v>0</v>
      </c>
      <c r="AK21">
        <f t="shared" si="3"/>
        <v>0</v>
      </c>
      <c r="AN21">
        <f>VLOOKUP($O21,'Table 3 WY Wind 2021'!$B$10:$J$36,9,FALSE)</f>
        <v>104</v>
      </c>
      <c r="AO21">
        <f>VLOOKUP($O21,'Table 3 DJ Wind 2031'!$B$10:$J$36,9,FALSE)</f>
        <v>202.88</v>
      </c>
      <c r="AP21">
        <f>VLOOKUP($O21,'Table 3 ID Wind 2036'!$B$10:$J$36,9,FALSE)</f>
        <v>206.33</v>
      </c>
      <c r="AQ21">
        <f>VLOOKUP($O21,'Table 3 30 MW Geoth 2029'!$B$10:$J$36,9,FALSE)</f>
        <v>761.89</v>
      </c>
      <c r="AR21">
        <f>VLOOKUP($O21,'Table 3 200 MW (UT N) 2029)'!$B$11:$H$41,7,FALSE)</f>
        <v>129.86000000000001</v>
      </c>
      <c r="AS21">
        <f>VLOOKUP($O21,'Table 3 436MW (West M) 2030'!$B$11:$I$41,7,FALSE)</f>
        <v>193.18</v>
      </c>
      <c r="AT21">
        <f>VLOOKUP($O21,'Table 3 477 MW (Wyo) 2033'!$B$11:$I$41,7,FALSE)</f>
        <v>197.83</v>
      </c>
      <c r="AU21">
        <f>VLOOKUP($O21,'Table 3 200 MW (Wyo) 2033'!$B$11:$I$41,7,FALSE)</f>
        <v>170.6</v>
      </c>
      <c r="AV21">
        <f>VLOOKUP($O21,'Table 3 Yakima Solar 2028'!$B$10:$K$36,9,FALSE)</f>
        <v>184.72</v>
      </c>
      <c r="AW21">
        <f>VLOOKUP($O21,'Table 3 UT Solar 2031'!$B$10:$K$36,9,FALSE)</f>
        <v>191.46</v>
      </c>
      <c r="AZ21">
        <f>SUM(AB$13:AB21)*AN21/1000</f>
        <v>0</v>
      </c>
      <c r="BA21">
        <f>SUM(AC$13:AC21)*AO21/1000</f>
        <v>0</v>
      </c>
      <c r="BB21">
        <f>SUM(AD$13:AD21)*AP21/1000</f>
        <v>0</v>
      </c>
      <c r="BC21">
        <f>SUM(AE$13:AE21)*AQ21/1000</f>
        <v>0</v>
      </c>
      <c r="BD21">
        <f>SUM(AF$13:AF21)*AR21/1000</f>
        <v>0</v>
      </c>
      <c r="BE21">
        <f>SUM(AG$13:AG21)*AS21/1000</f>
        <v>0</v>
      </c>
      <c r="BF21">
        <f>SUM(AH$13:AH21)*AT21/1000</f>
        <v>0</v>
      </c>
      <c r="BG21">
        <f>SUM(AI$13:AI21)*AU21/1000</f>
        <v>0</v>
      </c>
      <c r="BH21">
        <f>SUM(AJ$13:AJ21)*AV21/1000</f>
        <v>0</v>
      </c>
      <c r="BI21">
        <f>SUM(AK$13:AK21)*AW21/1000</f>
        <v>0</v>
      </c>
      <c r="BJ21">
        <f t="shared" si="7"/>
        <v>0</v>
      </c>
    </row>
    <row r="22" spans="2:62">
      <c r="B22" s="277">
        <f t="shared" si="5"/>
        <v>2027</v>
      </c>
      <c r="C22" s="10">
        <f t="shared" si="0"/>
        <v>0</v>
      </c>
      <c r="D22" s="61" t="str">
        <f t="shared" si="1"/>
        <v/>
      </c>
      <c r="E22" s="10">
        <f>SUMIF('Table 5'!$J$20:$J$271,B22,'Table 5'!$C$20:$C$271)/SUMIF('Table 5'!$J$20:$J$271,B22,'Table 5'!$F$20:$F$271)</f>
        <v>21.165097328551767</v>
      </c>
      <c r="F22" s="51"/>
      <c r="G22" s="10">
        <f>IFERROR(SUMIF('Table 5'!$J$20:$J$271,B22,'Table 5'!$E$20:$E$271)/SUMIF('Table 5'!$J$20:$J$271,B22,'Table 5'!$F$20:$F$271),0)</f>
        <v>21.165097328551767</v>
      </c>
      <c r="H22" s="50"/>
      <c r="I22"/>
      <c r="M22" s="198"/>
      <c r="O22">
        <f t="shared" si="2"/>
        <v>2027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B22">
        <f t="shared" si="6"/>
        <v>0</v>
      </c>
      <c r="AC22">
        <f t="shared" si="3"/>
        <v>0</v>
      </c>
      <c r="AD22">
        <f t="shared" si="3"/>
        <v>0</v>
      </c>
      <c r="AE22">
        <f t="shared" si="3"/>
        <v>0</v>
      </c>
      <c r="AF22">
        <f t="shared" si="3"/>
        <v>0</v>
      </c>
      <c r="AG22">
        <f t="shared" si="3"/>
        <v>0</v>
      </c>
      <c r="AH22">
        <f t="shared" si="3"/>
        <v>0</v>
      </c>
      <c r="AI22">
        <f t="shared" si="3"/>
        <v>0</v>
      </c>
      <c r="AJ22">
        <f t="shared" si="3"/>
        <v>0</v>
      </c>
      <c r="AK22">
        <f t="shared" si="3"/>
        <v>0</v>
      </c>
      <c r="AN22">
        <f>VLOOKUP($O22,'Table 3 WY Wind 2021'!$B$10:$J$36,9,FALSE)</f>
        <v>106.4</v>
      </c>
      <c r="AO22">
        <f>VLOOKUP($O22,'Table 3 DJ Wind 2031'!$B$10:$J$36,9,FALSE)</f>
        <v>207.58</v>
      </c>
      <c r="AP22">
        <f>VLOOKUP($O22,'Table 3 ID Wind 2036'!$B$10:$J$36,9,FALSE)</f>
        <v>211.1</v>
      </c>
      <c r="AQ22">
        <f>VLOOKUP($O22,'Table 3 30 MW Geoth 2029'!$B$10:$J$36,9,FALSE)</f>
        <v>779.52</v>
      </c>
      <c r="AR22">
        <f>VLOOKUP($O22,'Table 3 200 MW (UT N) 2029)'!$B$11:$H$41,7,FALSE)</f>
        <v>132.88</v>
      </c>
      <c r="AS22">
        <f>VLOOKUP($O22,'Table 3 436MW (West M) 2030'!$B$11:$I$41,7,FALSE)</f>
        <v>197.66</v>
      </c>
      <c r="AT22">
        <f>VLOOKUP($O22,'Table 3 477 MW (Wyo) 2033'!$B$11:$I$41,7,FALSE)</f>
        <v>202.38</v>
      </c>
      <c r="AU22">
        <f>VLOOKUP($O22,'Table 3 200 MW (Wyo) 2033'!$B$11:$I$41,7,FALSE)</f>
        <v>174.56</v>
      </c>
      <c r="AV22">
        <f>VLOOKUP($O22,'Table 3 Yakima Solar 2028'!$B$10:$K$36,9,FALSE)</f>
        <v>188.99</v>
      </c>
      <c r="AW22">
        <f>VLOOKUP($O22,'Table 3 UT Solar 2031'!$B$10:$K$36,9,FALSE)</f>
        <v>195.9</v>
      </c>
      <c r="AZ22">
        <f>SUM(AB$13:AB22)*AN22/1000</f>
        <v>0</v>
      </c>
      <c r="BA22">
        <f>SUM(AC$13:AC22)*AO22/1000</f>
        <v>0</v>
      </c>
      <c r="BB22">
        <f>SUM(AD$13:AD22)*AP22/1000</f>
        <v>0</v>
      </c>
      <c r="BC22">
        <f>SUM(AE$13:AE22)*AQ22/1000</f>
        <v>0</v>
      </c>
      <c r="BD22">
        <f>SUM(AF$13:AF22)*AR22/1000</f>
        <v>0</v>
      </c>
      <c r="BE22">
        <f>SUM(AG$13:AG22)*AS22/1000</f>
        <v>0</v>
      </c>
      <c r="BF22">
        <f>SUM(AH$13:AH22)*AT22/1000</f>
        <v>0</v>
      </c>
      <c r="BG22">
        <f>SUM(AI$13:AI22)*AU22/1000</f>
        <v>0</v>
      </c>
      <c r="BH22">
        <f>SUM(AJ$13:AJ22)*AV22/1000</f>
        <v>0</v>
      </c>
      <c r="BI22">
        <f>SUM(AK$13:AK22)*AW22/1000</f>
        <v>0</v>
      </c>
      <c r="BJ22">
        <f t="shared" si="7"/>
        <v>0</v>
      </c>
    </row>
    <row r="23" spans="2:62">
      <c r="B23" s="277">
        <f t="shared" si="5"/>
        <v>2028</v>
      </c>
      <c r="C23" s="10">
        <f t="shared" si="0"/>
        <v>0</v>
      </c>
      <c r="D23" s="61" t="str">
        <f t="shared" si="1"/>
        <v/>
      </c>
      <c r="E23" s="10">
        <f>SUMIF('Table 5'!$J$20:$J$271,B23,'Table 5'!$C$20:$C$271)/SUMIF('Table 5'!$J$20:$J$271,B23,'Table 5'!$F$20:$F$271)</f>
        <v>23.292246102678426</v>
      </c>
      <c r="F23" s="51"/>
      <c r="G23" s="10">
        <f>IFERROR(SUMIF('Table 5'!$J$20:$J$271,B23,'Table 5'!$E$20:$E$271)/SUMIF('Table 5'!$J$20:$J$271,B23,'Table 5'!$F$20:$F$271),0)</f>
        <v>23.292246102678426</v>
      </c>
      <c r="H23" s="50"/>
      <c r="I23"/>
      <c r="M23" s="198"/>
      <c r="O23">
        <f t="shared" si="2"/>
        <v>2028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B23">
        <f t="shared" si="6"/>
        <v>0</v>
      </c>
      <c r="AC23">
        <f t="shared" si="3"/>
        <v>0</v>
      </c>
      <c r="AD23">
        <f t="shared" si="3"/>
        <v>0</v>
      </c>
      <c r="AE23">
        <f t="shared" si="3"/>
        <v>0</v>
      </c>
      <c r="AF23">
        <f t="shared" si="3"/>
        <v>0</v>
      </c>
      <c r="AG23">
        <f t="shared" si="3"/>
        <v>0</v>
      </c>
      <c r="AH23">
        <f t="shared" si="3"/>
        <v>0</v>
      </c>
      <c r="AI23">
        <f t="shared" si="3"/>
        <v>0</v>
      </c>
      <c r="AJ23">
        <f t="shared" si="3"/>
        <v>0</v>
      </c>
      <c r="AK23">
        <f t="shared" si="3"/>
        <v>0</v>
      </c>
      <c r="AN23">
        <f>VLOOKUP($O23,'Table 3 WY Wind 2021'!$B$10:$J$36,9,FALSE)</f>
        <v>108.88</v>
      </c>
      <c r="AO23">
        <f>VLOOKUP($O23,'Table 3 DJ Wind 2031'!$B$10:$J$36,9,FALSE)</f>
        <v>212.4</v>
      </c>
      <c r="AP23">
        <f>VLOOKUP($O23,'Table 3 ID Wind 2036'!$B$10:$J$36,9,FALSE)</f>
        <v>216.01</v>
      </c>
      <c r="AQ23">
        <f>VLOOKUP($O23,'Table 3 30 MW Geoth 2029'!$B$10:$J$36,9,FALSE)</f>
        <v>797.63</v>
      </c>
      <c r="AR23">
        <f>VLOOKUP($O23,'Table 3 200 MW (UT N) 2029)'!$B$11:$H$41,7,FALSE)</f>
        <v>135.97</v>
      </c>
      <c r="AS23">
        <f>VLOOKUP($O23,'Table 3 436MW (West M) 2030'!$B$11:$I$41,7,FALSE)</f>
        <v>202.26</v>
      </c>
      <c r="AT23">
        <f>VLOOKUP($O23,'Table 3 477 MW (Wyo) 2033'!$B$11:$I$41,7,FALSE)</f>
        <v>207.11</v>
      </c>
      <c r="AU23">
        <f>VLOOKUP($O23,'Table 3 200 MW (Wyo) 2033'!$B$11:$I$41,7,FALSE)</f>
        <v>178.62</v>
      </c>
      <c r="AV23">
        <f>VLOOKUP($O23,'Table 3 Yakima Solar 2028'!$B$10:$K$36,9,FALSE)</f>
        <v>193.38</v>
      </c>
      <c r="AW23">
        <f>VLOOKUP($O23,'Table 3 UT Solar 2031'!$B$10:$K$36,9,FALSE)</f>
        <v>200.46</v>
      </c>
      <c r="AZ23">
        <f>SUM(AB$13:AB23)*AN23/1000</f>
        <v>0</v>
      </c>
      <c r="BA23">
        <f>SUM(AC$13:AC23)*AO23/1000</f>
        <v>0</v>
      </c>
      <c r="BB23">
        <f>SUM(AD$13:AD23)*AP23/1000</f>
        <v>0</v>
      </c>
      <c r="BC23">
        <f>SUM(AE$13:AE23)*AQ23/1000</f>
        <v>0</v>
      </c>
      <c r="BD23">
        <f>SUM(AF$13:AF23)*AR23/1000</f>
        <v>0</v>
      </c>
      <c r="BE23">
        <f>SUM(AG$13:AG23)*AS23/1000</f>
        <v>0</v>
      </c>
      <c r="BF23">
        <f>SUM(AH$13:AH23)*AT23/1000</f>
        <v>0</v>
      </c>
      <c r="BG23">
        <f>SUM(AI$13:AI23)*AU23/1000</f>
        <v>0</v>
      </c>
      <c r="BH23">
        <f>SUM(AJ$13:AJ23)*AV23/1000</f>
        <v>0</v>
      </c>
      <c r="BI23">
        <f>SUM(AK$13:AK23)*AW23/1000</f>
        <v>0</v>
      </c>
      <c r="BJ23">
        <f t="shared" si="7"/>
        <v>0</v>
      </c>
    </row>
    <row r="24" spans="2:62">
      <c r="B24" s="277">
        <f t="shared" si="5"/>
        <v>2029</v>
      </c>
      <c r="C24" s="10">
        <f t="shared" si="0"/>
        <v>0</v>
      </c>
      <c r="D24" s="61" t="str">
        <f t="shared" si="1"/>
        <v/>
      </c>
      <c r="E24" s="10">
        <f>SUMIF('Table 5'!$J$20:$J$271,B24,'Table 5'!$C$20:$C$271)/SUMIF('Table 5'!$J$20:$J$271,B24,'Table 5'!$F$20:$F$271)</f>
        <v>24.548700676649794</v>
      </c>
      <c r="F24" s="51"/>
      <c r="G24" s="10">
        <f>IFERROR(SUMIF('Table 5'!$J$20:$J$271,B24,'Table 5'!$E$20:$E$271)/SUMIF('Table 5'!$J$20:$J$271,B24,'Table 5'!$F$20:$F$271),0)</f>
        <v>24.548700676649794</v>
      </c>
      <c r="H24" s="50"/>
      <c r="I24"/>
      <c r="M24" s="198"/>
      <c r="O24">
        <f t="shared" si="2"/>
        <v>2029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AB24">
        <f t="shared" si="6"/>
        <v>0</v>
      </c>
      <c r="AC24">
        <f t="shared" si="3"/>
        <v>0</v>
      </c>
      <c r="AD24">
        <f t="shared" si="3"/>
        <v>0</v>
      </c>
      <c r="AE24">
        <f t="shared" si="3"/>
        <v>0</v>
      </c>
      <c r="AF24">
        <f t="shared" si="3"/>
        <v>0</v>
      </c>
      <c r="AG24">
        <f t="shared" si="3"/>
        <v>0</v>
      </c>
      <c r="AH24">
        <f t="shared" si="3"/>
        <v>0</v>
      </c>
      <c r="AI24">
        <f t="shared" si="3"/>
        <v>0</v>
      </c>
      <c r="AJ24">
        <f t="shared" si="3"/>
        <v>0</v>
      </c>
      <c r="AK24">
        <f t="shared" si="3"/>
        <v>0</v>
      </c>
      <c r="AN24">
        <f>VLOOKUP($O24,'Table 3 WY Wind 2021'!$B$10:$J$36,9,FALSE)</f>
        <v>111.45</v>
      </c>
      <c r="AO24">
        <f>VLOOKUP($O24,'Table 3 DJ Wind 2031'!$B$10:$J$36,9,FALSE)</f>
        <v>217.43</v>
      </c>
      <c r="AP24">
        <f>VLOOKUP($O24,'Table 3 ID Wind 2036'!$B$10:$J$36,9,FALSE)</f>
        <v>221.12</v>
      </c>
      <c r="AQ24">
        <f>VLOOKUP($O24,'Table 3 30 MW Geoth 2029'!$B$10:$J$36,9,FALSE)</f>
        <v>816.52</v>
      </c>
      <c r="AR24">
        <f>VLOOKUP($O24,'Table 3 200 MW (UT N) 2029)'!$B$11:$H$41,7,FALSE)</f>
        <v>139.18</v>
      </c>
      <c r="AS24">
        <f>VLOOKUP($O24,'Table 3 436MW (West M) 2030'!$B$11:$I$41,7,FALSE)</f>
        <v>207.03</v>
      </c>
      <c r="AT24">
        <f>VLOOKUP($O24,'Table 3 477 MW (Wyo) 2033'!$B$11:$I$41,7,FALSE)</f>
        <v>212.02</v>
      </c>
      <c r="AU24">
        <f>VLOOKUP($O24,'Table 3 200 MW (Wyo) 2033'!$B$11:$I$41,7,FALSE)</f>
        <v>182.83</v>
      </c>
      <c r="AV24">
        <f>VLOOKUP($O24,'Table 3 Yakima Solar 2028'!$B$10:$K$36,9,FALSE)</f>
        <v>197.96</v>
      </c>
      <c r="AW24">
        <f>VLOOKUP($O24,'Table 3 UT Solar 2031'!$B$10:$K$36,9,FALSE)</f>
        <v>205.19</v>
      </c>
      <c r="AZ24">
        <f>SUM(AB$13:AB24)*AN24/1000</f>
        <v>0</v>
      </c>
      <c r="BA24">
        <f>SUM(AC$13:AC24)*AO24/1000</f>
        <v>0</v>
      </c>
      <c r="BB24">
        <f>SUM(AD$13:AD24)*AP24/1000</f>
        <v>0</v>
      </c>
      <c r="BC24">
        <f>SUM(AE$13:AE24)*AQ24/1000</f>
        <v>0</v>
      </c>
      <c r="BD24">
        <f>SUM(AF$13:AF24)*AR24/1000</f>
        <v>0</v>
      </c>
      <c r="BE24">
        <f>SUM(AG$13:AG24)*AS24/1000</f>
        <v>0</v>
      </c>
      <c r="BF24">
        <f>SUM(AH$13:AH24)*AT24/1000</f>
        <v>0</v>
      </c>
      <c r="BG24">
        <f>SUM(AI$13:AI24)*AU24/1000</f>
        <v>0</v>
      </c>
      <c r="BH24">
        <f>SUM(AJ$13:AJ24)*AV24/1000</f>
        <v>0</v>
      </c>
      <c r="BI24">
        <f>SUM(AK$13:AK24)*AW24/1000</f>
        <v>0</v>
      </c>
      <c r="BJ24">
        <f t="shared" si="7"/>
        <v>0</v>
      </c>
    </row>
    <row r="25" spans="2:62">
      <c r="B25" s="277">
        <f t="shared" si="5"/>
        <v>2030</v>
      </c>
      <c r="C25" s="10">
        <f t="shared" si="0"/>
        <v>0</v>
      </c>
      <c r="D25" s="61" t="str">
        <f t="shared" si="1"/>
        <v/>
      </c>
      <c r="E25" s="10">
        <f>SUMIF('Table 5'!$J$20:$J$271,B25,'Table 5'!$C$20:$C$271)/SUMIF('Table 5'!$J$20:$J$271,B25,'Table 5'!$F$20:$F$271)</f>
        <v>28.233809681256353</v>
      </c>
      <c r="F25" s="51"/>
      <c r="G25" s="10">
        <f>IFERROR(SUMIF('Table 5'!$J$20:$J$271,B25,'Table 5'!$E$20:$E$271)/SUMIF('Table 5'!$J$20:$J$271,B25,'Table 5'!$F$20:$F$271),0)</f>
        <v>28.233809681256353</v>
      </c>
      <c r="H25" s="50"/>
      <c r="I25"/>
      <c r="M25" s="198"/>
      <c r="O25">
        <f t="shared" si="2"/>
        <v>2030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AB25">
        <f t="shared" si="6"/>
        <v>0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G25">
        <f t="shared" si="3"/>
        <v>0</v>
      </c>
      <c r="AH25">
        <f t="shared" si="3"/>
        <v>0</v>
      </c>
      <c r="AI25">
        <f t="shared" si="3"/>
        <v>0</v>
      </c>
      <c r="AJ25">
        <f t="shared" si="3"/>
        <v>0</v>
      </c>
      <c r="AK25">
        <f t="shared" si="3"/>
        <v>0</v>
      </c>
      <c r="AN25">
        <f>VLOOKUP($O25,'Table 3 WY Wind 2021'!$B$10:$J$36,9,FALSE)</f>
        <v>114.08</v>
      </c>
      <c r="AO25">
        <f>VLOOKUP($O25,'Table 3 DJ Wind 2031'!$B$10:$J$36,9,FALSE)</f>
        <v>222.59</v>
      </c>
      <c r="AP25">
        <f>VLOOKUP($O25,'Table 3 ID Wind 2036'!$B$10:$J$36,9,FALSE)</f>
        <v>226.38</v>
      </c>
      <c r="AQ25">
        <f>VLOOKUP($O25,'Table 3 30 MW Geoth 2029'!$B$10:$J$36,9,FALSE)</f>
        <v>835.97</v>
      </c>
      <c r="AR25">
        <f>VLOOKUP($O25,'Table 3 200 MW (UT N) 2029)'!$B$11:$H$41,7,FALSE)</f>
        <v>142.51</v>
      </c>
      <c r="AS25">
        <f>VLOOKUP($O25,'Table 3 436MW (West M) 2030'!$B$11:$I$41,7,FALSE)</f>
        <v>211.93</v>
      </c>
      <c r="AT25">
        <f>VLOOKUP($O25,'Table 3 477 MW (Wyo) 2033'!$B$11:$I$41,7,FALSE)</f>
        <v>217.05</v>
      </c>
      <c r="AU25">
        <f>VLOOKUP($O25,'Table 3 200 MW (Wyo) 2033'!$B$11:$I$41,7,FALSE)</f>
        <v>187.19</v>
      </c>
      <c r="AV25">
        <f>VLOOKUP($O25,'Table 3 Yakima Solar 2028'!$B$10:$K$36,9,FALSE)</f>
        <v>202.69</v>
      </c>
      <c r="AW25">
        <f>VLOOKUP($O25,'Table 3 UT Solar 2031'!$B$10:$K$36,9,FALSE)</f>
        <v>210.07</v>
      </c>
      <c r="AZ25">
        <f>SUM(AB$13:AB25)*AN25/1000</f>
        <v>0</v>
      </c>
      <c r="BA25">
        <f>SUM(AC$13:AC25)*AO25/1000</f>
        <v>0</v>
      </c>
      <c r="BB25">
        <f>SUM(AD$13:AD25)*AP25/1000</f>
        <v>0</v>
      </c>
      <c r="BC25">
        <f>SUM(AE$13:AE25)*AQ25/1000</f>
        <v>0</v>
      </c>
      <c r="BD25">
        <f>SUM(AF$13:AF25)*AR25/1000</f>
        <v>0</v>
      </c>
      <c r="BE25">
        <f>SUM(AG$13:AG25)*AS25/1000</f>
        <v>0</v>
      </c>
      <c r="BF25">
        <f>SUM(AH$13:AH25)*AT25/1000</f>
        <v>0</v>
      </c>
      <c r="BG25">
        <f>SUM(AI$13:AI25)*AU25/1000</f>
        <v>0</v>
      </c>
      <c r="BH25">
        <f>SUM(AJ$13:AJ25)*AV25/1000</f>
        <v>0</v>
      </c>
      <c r="BI25">
        <f>SUM(AK$13:AK25)*AW25/1000</f>
        <v>0</v>
      </c>
      <c r="BJ25">
        <f t="shared" si="7"/>
        <v>0</v>
      </c>
    </row>
    <row r="26" spans="2:62">
      <c r="B26" s="277">
        <f t="shared" si="5"/>
        <v>2031</v>
      </c>
      <c r="C26" s="10">
        <f t="shared" si="0"/>
        <v>0</v>
      </c>
      <c r="D26" s="61" t="str">
        <f t="shared" si="1"/>
        <v/>
      </c>
      <c r="E26" s="10">
        <f>SUMIF('Table 5'!$J$20:$J$271,B26,'Table 5'!$C$20:$C$271)/SUMIF('Table 5'!$J$20:$J$271,B26,'Table 5'!$F$20:$F$271)</f>
        <v>29.552987142726618</v>
      </c>
      <c r="F26" s="51"/>
      <c r="G26" s="10">
        <f>IFERROR(SUMIF('Table 5'!$J$20:$J$271,B26,'Table 5'!$E$20:$E$271)/SUMIF('Table 5'!$J$20:$J$271,B26,'Table 5'!$F$20:$F$271),0)</f>
        <v>29.552987142726618</v>
      </c>
      <c r="H26" s="50"/>
      <c r="I26"/>
      <c r="M26" s="198"/>
      <c r="O26">
        <f t="shared" si="2"/>
        <v>2031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AB26">
        <f t="shared" si="6"/>
        <v>0</v>
      </c>
      <c r="AC26">
        <f t="shared" si="3"/>
        <v>0</v>
      </c>
      <c r="AD26">
        <f t="shared" si="3"/>
        <v>0</v>
      </c>
      <c r="AE26">
        <f t="shared" si="3"/>
        <v>0</v>
      </c>
      <c r="AF26">
        <f t="shared" si="3"/>
        <v>0</v>
      </c>
      <c r="AG26">
        <f t="shared" si="3"/>
        <v>0</v>
      </c>
      <c r="AH26">
        <f t="shared" si="3"/>
        <v>0</v>
      </c>
      <c r="AI26">
        <f t="shared" si="3"/>
        <v>0</v>
      </c>
      <c r="AJ26">
        <f t="shared" si="3"/>
        <v>0</v>
      </c>
      <c r="AK26">
        <f t="shared" si="3"/>
        <v>0</v>
      </c>
      <c r="AN26">
        <f>VLOOKUP($O26,'Table 3 WY Wind 2021'!$B$10:$J$36,9,FALSE)</f>
        <v>116.8</v>
      </c>
      <c r="AO26">
        <f>VLOOKUP($O26,'Table 3 DJ Wind 2031'!$B$10:$J$36,9,FALSE)</f>
        <v>227.93</v>
      </c>
      <c r="AP26">
        <f>VLOOKUP($O26,'Table 3 ID Wind 2036'!$B$10:$J$36,9,FALSE)</f>
        <v>231.81</v>
      </c>
      <c r="AQ26">
        <f>VLOOKUP($O26,'Table 3 30 MW Geoth 2029'!$B$10:$J$36,9,FALSE)</f>
        <v>856.05</v>
      </c>
      <c r="AR26">
        <f>VLOOKUP($O26,'Table 3 200 MW (UT N) 2029)'!$B$11:$H$41,7,FALSE)</f>
        <v>145.94</v>
      </c>
      <c r="AS26">
        <f>VLOOKUP($O26,'Table 3 436MW (West M) 2030'!$B$11:$I$41,7,FALSE)</f>
        <v>217.05</v>
      </c>
      <c r="AT26">
        <f>VLOOKUP($O26,'Table 3 477 MW (Wyo) 2033'!$B$11:$I$41,7,FALSE)</f>
        <v>222.25</v>
      </c>
      <c r="AU26">
        <f>VLOOKUP($O26,'Table 3 200 MW (Wyo) 2033'!$B$11:$I$41,7,FALSE)</f>
        <v>191.69</v>
      </c>
      <c r="AV26">
        <f>VLOOKUP($O26,'Table 3 Yakima Solar 2028'!$B$10:$K$36,9,FALSE)</f>
        <v>207.55</v>
      </c>
      <c r="AW26">
        <f>VLOOKUP($O26,'Table 3 UT Solar 2031'!$B$10:$K$36,9,FALSE)</f>
        <v>215.13</v>
      </c>
      <c r="AZ26">
        <f>SUM(AB$13:AB26)*AN26/1000</f>
        <v>0</v>
      </c>
      <c r="BA26">
        <f>SUM(AC$13:AC26)*AO26/1000</f>
        <v>0</v>
      </c>
      <c r="BB26">
        <f>SUM(AD$13:AD26)*AP26/1000</f>
        <v>0</v>
      </c>
      <c r="BC26">
        <f>SUM(AE$13:AE26)*AQ26/1000</f>
        <v>0</v>
      </c>
      <c r="BD26">
        <f>SUM(AF$13:AF26)*AR26/1000</f>
        <v>0</v>
      </c>
      <c r="BE26">
        <f>SUM(AG$13:AG26)*AS26/1000</f>
        <v>0</v>
      </c>
      <c r="BF26">
        <f>SUM(AH$13:AH26)*AT26/1000</f>
        <v>0</v>
      </c>
      <c r="BG26">
        <f>SUM(AI$13:AI26)*AU26/1000</f>
        <v>0</v>
      </c>
      <c r="BH26">
        <f>SUM(AJ$13:AJ26)*AV26/1000</f>
        <v>0</v>
      </c>
      <c r="BI26">
        <f>SUM(AK$13:AK26)*AW26/1000</f>
        <v>0</v>
      </c>
      <c r="BJ26">
        <f t="shared" si="7"/>
        <v>0</v>
      </c>
    </row>
    <row r="27" spans="2:62">
      <c r="B27" s="277">
        <f t="shared" si="5"/>
        <v>2032</v>
      </c>
      <c r="C27" s="10">
        <f t="shared" si="0"/>
        <v>0</v>
      </c>
      <c r="D27" s="61" t="str">
        <f t="shared" si="1"/>
        <v/>
      </c>
      <c r="E27" s="10">
        <f>SUMIF('Table 5'!$J$20:$J$271,B27,'Table 5'!$C$20:$C$271)/SUMIF('Table 5'!$J$20:$J$271,B27,'Table 5'!$F$20:$F$271)</f>
        <v>31.68083591030004</v>
      </c>
      <c r="F27" s="51"/>
      <c r="G27" s="10">
        <f>IFERROR(SUMIF('Table 5'!$J$20:$J$271,B27,'Table 5'!$E$20:$E$271)/SUMIF('Table 5'!$J$20:$J$271,B27,'Table 5'!$F$20:$F$271),0)</f>
        <v>31.68083591030004</v>
      </c>
      <c r="H27" s="50"/>
      <c r="I27"/>
      <c r="M27" s="198"/>
      <c r="O27">
        <f t="shared" si="2"/>
        <v>2032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B27">
        <f t="shared" si="6"/>
        <v>0</v>
      </c>
      <c r="AC27">
        <f t="shared" si="3"/>
        <v>0</v>
      </c>
      <c r="AD27">
        <f t="shared" si="3"/>
        <v>0</v>
      </c>
      <c r="AE27">
        <f t="shared" si="3"/>
        <v>0</v>
      </c>
      <c r="AF27">
        <f t="shared" si="3"/>
        <v>0</v>
      </c>
      <c r="AG27">
        <f t="shared" si="3"/>
        <v>0</v>
      </c>
      <c r="AH27">
        <f t="shared" si="3"/>
        <v>0</v>
      </c>
      <c r="AI27">
        <f t="shared" si="3"/>
        <v>0</v>
      </c>
      <c r="AJ27">
        <f t="shared" si="3"/>
        <v>0</v>
      </c>
      <c r="AK27">
        <f t="shared" si="3"/>
        <v>0</v>
      </c>
      <c r="AN27">
        <f>VLOOKUP($O27,'Table 3 WY Wind 2021'!$B$10:$J$36,9,FALSE)</f>
        <v>119.62</v>
      </c>
      <c r="AO27">
        <f>VLOOKUP($O27,'Table 3 DJ Wind 2031'!$B$10:$J$36,9,FALSE)</f>
        <v>233.41</v>
      </c>
      <c r="AP27">
        <f>VLOOKUP($O27,'Table 3 ID Wind 2036'!$B$10:$J$36,9,FALSE)</f>
        <v>237.39</v>
      </c>
      <c r="AQ27">
        <f>VLOOKUP($O27,'Table 3 30 MW Geoth 2029'!$B$10:$J$36,9,FALSE)</f>
        <v>876.69</v>
      </c>
      <c r="AR27">
        <f>VLOOKUP($O27,'Table 3 200 MW (UT N) 2029)'!$B$11:$H$41,7,FALSE)</f>
        <v>149.43</v>
      </c>
      <c r="AS27">
        <f>VLOOKUP($O27,'Table 3 436MW (West M) 2030'!$B$11:$I$41,7,FALSE)</f>
        <v>222.28</v>
      </c>
      <c r="AT27">
        <f>VLOOKUP($O27,'Table 3 477 MW (Wyo) 2033'!$B$11:$I$41,7,FALSE)</f>
        <v>227.56</v>
      </c>
      <c r="AU27">
        <f>VLOOKUP($O27,'Table 3 200 MW (Wyo) 2033'!$B$11:$I$41,7,FALSE)</f>
        <v>196.29</v>
      </c>
      <c r="AV27">
        <f>VLOOKUP($O27,'Table 3 Yakima Solar 2028'!$B$10:$K$36,9,FALSE)</f>
        <v>212.54</v>
      </c>
      <c r="AW27">
        <f>VLOOKUP($O27,'Table 3 UT Solar 2031'!$B$10:$K$36,9,FALSE)</f>
        <v>220.31</v>
      </c>
      <c r="AZ27">
        <f>SUM(AB$13:AB27)*AN27/1000</f>
        <v>0</v>
      </c>
      <c r="BA27">
        <f>SUM(AC$13:AC27)*AO27/1000</f>
        <v>0</v>
      </c>
      <c r="BB27">
        <f>SUM(AD$13:AD27)*AP27/1000</f>
        <v>0</v>
      </c>
      <c r="BC27">
        <f>SUM(AE$13:AE27)*AQ27/1000</f>
        <v>0</v>
      </c>
      <c r="BD27">
        <f>SUM(AF$13:AF27)*AR27/1000</f>
        <v>0</v>
      </c>
      <c r="BE27">
        <f>SUM(AG$13:AG27)*AS27/1000</f>
        <v>0</v>
      </c>
      <c r="BF27">
        <f>SUM(AH$13:AH27)*AT27/1000</f>
        <v>0</v>
      </c>
      <c r="BG27">
        <f>SUM(AI$13:AI27)*AU27/1000</f>
        <v>0</v>
      </c>
      <c r="BH27">
        <f>SUM(AJ$13:AJ27)*AV27/1000</f>
        <v>0</v>
      </c>
      <c r="BI27">
        <f>SUM(AK$13:AK27)*AW27/1000</f>
        <v>0</v>
      </c>
      <c r="BJ27">
        <f t="shared" si="7"/>
        <v>0</v>
      </c>
    </row>
    <row r="28" spans="2:62">
      <c r="B28" s="277">
        <f t="shared" si="5"/>
        <v>2033</v>
      </c>
      <c r="C28" s="10">
        <f t="shared" si="0"/>
        <v>0</v>
      </c>
      <c r="D28" s="61" t="str">
        <f t="shared" si="1"/>
        <v/>
      </c>
      <c r="E28" s="10">
        <f>SUMIF('Table 5'!$J$20:$J$271,B28,'Table 5'!$C$20:$C$271)/SUMIF('Table 5'!$J$20:$J$271,B28,'Table 5'!$F$20:$F$271)</f>
        <v>39.055236049810624</v>
      </c>
      <c r="F28" s="51"/>
      <c r="G28" s="10">
        <f>IFERROR(SUMIF('Table 5'!$J$20:$J$271,B28,'Table 5'!$E$20:$E$271)/SUMIF('Table 5'!$J$20:$J$271,B28,'Table 5'!$F$20:$F$271),0)</f>
        <v>39.055236049810624</v>
      </c>
      <c r="H28" s="50"/>
      <c r="I28"/>
      <c r="M28" s="198"/>
      <c r="O28">
        <f t="shared" si="2"/>
        <v>2033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AB28">
        <f t="shared" si="6"/>
        <v>0</v>
      </c>
      <c r="AC28">
        <f t="shared" si="3"/>
        <v>0</v>
      </c>
      <c r="AD28">
        <f t="shared" si="3"/>
        <v>0</v>
      </c>
      <c r="AE28">
        <f t="shared" si="3"/>
        <v>0</v>
      </c>
      <c r="AF28">
        <f t="shared" si="3"/>
        <v>0</v>
      </c>
      <c r="AG28">
        <f t="shared" si="3"/>
        <v>0</v>
      </c>
      <c r="AH28">
        <f t="shared" si="3"/>
        <v>0</v>
      </c>
      <c r="AI28">
        <f t="shared" si="3"/>
        <v>0</v>
      </c>
      <c r="AJ28">
        <f t="shared" si="3"/>
        <v>0</v>
      </c>
      <c r="AK28">
        <f t="shared" si="3"/>
        <v>0</v>
      </c>
      <c r="AN28">
        <f>VLOOKUP($O28,'Table 3 WY Wind 2021'!$B$10:$J$36,9,FALSE)</f>
        <v>122.51</v>
      </c>
      <c r="AO28">
        <f>VLOOKUP($O28,'Table 3 DJ Wind 2031'!$B$10:$J$36,9,FALSE)</f>
        <v>239.05</v>
      </c>
      <c r="AP28">
        <f>VLOOKUP($O28,'Table 3 ID Wind 2036'!$B$10:$J$36,9,FALSE)</f>
        <v>243.13</v>
      </c>
      <c r="AQ28">
        <f>VLOOKUP($O28,'Table 3 30 MW Geoth 2029'!$B$10:$J$36,9,FALSE)</f>
        <v>897.87</v>
      </c>
      <c r="AR28">
        <f>VLOOKUP($O28,'Table 3 200 MW (UT N) 2029)'!$B$11:$H$41,7,FALSE)</f>
        <v>153.04</v>
      </c>
      <c r="AS28">
        <f>VLOOKUP($O28,'Table 3 436MW (West M) 2030'!$B$11:$I$41,7,FALSE)</f>
        <v>227.66</v>
      </c>
      <c r="AT28">
        <f>VLOOKUP($O28,'Table 3 477 MW (Wyo) 2033'!$B$11:$I$41,7,FALSE)</f>
        <v>233.09</v>
      </c>
      <c r="AU28">
        <f>VLOOKUP($O28,'Table 3 200 MW (Wyo) 2033'!$B$11:$I$41,7,FALSE)</f>
        <v>201.04</v>
      </c>
      <c r="AV28">
        <f>VLOOKUP($O28,'Table 3 Yakima Solar 2028'!$B$10:$K$36,9,FALSE)</f>
        <v>217.69</v>
      </c>
      <c r="AW28">
        <f>VLOOKUP($O28,'Table 3 UT Solar 2031'!$B$10:$K$36,9,FALSE)</f>
        <v>225.65</v>
      </c>
      <c r="AZ28">
        <f>SUM(AB$13:AB28)*AN28/1000</f>
        <v>0</v>
      </c>
      <c r="BA28">
        <f>SUM(AC$13:AC28)*AO28/1000</f>
        <v>0</v>
      </c>
      <c r="BB28">
        <f>SUM(AD$13:AD28)*AP28/1000</f>
        <v>0</v>
      </c>
      <c r="BC28">
        <f>SUM(AE$13:AE28)*AQ28/1000</f>
        <v>0</v>
      </c>
      <c r="BD28">
        <f>SUM(AF$13:AF28)*AR28/1000</f>
        <v>0</v>
      </c>
      <c r="BE28">
        <f>SUM(AG$13:AG28)*AS28/1000</f>
        <v>0</v>
      </c>
      <c r="BF28">
        <f>SUM(AH$13:AH28)*AT28/1000</f>
        <v>0</v>
      </c>
      <c r="BG28">
        <f>SUM(AI$13:AI28)*AU28/1000</f>
        <v>0</v>
      </c>
      <c r="BH28">
        <f>SUM(AJ$13:AJ28)*AV28/1000</f>
        <v>0</v>
      </c>
      <c r="BI28">
        <f>SUM(AK$13:AK28)*AW28/1000</f>
        <v>0</v>
      </c>
      <c r="BJ28">
        <f t="shared" si="7"/>
        <v>0</v>
      </c>
    </row>
    <row r="29" spans="2:62">
      <c r="B29" s="277">
        <f t="shared" si="5"/>
        <v>2034</v>
      </c>
      <c r="C29" s="10">
        <f t="shared" si="0"/>
        <v>0</v>
      </c>
      <c r="D29" s="61" t="str">
        <f t="shared" si="1"/>
        <v/>
      </c>
      <c r="E29" s="10">
        <f>SUMIF('Table 5'!$J$20:$J$271,B29,'Table 5'!$C$20:$C$271)/SUMIF('Table 5'!$J$20:$J$271,B29,'Table 5'!$F$20:$F$271)</f>
        <v>45.136147037866188</v>
      </c>
      <c r="F29" s="51"/>
      <c r="G29" s="10">
        <f>IFERROR(SUMIF('Table 5'!$J$20:$J$271,B29,'Table 5'!$E$20:$E$271)/SUMIF('Table 5'!$J$20:$J$271,B29,'Table 5'!$F$20:$F$271),0)</f>
        <v>45.136147037866188</v>
      </c>
      <c r="H29" s="50"/>
      <c r="I29"/>
      <c r="M29" s="198"/>
      <c r="O29">
        <f t="shared" si="2"/>
        <v>2034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B29">
        <f t="shared" si="6"/>
        <v>0</v>
      </c>
      <c r="AC29">
        <f t="shared" si="3"/>
        <v>0</v>
      </c>
      <c r="AD29">
        <f t="shared" si="3"/>
        <v>0</v>
      </c>
      <c r="AE29">
        <f t="shared" si="3"/>
        <v>0</v>
      </c>
      <c r="AF29">
        <f t="shared" si="3"/>
        <v>0</v>
      </c>
      <c r="AG29">
        <f t="shared" si="3"/>
        <v>0</v>
      </c>
      <c r="AH29">
        <f t="shared" si="3"/>
        <v>0</v>
      </c>
      <c r="AI29">
        <f t="shared" si="3"/>
        <v>0</v>
      </c>
      <c r="AJ29">
        <f t="shared" si="3"/>
        <v>0</v>
      </c>
      <c r="AK29">
        <f t="shared" si="3"/>
        <v>0</v>
      </c>
      <c r="AN29">
        <f>VLOOKUP($O29,'Table 3 WY Wind 2021'!$B$10:$J$36,9,FALSE)</f>
        <v>125.47</v>
      </c>
      <c r="AO29">
        <f>VLOOKUP($O29,'Table 3 DJ Wind 2031'!$B$10:$J$36,9,FALSE)</f>
        <v>244.83</v>
      </c>
      <c r="AP29">
        <f>VLOOKUP($O29,'Table 3 ID Wind 2036'!$B$10:$J$36,9,FALSE)</f>
        <v>249.02</v>
      </c>
      <c r="AQ29">
        <f>VLOOKUP($O29,'Table 3 30 MW Geoth 2029'!$B$10:$J$36,9,FALSE)</f>
        <v>919.61</v>
      </c>
      <c r="AR29">
        <f>VLOOKUP($O29,'Table 3 200 MW (UT N) 2029)'!$B$11:$H$41,7,FALSE)</f>
        <v>156.75</v>
      </c>
      <c r="AS29">
        <f>VLOOKUP($O29,'Table 3 436MW (West M) 2030'!$B$11:$I$41,7,FALSE)</f>
        <v>233.17</v>
      </c>
      <c r="AT29">
        <f>VLOOKUP($O29,'Table 3 477 MW (Wyo) 2033'!$B$11:$I$41,7,FALSE)</f>
        <v>238.74</v>
      </c>
      <c r="AU29">
        <f>VLOOKUP($O29,'Table 3 200 MW (Wyo) 2033'!$B$11:$I$41,7,FALSE)</f>
        <v>205.91</v>
      </c>
      <c r="AV29">
        <f>VLOOKUP($O29,'Table 3 Yakima Solar 2028'!$B$10:$K$36,9,FALSE)</f>
        <v>222.95</v>
      </c>
      <c r="AW29">
        <f>VLOOKUP($O29,'Table 3 UT Solar 2031'!$B$10:$K$36,9,FALSE)</f>
        <v>231.1</v>
      </c>
      <c r="AZ29">
        <f>SUM(AB$13:AB29)*AN29/1000</f>
        <v>0</v>
      </c>
      <c r="BA29">
        <f>SUM(AC$13:AC29)*AO29/1000</f>
        <v>0</v>
      </c>
      <c r="BB29">
        <f>SUM(AD$13:AD29)*AP29/1000</f>
        <v>0</v>
      </c>
      <c r="BC29">
        <f>SUM(AE$13:AE29)*AQ29/1000</f>
        <v>0</v>
      </c>
      <c r="BD29">
        <f>SUM(AF$13:AF29)*AR29/1000</f>
        <v>0</v>
      </c>
      <c r="BE29">
        <f>SUM(AG$13:AG29)*AS29/1000</f>
        <v>0</v>
      </c>
      <c r="BF29">
        <f>SUM(AH$13:AH29)*AT29/1000</f>
        <v>0</v>
      </c>
      <c r="BG29">
        <f>SUM(AI$13:AI29)*AU29/1000</f>
        <v>0</v>
      </c>
      <c r="BH29">
        <f>SUM(AJ$13:AJ29)*AV29/1000</f>
        <v>0</v>
      </c>
      <c r="BI29">
        <f>SUM(AK$13:AK29)*AW29/1000</f>
        <v>0</v>
      </c>
      <c r="BJ29">
        <f t="shared" si="7"/>
        <v>0</v>
      </c>
    </row>
    <row r="30" spans="2:62">
      <c r="B30" s="277">
        <f t="shared" si="5"/>
        <v>2035</v>
      </c>
      <c r="C30" s="10">
        <f t="shared" si="0"/>
        <v>217.45693911453577</v>
      </c>
      <c r="D30" s="61" t="str">
        <f t="shared" si="1"/>
        <v/>
      </c>
      <c r="E30" s="10">
        <f>SUMIF('Table 5'!$J$20:$J$271,B30,'Table 5'!$C$20:$C$271)/SUMIF('Table 5'!$J$20:$J$271,B30,'Table 5'!$F$20:$F$271)</f>
        <v>-0.16666569879686965</v>
      </c>
      <c r="F30" s="51"/>
      <c r="G30" s="10">
        <f>IFERROR(SUMIF('Table 5'!$J$20:$J$271,B30,'Table 5'!$E$20:$E$271)/SUMIF('Table 5'!$J$20:$J$271,B30,'Table 5'!$F$20:$F$271),0)</f>
        <v>86.862729853626959</v>
      </c>
      <c r="H30" s="50"/>
      <c r="I30"/>
      <c r="M30" s="198"/>
      <c r="O30">
        <f t="shared" si="2"/>
        <v>2035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5.4823493160755588</v>
      </c>
      <c r="AB30">
        <f t="shared" si="6"/>
        <v>0</v>
      </c>
      <c r="AC30">
        <f t="shared" si="3"/>
        <v>0</v>
      </c>
      <c r="AD30">
        <f t="shared" si="3"/>
        <v>0</v>
      </c>
      <c r="AE30">
        <f t="shared" si="3"/>
        <v>0</v>
      </c>
      <c r="AF30">
        <f t="shared" si="3"/>
        <v>0</v>
      </c>
      <c r="AG30">
        <f t="shared" si="3"/>
        <v>0</v>
      </c>
      <c r="AH30">
        <f t="shared" si="3"/>
        <v>0</v>
      </c>
      <c r="AI30">
        <f t="shared" si="3"/>
        <v>0</v>
      </c>
      <c r="AJ30">
        <f t="shared" si="3"/>
        <v>0</v>
      </c>
      <c r="AK30">
        <f t="shared" si="3"/>
        <v>9.1874155695017024</v>
      </c>
      <c r="AN30">
        <f>VLOOKUP($O30,'Table 3 WY Wind 2021'!$B$10:$J$36,9,FALSE)</f>
        <v>128.49</v>
      </c>
      <c r="AO30">
        <f>VLOOKUP($O30,'Table 3 DJ Wind 2031'!$B$10:$J$36,9,FALSE)</f>
        <v>250.74</v>
      </c>
      <c r="AP30">
        <f>VLOOKUP($O30,'Table 3 ID Wind 2036'!$B$10:$J$36,9,FALSE)</f>
        <v>255.04</v>
      </c>
      <c r="AQ30">
        <f>VLOOKUP($O30,'Table 3 30 MW Geoth 2029'!$B$10:$J$36,9,FALSE)</f>
        <v>941.83</v>
      </c>
      <c r="AR30">
        <f>VLOOKUP($O30,'Table 3 200 MW (UT N) 2029)'!$B$11:$H$41,7,FALSE)</f>
        <v>160.53</v>
      </c>
      <c r="AS30">
        <f>VLOOKUP($O30,'Table 3 436MW (West M) 2030'!$B$11:$I$41,7,FALSE)</f>
        <v>238.79</v>
      </c>
      <c r="AT30">
        <f>VLOOKUP($O30,'Table 3 477 MW (Wyo) 2033'!$B$11:$I$41,7,FALSE)</f>
        <v>244.5</v>
      </c>
      <c r="AU30">
        <f>VLOOKUP($O30,'Table 3 200 MW (Wyo) 2033'!$B$11:$I$41,7,FALSE)</f>
        <v>210.88</v>
      </c>
      <c r="AV30">
        <f>VLOOKUP($O30,'Table 3 Yakima Solar 2028'!$B$10:$K$36,9,FALSE)</f>
        <v>228.33</v>
      </c>
      <c r="AW30">
        <f>VLOOKUP($O30,'Table 3 UT Solar 2031'!$B$10:$K$36,9,FALSE)</f>
        <v>236.69</v>
      </c>
      <c r="AZ30">
        <f>SUM(AB$13:AB30)*AN30/1000</f>
        <v>0</v>
      </c>
      <c r="BA30">
        <f>SUM(AC$13:AC30)*AO30/1000</f>
        <v>0</v>
      </c>
      <c r="BB30">
        <f>SUM(AD$13:AD30)*AP30/1000</f>
        <v>0</v>
      </c>
      <c r="BC30">
        <f>SUM(AE$13:AE30)*AQ30/1000</f>
        <v>0</v>
      </c>
      <c r="BD30">
        <f>SUM(AF$13:AF30)*AR30/1000</f>
        <v>0</v>
      </c>
      <c r="BE30">
        <f>SUM(AG$13:AG30)*AS30/1000</f>
        <v>0</v>
      </c>
      <c r="BF30">
        <f>SUM(AH$13:AH30)*AT30/1000</f>
        <v>0</v>
      </c>
      <c r="BG30">
        <f>SUM(AI$13:AI30)*AU30/1000</f>
        <v>0</v>
      </c>
      <c r="BH30">
        <f>SUM(AJ$13:AJ30)*AV30/1000</f>
        <v>0</v>
      </c>
      <c r="BI30">
        <f>SUM(AK$13:AK30)*AW30/1000</f>
        <v>2.1745693911453579</v>
      </c>
      <c r="BJ30">
        <f t="shared" si="7"/>
        <v>2.1745693911453579</v>
      </c>
    </row>
    <row r="31" spans="2:62">
      <c r="B31" s="277">
        <f t="shared" si="5"/>
        <v>2036</v>
      </c>
      <c r="C31" s="10">
        <f t="shared" si="0"/>
        <v>222.74889048256878</v>
      </c>
      <c r="D31" s="61" t="str">
        <f t="shared" si="1"/>
        <v/>
      </c>
      <c r="E31" s="10">
        <f>SUMIF('Table 5'!$J$20:$J$271,B31,'Table 5'!$C$20:$C$271)/SUMIF('Table 5'!$J$20:$J$271,B31,'Table 5'!$F$20:$F$271)</f>
        <v>-0.2639143141853223</v>
      </c>
      <c r="F31" s="51"/>
      <c r="G31" s="10">
        <f>IFERROR(SUMIF('Table 5'!$J$20:$J$271,B31,'Table 5'!$E$20:$E$271)/SUMIF('Table 5'!$J$20:$J$271,B31,'Table 5'!$F$20:$F$271),0)</f>
        <v>89.158880242783141</v>
      </c>
      <c r="H31" s="50"/>
      <c r="I31"/>
      <c r="M31" s="198"/>
      <c r="O31">
        <f t="shared" si="2"/>
        <v>2036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B31">
        <f t="shared" si="6"/>
        <v>0</v>
      </c>
      <c r="AC31">
        <f t="shared" si="3"/>
        <v>0</v>
      </c>
      <c r="AD31">
        <f t="shared" si="3"/>
        <v>0</v>
      </c>
      <c r="AE31">
        <f t="shared" si="3"/>
        <v>0</v>
      </c>
      <c r="AF31">
        <f t="shared" si="3"/>
        <v>0</v>
      </c>
      <c r="AG31">
        <f t="shared" si="3"/>
        <v>0</v>
      </c>
      <c r="AH31">
        <f t="shared" si="3"/>
        <v>0</v>
      </c>
      <c r="AI31">
        <f t="shared" si="3"/>
        <v>0</v>
      </c>
      <c r="AJ31">
        <f t="shared" si="3"/>
        <v>0</v>
      </c>
      <c r="AK31">
        <f t="shared" si="3"/>
        <v>0</v>
      </c>
      <c r="AN31">
        <f>VLOOKUP($O31,'Table 3 WY Wind 2021'!$B$10:$J$36,9,FALSE)</f>
        <v>131.6</v>
      </c>
      <c r="AO31">
        <f>VLOOKUP($O31,'Table 3 DJ Wind 2031'!$B$10:$J$36,9,FALSE)</f>
        <v>256.82</v>
      </c>
      <c r="AP31">
        <f>VLOOKUP($O31,'Table 3 ID Wind 2036'!$B$10:$J$36,9,FALSE)</f>
        <v>261.24</v>
      </c>
      <c r="AQ31">
        <f>VLOOKUP($O31,'Table 3 30 MW Geoth 2029'!$B$10:$J$36,9,FALSE)</f>
        <v>964.76</v>
      </c>
      <c r="AR31">
        <f>VLOOKUP($O31,'Table 3 200 MW (UT N) 2029)'!$B$11:$H$41,7,FALSE)</f>
        <v>164.43</v>
      </c>
      <c r="AS31">
        <f>VLOOKUP($O31,'Table 3 436MW (West M) 2030'!$B$11:$I$41,7,FALSE)</f>
        <v>244.62</v>
      </c>
      <c r="AT31">
        <f>VLOOKUP($O31,'Table 3 477 MW (Wyo) 2033'!$B$11:$I$41,7,FALSE)</f>
        <v>250.43</v>
      </c>
      <c r="AU31">
        <f>VLOOKUP($O31,'Table 3 200 MW (Wyo) 2033'!$B$11:$I$41,7,FALSE)</f>
        <v>216.01</v>
      </c>
      <c r="AV31">
        <f>VLOOKUP($O31,'Table 3 Yakima Solar 2028'!$B$10:$K$36,9,FALSE)</f>
        <v>233.88</v>
      </c>
      <c r="AW31">
        <f>VLOOKUP($O31,'Table 3 UT Solar 2031'!$B$10:$K$36,9,FALSE)</f>
        <v>242.45</v>
      </c>
      <c r="AZ31">
        <f>SUM(AB$13:AB31)*AN31/1000</f>
        <v>0</v>
      </c>
      <c r="BA31">
        <f>SUM(AC$13:AC31)*AO31/1000</f>
        <v>0</v>
      </c>
      <c r="BB31">
        <f>SUM(AD$13:AD31)*AP31/1000</f>
        <v>0</v>
      </c>
      <c r="BC31">
        <f>SUM(AE$13:AE31)*AQ31/1000</f>
        <v>0</v>
      </c>
      <c r="BD31">
        <f>SUM(AF$13:AF31)*AR31/1000</f>
        <v>0</v>
      </c>
      <c r="BE31">
        <f>SUM(AG$13:AG31)*AS31/1000</f>
        <v>0</v>
      </c>
      <c r="BF31">
        <f>SUM(AH$13:AH31)*AT31/1000</f>
        <v>0</v>
      </c>
      <c r="BG31">
        <f>SUM(AI$13:AI31)*AU31/1000</f>
        <v>0</v>
      </c>
      <c r="BH31">
        <f>SUM(AJ$13:AJ31)*AV31/1000</f>
        <v>0</v>
      </c>
      <c r="BI31">
        <f>SUM(AK$13:AK31)*AW31/1000</f>
        <v>2.2274889048256878</v>
      </c>
      <c r="BJ31">
        <f t="shared" si="7"/>
        <v>2.2274889048256878</v>
      </c>
    </row>
    <row r="32" spans="2:62">
      <c r="B32" s="277">
        <f t="shared" si="5"/>
        <v>2037</v>
      </c>
      <c r="C32" s="10">
        <f t="shared" si="0"/>
        <v>228.16946566857479</v>
      </c>
      <c r="D32" s="61" t="str">
        <f t="shared" si="1"/>
        <v/>
      </c>
      <c r="E32" s="10">
        <f>SUMIF('Table 5'!$J$20:$J$271,B32,'Table 5'!$C$20:$C$271)/SUMIF('Table 5'!$J$20:$J$271,B32,'Table 5'!$F$20:$F$271)</f>
        <v>-0.27512332751722374</v>
      </c>
      <c r="F32" s="51"/>
      <c r="G32" s="10">
        <f>IFERROR(SUMIF('Table 5'!$J$20:$J$271,B32,'Table 5'!$E$20:$E$271)/SUMIF('Table 5'!$J$20:$J$271,B32,'Table 5'!$F$20:$F$271),0)</f>
        <v>91.961919299693065</v>
      </c>
      <c r="H32" s="50"/>
      <c r="I32"/>
      <c r="M32" s="198"/>
      <c r="O32">
        <f t="shared" si="2"/>
        <v>2037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AB32">
        <f t="shared" si="6"/>
        <v>0</v>
      </c>
      <c r="AC32">
        <f t="shared" si="3"/>
        <v>0</v>
      </c>
      <c r="AD32">
        <f t="shared" si="3"/>
        <v>0</v>
      </c>
      <c r="AE32">
        <f t="shared" si="3"/>
        <v>0</v>
      </c>
      <c r="AF32">
        <f t="shared" si="3"/>
        <v>0</v>
      </c>
      <c r="AG32">
        <f t="shared" si="3"/>
        <v>0</v>
      </c>
      <c r="AH32">
        <f t="shared" si="3"/>
        <v>0</v>
      </c>
      <c r="AI32">
        <f t="shared" si="3"/>
        <v>0</v>
      </c>
      <c r="AJ32">
        <f t="shared" si="3"/>
        <v>0</v>
      </c>
      <c r="AK32">
        <f t="shared" si="3"/>
        <v>0</v>
      </c>
      <c r="AN32">
        <f>VLOOKUP($O32,'Table 3 WY Wind 2021'!$B$10:$J$36,9,FALSE)</f>
        <v>134.76</v>
      </c>
      <c r="AO32">
        <f>VLOOKUP($O32,'Table 3 DJ Wind 2031'!$B$10:$J$36,9,FALSE)</f>
        <v>263.04000000000002</v>
      </c>
      <c r="AP32">
        <f>VLOOKUP($O32,'Table 3 ID Wind 2036'!$B$10:$J$36,9,FALSE)</f>
        <v>267.58</v>
      </c>
      <c r="AQ32">
        <f>VLOOKUP($O32,'Table 3 30 MW Geoth 2029'!$B$10:$J$36,9,FALSE)</f>
        <v>988.16</v>
      </c>
      <c r="AR32">
        <f>VLOOKUP($O32,'Table 3 200 MW (UT N) 2029)'!$B$11:$H$41,7,FALSE)</f>
        <v>168.43</v>
      </c>
      <c r="AS32">
        <f>VLOOKUP($O32,'Table 3 436MW (West M) 2030'!$B$11:$I$41,7,FALSE)</f>
        <v>250.59</v>
      </c>
      <c r="AT32">
        <f>VLOOKUP($O32,'Table 3 477 MW (Wyo) 2033'!$B$11:$I$41,7,FALSE)</f>
        <v>256.47000000000003</v>
      </c>
      <c r="AU32">
        <f>VLOOKUP($O32,'Table 3 200 MW (Wyo) 2033'!$B$11:$I$41,7,FALSE)</f>
        <v>221.26</v>
      </c>
      <c r="AV32">
        <f>VLOOKUP($O32,'Table 3 Yakima Solar 2028'!$B$10:$K$36,9,FALSE)</f>
        <v>239.57</v>
      </c>
      <c r="AW32">
        <f>VLOOKUP($O32,'Table 3 UT Solar 2031'!$B$10:$K$36,9,FALSE)</f>
        <v>248.35</v>
      </c>
      <c r="AZ32">
        <f>SUM(AB$13:AB32)*AN32/1000</f>
        <v>0</v>
      </c>
      <c r="BA32">
        <f>SUM(AC$13:AC32)*AO32/1000</f>
        <v>0</v>
      </c>
      <c r="BB32">
        <f>SUM(AD$13:AD32)*AP32/1000</f>
        <v>0</v>
      </c>
      <c r="BC32">
        <f>SUM(AE$13:AE32)*AQ32/1000</f>
        <v>0</v>
      </c>
      <c r="BD32">
        <f>SUM(AF$13:AF32)*AR32/1000</f>
        <v>0</v>
      </c>
      <c r="BE32">
        <f>SUM(AG$13:AG32)*AS32/1000</f>
        <v>0</v>
      </c>
      <c r="BF32">
        <f>SUM(AH$13:AH32)*AT32/1000</f>
        <v>0</v>
      </c>
      <c r="BG32">
        <f>SUM(AI$13:AI32)*AU32/1000</f>
        <v>0</v>
      </c>
      <c r="BH32">
        <f>SUM(AJ$13:AJ32)*AV32/1000</f>
        <v>0</v>
      </c>
      <c r="BI32">
        <f>SUM(AK$13:AK32)*AW32/1000</f>
        <v>2.2816946566857479</v>
      </c>
      <c r="BJ32" s="285">
        <f t="shared" si="7"/>
        <v>2.2816946566857479</v>
      </c>
    </row>
    <row r="33" spans="1:62" hidden="1">
      <c r="B33" s="16">
        <f t="shared" si="5"/>
        <v>2038</v>
      </c>
      <c r="C33" s="10">
        <f t="shared" si="0"/>
        <v>233.73703950369281</v>
      </c>
      <c r="D33" s="61" t="str">
        <f t="shared" ref="D33" si="8">IF(OR(AND(B33=2029,_30_Geo_West&gt;0),AND(B33=2029,_200_SCCT_UtahN&gt;0),AND(B33=2030,_436_CCCT_WestMain&gt;0)),"(4)","")</f>
        <v/>
      </c>
      <c r="E33" s="10" t="e">
        <f>SUMIF('Table 5'!$J$20:$J$271,B33,'Table 5'!$C$20:$C$271)/SUMIF('Table 5'!$J$20:$J$271,B33,'Table 5'!$F$20:$F$271)</f>
        <v>#DIV/0!</v>
      </c>
      <c r="F33" s="51"/>
      <c r="G33" s="15">
        <f>IFERROR(SUMIF('Table 5'!$J$20:$J$271,B33,'Table 5'!$E$20:$E$271)/SUMIF('Table 5'!$J$20:$J$271,B33,'Table 5'!$F$20:$F$271),0)</f>
        <v>0</v>
      </c>
      <c r="H33" s="50"/>
      <c r="I33"/>
      <c r="M33" s="198"/>
      <c r="O33">
        <f t="shared" ref="O33" si="9">B33</f>
        <v>2038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B33">
        <f t="shared" ref="AB33" si="10">P33/P$5</f>
        <v>0</v>
      </c>
      <c r="AC33">
        <f t="shared" ref="AC33" si="11">Q33/Q$5</f>
        <v>0</v>
      </c>
      <c r="AD33">
        <f t="shared" ref="AD33" si="12">R33/R$5</f>
        <v>0</v>
      </c>
      <c r="AE33">
        <f t="shared" ref="AE33" si="13">S33/S$5</f>
        <v>0</v>
      </c>
      <c r="AF33">
        <f t="shared" ref="AF33" si="14">T33/T$5</f>
        <v>0</v>
      </c>
      <c r="AG33">
        <f t="shared" ref="AG33" si="15">U33/U$5</f>
        <v>0</v>
      </c>
      <c r="AH33">
        <f t="shared" ref="AH33" si="16">V33/V$5</f>
        <v>0</v>
      </c>
      <c r="AI33">
        <f t="shared" ref="AI33" si="17">W33/W$5</f>
        <v>0</v>
      </c>
      <c r="AJ33">
        <f t="shared" ref="AJ33" si="18">X33/X$5</f>
        <v>0</v>
      </c>
      <c r="AK33">
        <f t="shared" ref="AK33" si="19">Y33/Y$5</f>
        <v>0</v>
      </c>
      <c r="AN33">
        <f>VLOOKUP($O33,'Table 3 WY Wind 2021'!$B$10:$J$36,9,FALSE)</f>
        <v>138.07</v>
      </c>
      <c r="AO33">
        <f>VLOOKUP($O33,'Table 3 DJ Wind 2031'!$B$10:$J$36,9,FALSE)</f>
        <v>269.48</v>
      </c>
      <c r="AP33">
        <f>VLOOKUP($O33,'Table 3 ID Wind 2036'!$B$10:$J$36,9,FALSE)</f>
        <v>274.11</v>
      </c>
      <c r="AQ33">
        <f>VLOOKUP($O33,'Table 3 30 MW Geoth 2029'!$B$10:$J$36,9,FALSE)</f>
        <v>1012.27</v>
      </c>
      <c r="AR33">
        <f>VLOOKUP($O33,'Table 3 200 MW (UT N) 2029)'!$B$11:$H$41,7,FALSE)</f>
        <v>172.55</v>
      </c>
      <c r="AS33">
        <f>VLOOKUP($O33,'Table 3 436MW (West M) 2030'!$B$11:$I$41,7,FALSE)</f>
        <v>256.70999999999998</v>
      </c>
      <c r="AT33">
        <f>VLOOKUP($O33,'Table 3 477 MW (Wyo) 2033'!$B$11:$I$41,7,FALSE)</f>
        <v>262.75</v>
      </c>
      <c r="AU33">
        <f>VLOOKUP($O33,'Table 3 200 MW (Wyo) 2033'!$B$11:$I$41,7,FALSE)</f>
        <v>226.67</v>
      </c>
      <c r="AV33">
        <f>VLOOKUP($O33,'Table 3 Yakima Solar 2028'!$B$10:$K$36,9,FALSE)</f>
        <v>245.41</v>
      </c>
      <c r="AW33">
        <f>VLOOKUP($O33,'Table 3 UT Solar 2031'!$B$10:$K$36,9,FALSE)</f>
        <v>254.41</v>
      </c>
      <c r="AZ33">
        <f>SUM(AB$13:AB33)*AN33/1000</f>
        <v>0</v>
      </c>
      <c r="BA33">
        <f>SUM(AC$13:AC33)*AO33/1000</f>
        <v>0</v>
      </c>
      <c r="BB33">
        <f>SUM(AD$13:AD33)*AP33/1000</f>
        <v>0</v>
      </c>
      <c r="BC33">
        <f>SUM(AE$13:AE33)*AQ33/1000</f>
        <v>0</v>
      </c>
      <c r="BD33">
        <f>SUM(AF$13:AF33)*AR33/1000</f>
        <v>0</v>
      </c>
      <c r="BE33">
        <f>SUM(AG$13:AG33)*AS33/1000</f>
        <v>0</v>
      </c>
      <c r="BF33">
        <f>SUM(AH$13:AH33)*AT33/1000</f>
        <v>0</v>
      </c>
      <c r="BG33">
        <f>SUM(AI$13:AI33)*AU33/1000</f>
        <v>0</v>
      </c>
      <c r="BH33">
        <f>SUM(AJ$13:AJ33)*AV33/1000</f>
        <v>0</v>
      </c>
      <c r="BI33">
        <f>SUM(AK$13:AK33)*AW33/1000</f>
        <v>2.337370395036928</v>
      </c>
      <c r="BJ33" s="285">
        <f t="shared" ref="BJ33" si="20">SUM(AZ33:BI33)</f>
        <v>2.337370395036928</v>
      </c>
    </row>
    <row r="34" spans="1:62" hidden="1">
      <c r="B34" s="277"/>
      <c r="C34" s="10"/>
      <c r="D34" s="61"/>
      <c r="E34" s="10"/>
      <c r="F34" s="51"/>
      <c r="G34" s="10"/>
      <c r="H34" s="50"/>
      <c r="I34"/>
      <c r="M34" s="198"/>
      <c r="O34">
        <f t="shared" si="2"/>
        <v>0</v>
      </c>
      <c r="P34" t="e">
        <v>#N/A</v>
      </c>
      <c r="Q34" t="e">
        <v>#N/A</v>
      </c>
      <c r="R34" t="e">
        <v>#N/A</v>
      </c>
      <c r="S34" t="e">
        <v>#N/A</v>
      </c>
      <c r="T34" t="e">
        <v>#N/A</v>
      </c>
      <c r="U34" t="e">
        <v>#N/A</v>
      </c>
      <c r="V34" t="e">
        <v>#N/A</v>
      </c>
      <c r="W34" t="e">
        <v>#N/A</v>
      </c>
      <c r="X34" t="e">
        <v>#N/A</v>
      </c>
      <c r="Y34" t="e">
        <v>#N/A</v>
      </c>
      <c r="AB34" t="e">
        <f t="shared" si="6"/>
        <v>#N/A</v>
      </c>
      <c r="AC34" t="e">
        <f t="shared" si="3"/>
        <v>#N/A</v>
      </c>
      <c r="AD34" t="e">
        <f t="shared" si="3"/>
        <v>#N/A</v>
      </c>
      <c r="AE34" t="e">
        <f t="shared" si="3"/>
        <v>#N/A</v>
      </c>
      <c r="AF34" t="e">
        <f t="shared" si="3"/>
        <v>#N/A</v>
      </c>
      <c r="AG34" t="e">
        <f t="shared" si="3"/>
        <v>#N/A</v>
      </c>
      <c r="AH34" t="e">
        <f t="shared" si="3"/>
        <v>#N/A</v>
      </c>
      <c r="AI34" t="e">
        <f t="shared" si="3"/>
        <v>#N/A</v>
      </c>
      <c r="AJ34" t="e">
        <f t="shared" si="3"/>
        <v>#N/A</v>
      </c>
      <c r="AK34" t="e">
        <f t="shared" si="3"/>
        <v>#N/A</v>
      </c>
      <c r="AN34" t="e">
        <f>VLOOKUP($O34,'Table 3 WY Wind 2021'!$B$10:$J$36,9,FALSE)</f>
        <v>#N/A</v>
      </c>
      <c r="AO34" t="e">
        <f>VLOOKUP($O34,'Table 3 DJ Wind 2031'!$B$10:$J$36,9,FALSE)</f>
        <v>#N/A</v>
      </c>
      <c r="AP34" t="e">
        <f>VLOOKUP($O34,'Table 3 ID Wind 2036'!$B$10:$J$36,9,FALSE)</f>
        <v>#N/A</v>
      </c>
      <c r="AQ34" t="e">
        <f>VLOOKUP($O34,'Table 3 30 MW Geoth 2029'!$B$10:$J$36,9,FALSE)</f>
        <v>#N/A</v>
      </c>
      <c r="AR34" t="e">
        <f>VLOOKUP($O34,'Table 3 200 MW (UT N) 2029)'!$B$11:$H$41,7,FALSE)</f>
        <v>#N/A</v>
      </c>
      <c r="AS34" t="e">
        <f>VLOOKUP($O34,'Table 3 436MW (West M) 2030'!$B$11:$I$41,7,FALSE)</f>
        <v>#N/A</v>
      </c>
      <c r="AT34" t="e">
        <f>VLOOKUP($O34,'Table 3 477 MW (Wyo) 2033'!$B$11:$I$41,7,FALSE)</f>
        <v>#N/A</v>
      </c>
      <c r="AU34" t="e">
        <f>VLOOKUP($O34,'Table 3 200 MW (Wyo) 2033'!$B$11:$I$41,7,FALSE)</f>
        <v>#N/A</v>
      </c>
      <c r="AV34" t="e">
        <f>VLOOKUP($O34,'Table 3 Yakima Solar 2028'!$B$10:$K$36,9,FALSE)</f>
        <v>#N/A</v>
      </c>
      <c r="AW34" t="e">
        <f>VLOOKUP($O34,'Table 3 UT Solar 2031'!$B$10:$K$36,9,FALSE)</f>
        <v>#N/A</v>
      </c>
      <c r="AZ34" t="e">
        <f>SUM(AB$13:AB34)*AN34/1000</f>
        <v>#N/A</v>
      </c>
      <c r="BA34" t="e">
        <f>SUM(AC$13:AC34)*AO34/1000</f>
        <v>#N/A</v>
      </c>
      <c r="BB34" t="e">
        <f>SUM(AD$13:AD34)*AP34/1000</f>
        <v>#N/A</v>
      </c>
      <c r="BC34" t="e">
        <f>SUM(AE$13:AE34)*AQ34/1000</f>
        <v>#N/A</v>
      </c>
      <c r="BD34" t="e">
        <f>SUM(AF$13:AF34)*AR34/1000</f>
        <v>#N/A</v>
      </c>
      <c r="BE34" t="e">
        <f>SUM(AG$13:AG34)*AS34/1000</f>
        <v>#N/A</v>
      </c>
      <c r="BF34" t="e">
        <f>SUM(AH$13:AH34)*AT34/1000</f>
        <v>#N/A</v>
      </c>
      <c r="BG34" t="e">
        <f>SUM(AI$13:AI34)*AU34/1000</f>
        <v>#N/A</v>
      </c>
      <c r="BH34" t="e">
        <f>SUM(AJ$13:AJ34)*AV34/1000</f>
        <v>#N/A</v>
      </c>
      <c r="BI34" t="e">
        <f>SUM(AK$13:AK34)*AW34/1000</f>
        <v>#N/A</v>
      </c>
      <c r="BJ34" t="e">
        <f t="shared" si="7"/>
        <v>#N/A</v>
      </c>
    </row>
    <row r="35" spans="1:62" hidden="1">
      <c r="B35" s="277"/>
      <c r="C35" s="10"/>
      <c r="D35" s="61"/>
      <c r="E35" s="10"/>
      <c r="F35" s="51"/>
      <c r="G35" s="10"/>
      <c r="H35" s="50"/>
      <c r="I35"/>
      <c r="M35" s="198"/>
      <c r="O35">
        <f t="shared" si="2"/>
        <v>0</v>
      </c>
      <c r="P35" t="e">
        <v>#N/A</v>
      </c>
      <c r="Q35" t="e">
        <v>#N/A</v>
      </c>
      <c r="R35" t="e">
        <v>#N/A</v>
      </c>
      <c r="S35" t="e">
        <v>#N/A</v>
      </c>
      <c r="T35" t="e">
        <v>#N/A</v>
      </c>
      <c r="U35" t="e">
        <v>#N/A</v>
      </c>
      <c r="V35" t="e">
        <v>#N/A</v>
      </c>
      <c r="W35" t="e">
        <v>#N/A</v>
      </c>
      <c r="X35" t="e">
        <v>#N/A</v>
      </c>
      <c r="Y35" t="e">
        <v>#N/A</v>
      </c>
      <c r="AB35" t="e">
        <f t="shared" si="6"/>
        <v>#N/A</v>
      </c>
      <c r="AC35" t="e">
        <f t="shared" si="3"/>
        <v>#N/A</v>
      </c>
      <c r="AD35" t="e">
        <f t="shared" si="3"/>
        <v>#N/A</v>
      </c>
      <c r="AE35" t="e">
        <f t="shared" si="3"/>
        <v>#N/A</v>
      </c>
      <c r="AF35" t="e">
        <f t="shared" si="3"/>
        <v>#N/A</v>
      </c>
      <c r="AG35" t="e">
        <f t="shared" si="3"/>
        <v>#N/A</v>
      </c>
      <c r="AH35" t="e">
        <f t="shared" si="3"/>
        <v>#N/A</v>
      </c>
      <c r="AI35" t="e">
        <f t="shared" si="3"/>
        <v>#N/A</v>
      </c>
      <c r="AJ35" t="e">
        <f t="shared" si="3"/>
        <v>#N/A</v>
      </c>
      <c r="AK35" t="e">
        <f t="shared" si="3"/>
        <v>#N/A</v>
      </c>
      <c r="AN35" t="e">
        <f>VLOOKUP($O35,'Table 3 WY Wind 2021'!$B$10:$J$36,9,FALSE)</f>
        <v>#N/A</v>
      </c>
      <c r="AO35" t="e">
        <f>VLOOKUP($O35,'Table 3 DJ Wind 2031'!$B$10:$J$36,9,FALSE)</f>
        <v>#N/A</v>
      </c>
      <c r="AP35" t="e">
        <f>VLOOKUP($O35,'Table 3 ID Wind 2036'!$B$10:$J$36,9,FALSE)</f>
        <v>#N/A</v>
      </c>
      <c r="AQ35" t="e">
        <f>VLOOKUP($O35,'Table 3 30 MW Geoth 2029'!$B$10:$J$36,9,FALSE)</f>
        <v>#N/A</v>
      </c>
      <c r="AR35" t="e">
        <f>VLOOKUP($O35,'Table 3 200 MW (UT N) 2029)'!$B$11:$H$41,7,FALSE)</f>
        <v>#N/A</v>
      </c>
      <c r="AS35" t="e">
        <f>VLOOKUP($O35,'Table 3 436MW (West M) 2030'!$B$11:$I$41,7,FALSE)</f>
        <v>#N/A</v>
      </c>
      <c r="AT35" t="e">
        <f>VLOOKUP($O35,'Table 3 477 MW (Wyo) 2033'!$B$11:$I$41,7,FALSE)</f>
        <v>#N/A</v>
      </c>
      <c r="AU35" t="e">
        <f>VLOOKUP($O35,'Table 3 200 MW (Wyo) 2033'!$B$11:$I$41,7,FALSE)</f>
        <v>#N/A</v>
      </c>
      <c r="AV35" t="e">
        <f>VLOOKUP($O35,'Table 3 Yakima Solar 2028'!$B$10:$K$36,9,FALSE)</f>
        <v>#N/A</v>
      </c>
      <c r="AW35" t="e">
        <f>VLOOKUP($O35,'Table 3 UT Solar 2031'!$B$10:$K$36,9,FALSE)</f>
        <v>#N/A</v>
      </c>
      <c r="AZ35" t="e">
        <f>SUM(AB$13:AB35)*AN35/1000</f>
        <v>#N/A</v>
      </c>
      <c r="BA35" t="e">
        <f>SUM(AC$13:AC35)*AO35/1000</f>
        <v>#N/A</v>
      </c>
      <c r="BB35" t="e">
        <f>SUM(AD$13:AD35)*AP35/1000</f>
        <v>#N/A</v>
      </c>
      <c r="BC35" t="e">
        <f>SUM(AE$13:AE35)*AQ35/1000</f>
        <v>#N/A</v>
      </c>
      <c r="BD35" t="e">
        <f>SUM(AF$13:AF35)*AR35/1000</f>
        <v>#N/A</v>
      </c>
      <c r="BE35" t="e">
        <f>SUM(AG$13:AG35)*AS35/1000</f>
        <v>#N/A</v>
      </c>
      <c r="BF35" t="e">
        <f>SUM(AH$13:AH35)*AT35/1000</f>
        <v>#N/A</v>
      </c>
      <c r="BG35" t="e">
        <f>SUM(AI$13:AI35)*AU35/1000</f>
        <v>#N/A</v>
      </c>
      <c r="BH35" t="e">
        <f>SUM(AJ$13:AJ35)*AV35/1000</f>
        <v>#N/A</v>
      </c>
      <c r="BI35" t="e">
        <f>SUM(AK$13:AK35)*AW35/1000</f>
        <v>#N/A</v>
      </c>
      <c r="BJ35" t="e">
        <f t="shared" si="7"/>
        <v>#N/A</v>
      </c>
    </row>
    <row r="36" spans="1:62" hidden="1">
      <c r="B36" s="277"/>
      <c r="C36" s="10"/>
      <c r="D36" s="61"/>
      <c r="E36" s="10"/>
      <c r="F36" s="51"/>
      <c r="G36" s="10"/>
      <c r="H36" s="50"/>
      <c r="I36"/>
      <c r="M36" s="198"/>
    </row>
    <row r="37" spans="1:62" hidden="1">
      <c r="B37" s="277"/>
      <c r="C37" s="10"/>
      <c r="D37" s="61"/>
      <c r="E37" s="10"/>
      <c r="F37" s="51"/>
      <c r="G37" s="10"/>
      <c r="H37" s="50"/>
      <c r="I37"/>
      <c r="M37" s="198"/>
    </row>
    <row r="38" spans="1:62" hidden="1">
      <c r="B38" s="277"/>
      <c r="C38" s="10"/>
      <c r="D38" s="61"/>
      <c r="E38" s="10"/>
      <c r="F38" s="51"/>
      <c r="G38" s="10"/>
      <c r="H38" s="50"/>
      <c r="I38"/>
    </row>
    <row r="39" spans="1:62">
      <c r="B39" s="277"/>
      <c r="C39" s="10"/>
      <c r="D39" s="61"/>
      <c r="E39" s="10"/>
      <c r="F39" s="51"/>
      <c r="G39" s="10"/>
      <c r="H39" s="50"/>
      <c r="I39"/>
    </row>
    <row r="40" spans="1:62">
      <c r="D40" s="10"/>
      <c r="F40" s="51"/>
      <c r="H40" s="50"/>
      <c r="I40"/>
    </row>
    <row r="41" spans="1:62">
      <c r="B41" s="71" t="str">
        <f>"Levelized Prices (Nominal) @ "&amp;TEXT(I42,"0.00%")&amp;" Discount Rate (1) (3) "</f>
        <v xml:space="preserve">Levelized Prices (Nominal) @ 6.57% Discount Rate (1) (3) </v>
      </c>
      <c r="E41" s="6"/>
      <c r="I41" s="65" t="s">
        <v>96</v>
      </c>
    </row>
    <row r="42" spans="1:62">
      <c r="B42" s="63"/>
      <c r="C42" s="10"/>
      <c r="D42" s="10"/>
      <c r="H42" s="50"/>
      <c r="I42" s="175">
        <v>6.5699999999999995E-2</v>
      </c>
    </row>
    <row r="43" spans="1:62">
      <c r="B43" s="64"/>
      <c r="E43" s="10"/>
      <c r="G43" s="174"/>
      <c r="H43" s="50"/>
    </row>
    <row r="44" spans="1:62">
      <c r="B44" s="64"/>
      <c r="E44" s="10"/>
      <c r="G44" s="174"/>
      <c r="H44" s="50"/>
    </row>
    <row r="45" spans="1:62">
      <c r="A45" s="4" t="s">
        <v>154</v>
      </c>
      <c r="B45" s="63" t="s">
        <v>8</v>
      </c>
      <c r="C45" s="10">
        <f ca="1">'Table 5'!$D$10*(Study_CF*8.76)/'Table 5'!$F$10</f>
        <v>0</v>
      </c>
      <c r="D45" s="10"/>
      <c r="H45" s="50"/>
    </row>
    <row r="46" spans="1:62">
      <c r="A46" s="4" t="s">
        <v>154</v>
      </c>
      <c r="B46" s="64" t="s">
        <v>39</v>
      </c>
      <c r="E46" s="10">
        <f>'Table 5'!$C$10/'Table 5'!$F$10</f>
        <v>19.658506787020514</v>
      </c>
      <c r="G46" s="174">
        <f>'Table 5'!$G$10</f>
        <v>19.658506787020514</v>
      </c>
      <c r="H46" s="50"/>
    </row>
    <row r="47" spans="1:62">
      <c r="F47" s="52"/>
      <c r="H47" s="50"/>
    </row>
    <row r="48" spans="1:62">
      <c r="A48" s="4" t="s">
        <v>155</v>
      </c>
      <c r="B48" s="63" t="s">
        <v>8</v>
      </c>
      <c r="C48" s="10">
        <f ca="1">'Table 5'!$D$7*(Study_CF*8.76)/'Table 5'!$F$7</f>
        <v>0</v>
      </c>
      <c r="D48" s="10"/>
      <c r="H48" s="50"/>
    </row>
    <row r="49" spans="1:13">
      <c r="A49" s="4" t="s">
        <v>155</v>
      </c>
      <c r="B49" s="64" t="s">
        <v>39</v>
      </c>
      <c r="E49" s="10">
        <f>'Table 5'!$C$7/'Table 5'!$F$7</f>
        <v>21.814303227183537</v>
      </c>
      <c r="G49" s="174">
        <f>'Table 5'!$G$7</f>
        <v>21.814303227183537</v>
      </c>
      <c r="H49" s="50"/>
    </row>
    <row r="50" spans="1:13">
      <c r="F50" s="52"/>
      <c r="H50" s="50"/>
    </row>
    <row r="51" spans="1:13">
      <c r="F51" s="52"/>
      <c r="H51" s="50"/>
    </row>
    <row r="52" spans="1:13">
      <c r="F52" s="52"/>
      <c r="H52" s="50"/>
    </row>
    <row r="53" spans="1:13">
      <c r="B53" s="4" t="s">
        <v>19</v>
      </c>
      <c r="E53" s="52"/>
      <c r="G53" s="52"/>
      <c r="H53" s="50"/>
      <c r="I53" s="174"/>
    </row>
    <row r="54" spans="1:13">
      <c r="B54" s="66" t="str">
        <f>"(1)   "&amp;I41</f>
        <v>(1)   Discount Rate - 2017 IRP</v>
      </c>
      <c r="E54" s="50"/>
      <c r="F54" s="52"/>
      <c r="G54" s="50"/>
      <c r="H54" s="50"/>
      <c r="I54" s="174"/>
    </row>
    <row r="55" spans="1:13">
      <c r="B55" s="4" t="s">
        <v>25</v>
      </c>
      <c r="F55" s="52"/>
      <c r="H55" s="50"/>
      <c r="I55" s="174"/>
    </row>
    <row r="56" spans="1:13">
      <c r="G56" s="201"/>
    </row>
    <row r="57" spans="1:13">
      <c r="B57" s="4" t="str">
        <f>IF(Study_Cap_Adj&gt;0,"(4)  The capacity payment is derived from:","")</f>
        <v/>
      </c>
    </row>
    <row r="58" spans="1:13" hidden="1">
      <c r="B58" s="159" t="str">
        <f>IF(AND(Study_Cap_Adj&gt;0,_30_Geo_West&lt;&gt;0),"       2028 - "&amp;'Table 3 477 MW (Wyo) 2033'!$B$12&amp;"   ("&amp;TEXT(_30_Geo_West," 0.0%")&amp;")","")</f>
        <v/>
      </c>
    </row>
    <row r="59" spans="1:13" ht="12.75" customHeight="1">
      <c r="B59" s="159"/>
    </row>
    <row r="60" spans="1:13" ht="12.75" customHeight="1">
      <c r="B60" s="159"/>
    </row>
    <row r="61" spans="1:13">
      <c r="B61" s="11"/>
      <c r="C61" s="8"/>
      <c r="D61" s="8"/>
      <c r="E61" s="8"/>
      <c r="G61" s="8"/>
    </row>
    <row r="62" spans="1:13">
      <c r="B62"/>
      <c r="I62" t="s">
        <v>86</v>
      </c>
    </row>
    <row r="63" spans="1:13" s="69" customFormat="1">
      <c r="A63" s="70"/>
      <c r="B63" s="11"/>
      <c r="C63" s="70"/>
      <c r="D63" s="70"/>
      <c r="E63" s="70"/>
      <c r="F63" s="70"/>
      <c r="G63" s="70"/>
      <c r="I63" t="str">
        <f>"       Avoided Costs calculated annually are  "&amp;TEXT(PMT(Discount_Rate,COUNT($G$13:$G$27),-NPV(Discount_Rate,$G$13:$G$27)),"$0.00")&amp;"/MWH"</f>
        <v xml:space="preserve">       Avoided Costs calculated annually are  $19.75/MWH</v>
      </c>
      <c r="J63"/>
      <c r="K63"/>
      <c r="L63"/>
      <c r="M63"/>
    </row>
    <row r="64" spans="1:13" s="69" customFormat="1">
      <c r="A64" s="70"/>
      <c r="B64" s="11"/>
      <c r="C64" s="70"/>
      <c r="D64" s="70"/>
      <c r="E64" s="70"/>
      <c r="F64" s="70"/>
      <c r="G64" s="70"/>
      <c r="I64" s="11" t="str">
        <f>"       Avoided Costs calculated monthly are  "&amp;TEXT($I$53,"$0.00")&amp;"/MWH"</f>
        <v xml:space="preserve">       Avoided Costs calculated monthly are  $0.00/MWH</v>
      </c>
      <c r="J64"/>
      <c r="K64"/>
    </row>
    <row r="65" spans="2:13">
      <c r="B65" s="67"/>
      <c r="I65" s="69"/>
      <c r="L65" s="69"/>
      <c r="M65" s="69"/>
    </row>
    <row r="66" spans="2:13">
      <c r="F66" s="8"/>
    </row>
    <row r="69" spans="2:13">
      <c r="J69" s="69"/>
      <c r="K69" s="69"/>
    </row>
    <row r="70" spans="2:13">
      <c r="J70" s="69"/>
      <c r="K70" s="69"/>
    </row>
  </sheetData>
  <phoneticPr fontId="6" type="noConversion"/>
  <printOptions horizontalCentered="1"/>
  <pageMargins left="0.25" right="0.25" top="0.75" bottom="0.75" header="0.3" footer="0.3"/>
  <pageSetup scale="97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C11" sqref="C11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183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UT N - 200 MW - SCCT Frame "F" 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UT N - 200 MW - SCCT Frame "F" 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702</v>
      </c>
      <c r="D14" s="115">
        <f>ROUND(C14*$C$76,2)</f>
        <v>51.76</v>
      </c>
      <c r="E14" s="116">
        <f>$I$60</f>
        <v>30.66</v>
      </c>
      <c r="F14" s="116">
        <f>$J$65</f>
        <v>7.53</v>
      </c>
      <c r="G14" s="117">
        <f t="shared" ref="G14:G24" si="0">ROUND(F14*(8.76*$G$65)+E14,2)</f>
        <v>52.43</v>
      </c>
      <c r="H14" s="117">
        <f t="shared" ref="H14:H24" si="1">ROUND(D14+G14,2)</f>
        <v>104.19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17" si="3">ROUND(D14*(1+$D83),2)</f>
        <v>52.9</v>
      </c>
      <c r="E15" s="115">
        <f t="shared" si="3"/>
        <v>31.34</v>
      </c>
      <c r="F15" s="115">
        <f t="shared" si="3"/>
        <v>7.7</v>
      </c>
      <c r="G15" s="119">
        <f t="shared" si="0"/>
        <v>53.6</v>
      </c>
      <c r="H15" s="119">
        <f t="shared" si="1"/>
        <v>106.5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54.05</v>
      </c>
      <c r="E16" s="115">
        <f t="shared" si="3"/>
        <v>32.020000000000003</v>
      </c>
      <c r="F16" s="115">
        <f t="shared" si="3"/>
        <v>7.87</v>
      </c>
      <c r="G16" s="117">
        <f t="shared" si="0"/>
        <v>54.77</v>
      </c>
      <c r="H16" s="117">
        <f t="shared" si="1"/>
        <v>108.82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55.13</v>
      </c>
      <c r="E17" s="115">
        <f t="shared" si="3"/>
        <v>32.659999999999997</v>
      </c>
      <c r="F17" s="115">
        <f t="shared" si="3"/>
        <v>8.0299999999999994</v>
      </c>
      <c r="G17" s="117">
        <f t="shared" si="0"/>
        <v>55.87</v>
      </c>
      <c r="H17" s="117">
        <f t="shared" si="1"/>
        <v>111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ref="D18:F18" si="4">ROUND(D17*(1+$D86),2)</f>
        <v>56.31</v>
      </c>
      <c r="E18" s="115">
        <f t="shared" si="4"/>
        <v>33.36</v>
      </c>
      <c r="F18" s="115">
        <f t="shared" si="4"/>
        <v>8.1999999999999993</v>
      </c>
      <c r="G18" s="117">
        <f t="shared" ref="G18:G23" si="5">ROUND(F18*(8.76*$G$65)+E18,2)</f>
        <v>57.06</v>
      </c>
      <c r="H18" s="117">
        <f t="shared" ref="H18:H23" si="6">ROUND(D18+G18,2)</f>
        <v>113.37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ref="D19:F19" si="7">ROUND(D18*(1+$D87),2)</f>
        <v>57.57</v>
      </c>
      <c r="E19" s="115">
        <f t="shared" si="7"/>
        <v>34.11</v>
      </c>
      <c r="F19" s="115">
        <f t="shared" si="7"/>
        <v>8.3800000000000008</v>
      </c>
      <c r="G19" s="117">
        <f t="shared" si="5"/>
        <v>58.33</v>
      </c>
      <c r="H19" s="117">
        <f t="shared" si="6"/>
        <v>115.9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ref="D20:F20" si="8">ROUND(D19*(1+$D88),2)</f>
        <v>58.87</v>
      </c>
      <c r="E20" s="115">
        <f t="shared" si="8"/>
        <v>34.880000000000003</v>
      </c>
      <c r="F20" s="115">
        <f t="shared" si="8"/>
        <v>8.57</v>
      </c>
      <c r="G20" s="117">
        <f t="shared" si="5"/>
        <v>59.65</v>
      </c>
      <c r="H20" s="117">
        <f t="shared" si="6"/>
        <v>118.52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ref="D21:F21" si="9">ROUND(D20*(1+$D89),2)</f>
        <v>60.23</v>
      </c>
      <c r="E21" s="115">
        <f t="shared" si="9"/>
        <v>35.68</v>
      </c>
      <c r="F21" s="115">
        <f t="shared" si="9"/>
        <v>8.77</v>
      </c>
      <c r="G21" s="117">
        <f t="shared" si="5"/>
        <v>61.03</v>
      </c>
      <c r="H21" s="117">
        <f t="shared" si="6"/>
        <v>121.26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ref="D22:F22" si="10">ROUND(D21*(1+$D90),2)</f>
        <v>61.62</v>
      </c>
      <c r="E22" s="115">
        <f t="shared" si="10"/>
        <v>36.51</v>
      </c>
      <c r="F22" s="115">
        <f t="shared" si="10"/>
        <v>8.9700000000000006</v>
      </c>
      <c r="G22" s="117">
        <f t="shared" si="5"/>
        <v>62.44</v>
      </c>
      <c r="H22" s="117">
        <f t="shared" si="6"/>
        <v>124.06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ref="D23:F23" si="11">ROUND(D22*(1+$D91),2)</f>
        <v>63.05</v>
      </c>
      <c r="E23" s="115">
        <f t="shared" si="11"/>
        <v>37.36</v>
      </c>
      <c r="F23" s="115">
        <f t="shared" si="11"/>
        <v>9.18</v>
      </c>
      <c r="G23" s="117">
        <f t="shared" si="5"/>
        <v>63.9</v>
      </c>
      <c r="H23" s="117">
        <f t="shared" si="6"/>
        <v>126.95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64.5</v>
      </c>
      <c r="E24" s="119">
        <f>ROUND(E23*(1+$G83),2)</f>
        <v>38.22</v>
      </c>
      <c r="F24" s="119">
        <f>ROUND(F23*(1+$G83),2)</f>
        <v>9.39</v>
      </c>
      <c r="G24" s="117">
        <f t="shared" si="0"/>
        <v>65.36</v>
      </c>
      <c r="H24" s="117">
        <f t="shared" si="1"/>
        <v>129.86000000000001</v>
      </c>
      <c r="I24" s="117"/>
      <c r="J24" s="117"/>
      <c r="K24" s="117"/>
      <c r="M24" s="57"/>
    </row>
    <row r="25" spans="2:13">
      <c r="B25" s="113">
        <f t="shared" si="2"/>
        <v>2027</v>
      </c>
      <c r="C25" s="118"/>
      <c r="D25" s="119">
        <f t="shared" ref="D25:F25" si="12">ROUND(D24*(1+$G84),2)</f>
        <v>65.989999999999995</v>
      </c>
      <c r="E25" s="119">
        <f t="shared" si="12"/>
        <v>39.11</v>
      </c>
      <c r="F25" s="119">
        <f t="shared" si="12"/>
        <v>9.61</v>
      </c>
      <c r="G25" s="117">
        <f t="shared" ref="G25:G30" si="13">ROUND(F25*(8.76*$G$65)+E25,2)</f>
        <v>66.89</v>
      </c>
      <c r="H25" s="117">
        <f t="shared" ref="H25:H30" si="14">ROUND(D25+G25,2)</f>
        <v>132.88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203">
        <f t="shared" ref="D26:F26" si="15">ROUND(D25*(1+$G85),2)</f>
        <v>67.53</v>
      </c>
      <c r="E26" s="203">
        <f t="shared" si="15"/>
        <v>40.020000000000003</v>
      </c>
      <c r="F26" s="203">
        <f t="shared" si="15"/>
        <v>9.83</v>
      </c>
      <c r="G26" s="204">
        <f t="shared" si="13"/>
        <v>68.44</v>
      </c>
      <c r="H26" s="204">
        <f t="shared" si="14"/>
        <v>135.97</v>
      </c>
      <c r="I26" s="204"/>
      <c r="J26" s="204"/>
      <c r="K26" s="204"/>
      <c r="M26" s="57"/>
    </row>
    <row r="27" spans="2:13">
      <c r="B27" s="113">
        <f t="shared" si="2"/>
        <v>2029</v>
      </c>
      <c r="C27" s="118"/>
      <c r="D27" s="119">
        <f t="shared" ref="D27:F28" si="16">ROUND(D26*(1+$G86),2)</f>
        <v>69.13</v>
      </c>
      <c r="E27" s="119">
        <f t="shared" si="16"/>
        <v>40.97</v>
      </c>
      <c r="F27" s="119">
        <f t="shared" si="16"/>
        <v>10.06</v>
      </c>
      <c r="G27" s="117">
        <f t="shared" si="13"/>
        <v>70.05</v>
      </c>
      <c r="H27" s="117">
        <f t="shared" si="14"/>
        <v>139.18</v>
      </c>
      <c r="I27" s="117">
        <f>VLOOKUP(B27,'Table 4'!$B$13:$D$43,2,FALSE)</f>
        <v>4.5</v>
      </c>
      <c r="J27" s="117">
        <f t="shared" ref="J27" si="17">ROUND($K$65*I27/1000,2)</f>
        <v>43.26</v>
      </c>
      <c r="K27" s="117">
        <f t="shared" ref="K27" si="18">ROUND(H27*1000/8760/$G$65+J27,2)</f>
        <v>91.41</v>
      </c>
      <c r="M27" s="57"/>
    </row>
    <row r="28" spans="2:13" s="154" customFormat="1">
      <c r="B28" s="157">
        <f t="shared" si="2"/>
        <v>2030</v>
      </c>
      <c r="C28" s="158"/>
      <c r="D28" s="152">
        <f t="shared" si="16"/>
        <v>70.78</v>
      </c>
      <c r="E28" s="152">
        <f t="shared" si="16"/>
        <v>41.95</v>
      </c>
      <c r="F28" s="152">
        <f t="shared" si="16"/>
        <v>10.3</v>
      </c>
      <c r="G28" s="152">
        <f t="shared" ref="G28" si="19">ROUND(F28*(8.76*$G$65)+E28,2)</f>
        <v>71.73</v>
      </c>
      <c r="H28" s="152">
        <f t="shared" ref="H28" si="20">ROUND(D28+G28,2)</f>
        <v>142.51</v>
      </c>
      <c r="I28" s="117">
        <f>VLOOKUP(B28,'Table 4'!$B$13:$D$43,3,FALSE)</f>
        <v>4.88</v>
      </c>
      <c r="J28" s="117">
        <f t="shared" ref="J28" si="21">ROUND($K$65*I28/1000,2)</f>
        <v>46.92</v>
      </c>
      <c r="K28" s="117">
        <f t="shared" ref="K28" si="22">ROUND(H28*1000/8760/$G$65+J28,2)</f>
        <v>96.22</v>
      </c>
      <c r="M28" s="66"/>
    </row>
    <row r="29" spans="2:13" s="154" customFormat="1">
      <c r="B29" s="157">
        <f t="shared" si="2"/>
        <v>2031</v>
      </c>
      <c r="C29" s="158"/>
      <c r="D29" s="152">
        <f t="shared" ref="D29" si="23">ROUND(D28*(1+$G88),2)</f>
        <v>72.48</v>
      </c>
      <c r="E29" s="152">
        <f t="shared" ref="E29" si="24">ROUND(E28*(1+$G88),2)</f>
        <v>42.96</v>
      </c>
      <c r="F29" s="152">
        <f t="shared" ref="F29" si="25">ROUND(F28*(1+$G88),2)</f>
        <v>10.55</v>
      </c>
      <c r="G29" s="152">
        <f t="shared" ref="G29" si="26">ROUND(F29*(8.76*$G$65)+E29,2)</f>
        <v>73.459999999999994</v>
      </c>
      <c r="H29" s="152">
        <f t="shared" ref="H29" si="27">ROUND(D29+G29,2)</f>
        <v>145.94</v>
      </c>
      <c r="I29" s="117">
        <f>VLOOKUP(B29,'Table 4'!$B$13:$C$43,2,FALSE)</f>
        <v>5.07</v>
      </c>
      <c r="J29" s="117">
        <f t="shared" ref="J29" si="28">ROUND($K$65*I29/1000,2)</f>
        <v>48.74</v>
      </c>
      <c r="K29" s="117">
        <f t="shared" ref="K29" si="29">ROUND(H29*1000/8760/$G$65+J29,2)</f>
        <v>99.22</v>
      </c>
      <c r="M29" s="66"/>
    </row>
    <row r="30" spans="2:13" s="154" customFormat="1">
      <c r="B30" s="157">
        <f t="shared" si="2"/>
        <v>2032</v>
      </c>
      <c r="C30" s="158"/>
      <c r="D30" s="152">
        <f t="shared" ref="D30:F30" si="30">ROUND(D29*(1+$G89),2)</f>
        <v>74.22</v>
      </c>
      <c r="E30" s="152">
        <f t="shared" si="30"/>
        <v>43.99</v>
      </c>
      <c r="F30" s="152">
        <f t="shared" si="30"/>
        <v>10.8</v>
      </c>
      <c r="G30" s="152">
        <f t="shared" si="13"/>
        <v>75.209999999999994</v>
      </c>
      <c r="H30" s="152">
        <f t="shared" si="14"/>
        <v>149.43</v>
      </c>
      <c r="I30" s="117">
        <f>VLOOKUP(B30,'Table 4'!$B$13:$C$43,2,FALSE)</f>
        <v>5.31</v>
      </c>
      <c r="J30" s="117">
        <f t="shared" ref="J30:J40" si="31">ROUND($K$65*I30/1000,2)</f>
        <v>51.05</v>
      </c>
      <c r="K30" s="117">
        <f t="shared" ref="K30:K40" si="32">ROUND(H30*1000/8760/$G$65+J30,2)</f>
        <v>102.74</v>
      </c>
      <c r="M30" s="66"/>
    </row>
    <row r="31" spans="2:13" s="154" customFormat="1">
      <c r="B31" s="157">
        <f t="shared" si="2"/>
        <v>2033</v>
      </c>
      <c r="C31" s="158"/>
      <c r="D31" s="152">
        <f t="shared" ref="D31:D32" si="33">ROUND(D30*(1+$G90),2)</f>
        <v>76.02</v>
      </c>
      <c r="E31" s="152">
        <f t="shared" ref="E31:E32" si="34">ROUND(E30*(1+$G90),2)</f>
        <v>45.05</v>
      </c>
      <c r="F31" s="152">
        <f t="shared" ref="F31:F32" si="35">ROUND(F30*(1+$G90),2)</f>
        <v>11.06</v>
      </c>
      <c r="G31" s="152">
        <f t="shared" ref="G31:G33" si="36">ROUND(F31*(8.76*$G$65)+E31,2)</f>
        <v>77.02</v>
      </c>
      <c r="H31" s="152">
        <f t="shared" ref="H31:H33" si="37">ROUND(D31+G31,2)</f>
        <v>153.04</v>
      </c>
      <c r="I31" s="117">
        <f>VLOOKUP(B31,'Table 4'!$B$13:$C$43,2,FALSE)</f>
        <v>5.65</v>
      </c>
      <c r="J31" s="117">
        <f t="shared" si="31"/>
        <v>54.32</v>
      </c>
      <c r="K31" s="117">
        <f t="shared" si="32"/>
        <v>107.26</v>
      </c>
      <c r="M31" s="66"/>
    </row>
    <row r="32" spans="2:13" s="154" customFormat="1">
      <c r="B32" s="157">
        <f t="shared" si="2"/>
        <v>2034</v>
      </c>
      <c r="C32" s="158"/>
      <c r="D32" s="152">
        <f t="shared" si="33"/>
        <v>77.86</v>
      </c>
      <c r="E32" s="152">
        <f t="shared" si="34"/>
        <v>46.14</v>
      </c>
      <c r="F32" s="152">
        <f t="shared" si="35"/>
        <v>11.33</v>
      </c>
      <c r="G32" s="152">
        <f t="shared" si="36"/>
        <v>78.89</v>
      </c>
      <c r="H32" s="152">
        <f t="shared" si="37"/>
        <v>156.75</v>
      </c>
      <c r="I32" s="117">
        <f>VLOOKUP(B32,'Table 4'!$B$13:$C$43,2,FALSE)</f>
        <v>5.93</v>
      </c>
      <c r="J32" s="117">
        <f t="shared" si="31"/>
        <v>57.01</v>
      </c>
      <c r="K32" s="117">
        <f t="shared" si="32"/>
        <v>111.23</v>
      </c>
      <c r="M32" s="66"/>
    </row>
    <row r="33" spans="2:15">
      <c r="B33" s="113">
        <f t="shared" si="2"/>
        <v>2035</v>
      </c>
      <c r="C33" s="118"/>
      <c r="D33" s="117">
        <f>ROUND(D32*(1+$J83),2)</f>
        <v>79.739999999999995</v>
      </c>
      <c r="E33" s="115">
        <f>ROUND(E32*(1+$J83),2)</f>
        <v>47.26</v>
      </c>
      <c r="F33" s="115">
        <f>ROUND(F32*(1+$J83),2)</f>
        <v>11.6</v>
      </c>
      <c r="G33" s="117">
        <f t="shared" si="36"/>
        <v>80.790000000000006</v>
      </c>
      <c r="H33" s="117">
        <f t="shared" si="37"/>
        <v>160.53</v>
      </c>
      <c r="I33" s="117">
        <f>VLOOKUP(B33,'Table 4'!$B$13:$C$43,2,FALSE)</f>
        <v>6.25</v>
      </c>
      <c r="J33" s="117">
        <f t="shared" si="31"/>
        <v>60.09</v>
      </c>
      <c r="K33" s="117">
        <f t="shared" si="32"/>
        <v>115.62</v>
      </c>
      <c r="M33" s="66"/>
    </row>
    <row r="34" spans="2:15">
      <c r="B34" s="113">
        <f t="shared" si="2"/>
        <v>2036</v>
      </c>
      <c r="C34" s="118"/>
      <c r="D34" s="117">
        <f t="shared" ref="D34:F34" si="38">ROUND(D33*(1+$J84),2)</f>
        <v>81.680000000000007</v>
      </c>
      <c r="E34" s="115">
        <f t="shared" si="38"/>
        <v>48.41</v>
      </c>
      <c r="F34" s="115">
        <f t="shared" si="38"/>
        <v>11.88</v>
      </c>
      <c r="G34" s="117">
        <f t="shared" ref="G34:G40" si="39">ROUND(F34*(8.76*$G$65)+E34,2)</f>
        <v>82.75</v>
      </c>
      <c r="H34" s="117">
        <f t="shared" ref="H34:H40" si="40">ROUND(D34+G34,2)</f>
        <v>164.43</v>
      </c>
      <c r="I34" s="117">
        <f>VLOOKUP(B34,'Table 4'!$B$13:$C$43,2,FALSE)</f>
        <v>6.73</v>
      </c>
      <c r="J34" s="117">
        <f t="shared" si="31"/>
        <v>64.7</v>
      </c>
      <c r="K34" s="117">
        <f t="shared" si="32"/>
        <v>121.58</v>
      </c>
      <c r="M34" s="66"/>
    </row>
    <row r="35" spans="2:15">
      <c r="B35" s="113">
        <f t="shared" si="2"/>
        <v>2037</v>
      </c>
      <c r="C35" s="118"/>
      <c r="D35" s="117">
        <f t="shared" ref="D35:F35" si="41">ROUND(D34*(1+$J85),2)</f>
        <v>83.66</v>
      </c>
      <c r="E35" s="115">
        <f t="shared" si="41"/>
        <v>49.59</v>
      </c>
      <c r="F35" s="115">
        <f t="shared" si="41"/>
        <v>12.17</v>
      </c>
      <c r="G35" s="117">
        <f t="shared" si="39"/>
        <v>84.77</v>
      </c>
      <c r="H35" s="117">
        <f t="shared" si="40"/>
        <v>168.43</v>
      </c>
      <c r="I35" s="117">
        <f>VLOOKUP(B35,'Table 4'!$B$13:$C$43,2,FALSE)</f>
        <v>6.93</v>
      </c>
      <c r="J35" s="117">
        <f t="shared" si="31"/>
        <v>66.63</v>
      </c>
      <c r="K35" s="117">
        <f t="shared" si="32"/>
        <v>124.89</v>
      </c>
      <c r="M35" s="66"/>
    </row>
    <row r="36" spans="2:15">
      <c r="B36" s="113">
        <f t="shared" si="2"/>
        <v>2038</v>
      </c>
      <c r="C36" s="118"/>
      <c r="D36" s="117">
        <f t="shared" ref="D36:F36" si="42">ROUND(D35*(1+$J86),2)</f>
        <v>85.7</v>
      </c>
      <c r="E36" s="115">
        <f t="shared" si="42"/>
        <v>50.8</v>
      </c>
      <c r="F36" s="115">
        <f t="shared" si="42"/>
        <v>12.47</v>
      </c>
      <c r="G36" s="117">
        <f t="shared" si="39"/>
        <v>86.85</v>
      </c>
      <c r="H36" s="117">
        <f t="shared" si="40"/>
        <v>172.55</v>
      </c>
      <c r="I36" s="117">
        <f>VLOOKUP(B36,'Table 4'!$B$13:$C$43,2,FALSE)</f>
        <v>7.3</v>
      </c>
      <c r="J36" s="117">
        <f t="shared" si="31"/>
        <v>70.180000000000007</v>
      </c>
      <c r="K36" s="117">
        <f t="shared" si="32"/>
        <v>129.87</v>
      </c>
      <c r="M36" s="66"/>
    </row>
    <row r="37" spans="2:15">
      <c r="B37" s="113">
        <f t="shared" si="2"/>
        <v>2039</v>
      </c>
      <c r="C37" s="118"/>
      <c r="D37" s="117">
        <f t="shared" ref="D37:F37" si="43">ROUND(D36*(1+$J87),2)</f>
        <v>87.8</v>
      </c>
      <c r="E37" s="115">
        <f t="shared" si="43"/>
        <v>52.04</v>
      </c>
      <c r="F37" s="115">
        <f t="shared" si="43"/>
        <v>12.78</v>
      </c>
      <c r="G37" s="117">
        <f t="shared" si="39"/>
        <v>88.98</v>
      </c>
      <c r="H37" s="117">
        <f t="shared" si="40"/>
        <v>176.78</v>
      </c>
      <c r="I37" s="117">
        <f>VLOOKUP(B37,'Table 4'!$B$13:$C$43,2,FALSE)</f>
        <v>7.56</v>
      </c>
      <c r="J37" s="117">
        <f t="shared" si="31"/>
        <v>72.680000000000007</v>
      </c>
      <c r="K37" s="117">
        <f t="shared" si="32"/>
        <v>133.83000000000001</v>
      </c>
      <c r="M37" s="66"/>
    </row>
    <row r="38" spans="2:15">
      <c r="B38" s="113">
        <f t="shared" si="2"/>
        <v>2040</v>
      </c>
      <c r="C38" s="118"/>
      <c r="D38" s="117">
        <f t="shared" ref="D38:F38" si="44">ROUND(D37*(1+$J88),2)</f>
        <v>89.94</v>
      </c>
      <c r="E38" s="115">
        <f t="shared" si="44"/>
        <v>53.31</v>
      </c>
      <c r="F38" s="115">
        <f t="shared" si="44"/>
        <v>13.09</v>
      </c>
      <c r="G38" s="117">
        <f t="shared" si="39"/>
        <v>91.15</v>
      </c>
      <c r="H38" s="117">
        <f t="shared" si="40"/>
        <v>181.09</v>
      </c>
      <c r="I38" s="117">
        <f>VLOOKUP(B38,'Table 4'!$B$13:$C$43,2,FALSE)</f>
        <v>7.84</v>
      </c>
      <c r="J38" s="117">
        <f t="shared" si="31"/>
        <v>75.37</v>
      </c>
      <c r="K38" s="117">
        <f t="shared" si="32"/>
        <v>138.01</v>
      </c>
      <c r="M38" s="66"/>
    </row>
    <row r="39" spans="2:15">
      <c r="B39" s="113">
        <f t="shared" si="2"/>
        <v>2041</v>
      </c>
      <c r="C39" s="118"/>
      <c r="D39" s="117">
        <f t="shared" ref="D39:F39" si="45">ROUND(D38*(1+$J89),2)</f>
        <v>92.15</v>
      </c>
      <c r="E39" s="115">
        <f t="shared" si="45"/>
        <v>54.62</v>
      </c>
      <c r="F39" s="115">
        <f t="shared" si="45"/>
        <v>13.41</v>
      </c>
      <c r="G39" s="117">
        <f t="shared" si="39"/>
        <v>93.39</v>
      </c>
      <c r="H39" s="117">
        <f t="shared" si="40"/>
        <v>185.54</v>
      </c>
      <c r="I39" s="117">
        <f>VLOOKUP(B39,'Table 4'!$B$13:$C$43,2,FALSE)</f>
        <v>8.0399999999999991</v>
      </c>
      <c r="J39" s="117">
        <f t="shared" si="31"/>
        <v>77.3</v>
      </c>
      <c r="K39" s="117">
        <f t="shared" si="32"/>
        <v>141.47999999999999</v>
      </c>
      <c r="M39" s="66"/>
    </row>
    <row r="40" spans="2:15">
      <c r="B40" s="113">
        <f t="shared" si="2"/>
        <v>2042</v>
      </c>
      <c r="C40" s="118"/>
      <c r="D40" s="117">
        <f t="shared" ref="D40:F40" si="46">ROUND(D39*(1+$J90),2)</f>
        <v>94.42</v>
      </c>
      <c r="E40" s="115">
        <f t="shared" si="46"/>
        <v>55.97</v>
      </c>
      <c r="F40" s="115">
        <f t="shared" si="46"/>
        <v>13.74</v>
      </c>
      <c r="G40" s="117">
        <f t="shared" si="39"/>
        <v>95.69</v>
      </c>
      <c r="H40" s="117">
        <f t="shared" si="40"/>
        <v>190.11</v>
      </c>
      <c r="I40" s="117">
        <f>VLOOKUP(B40,'Table 4'!$B$13:$C$43,2,FALSE)</f>
        <v>8.25</v>
      </c>
      <c r="J40" s="117">
        <f t="shared" si="31"/>
        <v>79.319999999999993</v>
      </c>
      <c r="K40" s="117">
        <f t="shared" si="32"/>
        <v>145.08000000000001</v>
      </c>
      <c r="M40" s="66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tr">
        <f>'Table 3 436MW (West M) 2030'!D46</f>
        <v xml:space="preserve">Plant Costs  - 2017 IRP - Table 6.1 &amp; 6.2 </v>
      </c>
    </row>
    <row r="47" spans="2:15">
      <c r="C47" s="122" t="str">
        <f>D10</f>
        <v>(b)</v>
      </c>
      <c r="D47" s="117" t="str">
        <f>"= "&amp;C10&amp;" x "&amp;C76</f>
        <v>= (a) x 0.0737263117964292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33.0%)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9,614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103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184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105</v>
      </c>
      <c r="F58" s="124">
        <f>C69</f>
        <v>199.924125</v>
      </c>
      <c r="G58" s="57">
        <f>F58/F60</f>
        <v>1</v>
      </c>
      <c r="H58" s="138">
        <f>C70</f>
        <v>701.59905041057641</v>
      </c>
      <c r="I58" s="140">
        <f>C73</f>
        <v>30.657239904849501</v>
      </c>
    </row>
    <row r="59" spans="3:11">
      <c r="C59" s="154"/>
      <c r="F59" s="48">
        <f>D69</f>
        <v>0</v>
      </c>
      <c r="G59" s="44">
        <f>1-G58</f>
        <v>0</v>
      </c>
      <c r="H59" s="139">
        <f>D70</f>
        <v>0</v>
      </c>
      <c r="I59" s="141">
        <f>D73</f>
        <v>0</v>
      </c>
    </row>
    <row r="60" spans="3:11">
      <c r="C60" s="154" t="s">
        <v>45</v>
      </c>
      <c r="F60" s="124">
        <f>F58+F59</f>
        <v>199.924125</v>
      </c>
      <c r="G60" s="57">
        <f>G58+G59</f>
        <v>1</v>
      </c>
      <c r="H60" s="138">
        <f>ROUND(((F58*H58)+(F59*H59))/F60,0)</f>
        <v>702</v>
      </c>
      <c r="I60" s="140">
        <f>ROUND(((F58*I58)+(F59*I59))/F60,2)</f>
        <v>30.66</v>
      </c>
    </row>
    <row r="61" spans="3:11">
      <c r="C61" s="154"/>
      <c r="F61" s="124"/>
      <c r="G61" s="57"/>
      <c r="H61" s="125"/>
      <c r="I61" s="126"/>
    </row>
    <row r="62" spans="3:11">
      <c r="C62" s="155" t="s">
        <v>184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SCCT Dry "F" - Turbine</v>
      </c>
      <c r="D63" s="127"/>
      <c r="E63" s="127"/>
      <c r="F63" s="110">
        <f>C69</f>
        <v>199.924125</v>
      </c>
      <c r="G63" s="57">
        <f>C77</f>
        <v>0.33</v>
      </c>
      <c r="H63" s="177">
        <f>G63*F63</f>
        <v>65.974961250000007</v>
      </c>
      <c r="I63" s="57">
        <f>H63/H65</f>
        <v>1</v>
      </c>
      <c r="J63" s="126">
        <f>C74</f>
        <v>7.5299874286936257</v>
      </c>
      <c r="K63" s="128">
        <f>C75</f>
        <v>9614</v>
      </c>
    </row>
    <row r="64" spans="3:11">
      <c r="C64" s="156">
        <f>C59</f>
        <v>0</v>
      </c>
      <c r="D64" s="127"/>
      <c r="E64" s="127"/>
      <c r="F64" s="43">
        <f>D69</f>
        <v>0</v>
      </c>
      <c r="G64" s="44">
        <f>D77</f>
        <v>0</v>
      </c>
      <c r="H64" s="178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4" t="s">
        <v>50</v>
      </c>
      <c r="F65" s="110">
        <f>F63+F64</f>
        <v>199.924125</v>
      </c>
      <c r="G65" s="129">
        <f>ROUND(H65/F65,3)</f>
        <v>0.33</v>
      </c>
      <c r="H65" s="177">
        <f>SUM(H63:H64)</f>
        <v>65.974961250000007</v>
      </c>
      <c r="I65" s="57">
        <f>I63+I64</f>
        <v>1</v>
      </c>
      <c r="J65" s="126">
        <f>ROUND(($I63*J63)+($I64*J64),2)</f>
        <v>7.53</v>
      </c>
      <c r="K65" s="130">
        <f>ROUND(($I63*K63)+($I64*K64),0)</f>
        <v>9614</v>
      </c>
    </row>
    <row r="66" spans="2:11">
      <c r="G66" s="129"/>
      <c r="I66" s="57"/>
      <c r="J66" s="126"/>
      <c r="K66" s="47" t="s">
        <v>51</v>
      </c>
    </row>
    <row r="68" spans="2:11">
      <c r="C68" s="41" t="s">
        <v>104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1">
      <c r="C69" s="110">
        <v>199.924125</v>
      </c>
      <c r="E69" s="110" t="s">
        <v>77</v>
      </c>
      <c r="H69" s="133"/>
    </row>
    <row r="70" spans="2:11">
      <c r="B70" s="110" t="s">
        <v>102</v>
      </c>
      <c r="C70" s="125">
        <v>701.59905041057641</v>
      </c>
      <c r="D70" s="125"/>
      <c r="E70" s="110" t="s">
        <v>78</v>
      </c>
    </row>
    <row r="71" spans="2:11">
      <c r="B71" s="110" t="s">
        <v>102</v>
      </c>
      <c r="C71" s="126">
        <v>16.0158293408495</v>
      </c>
      <c r="D71" s="126"/>
      <c r="E71" s="110" t="s">
        <v>79</v>
      </c>
    </row>
    <row r="72" spans="2:11">
      <c r="B72" s="110" t="s">
        <v>102</v>
      </c>
      <c r="C72" s="49">
        <v>14.641410564000001</v>
      </c>
      <c r="D72" s="49"/>
      <c r="E72" s="110" t="s">
        <v>75</v>
      </c>
    </row>
    <row r="73" spans="2:11">
      <c r="B73" s="110" t="s">
        <v>102</v>
      </c>
      <c r="C73" s="126">
        <f>C71+C72</f>
        <v>30.657239904849501</v>
      </c>
      <c r="D73" s="126"/>
      <c r="E73" s="110" t="s">
        <v>80</v>
      </c>
    </row>
    <row r="74" spans="2:11">
      <c r="B74" s="110" t="s">
        <v>102</v>
      </c>
      <c r="C74" s="126">
        <v>7.5299874286936257</v>
      </c>
      <c r="D74" s="126"/>
      <c r="E74" s="110" t="s">
        <v>81</v>
      </c>
    </row>
    <row r="75" spans="2:11">
      <c r="C75" s="130">
        <v>9614</v>
      </c>
      <c r="D75" s="130"/>
      <c r="E75" s="110" t="s">
        <v>53</v>
      </c>
    </row>
    <row r="76" spans="2:11">
      <c r="C76" s="151">
        <v>7.3726311796429175E-2</v>
      </c>
      <c r="D76" s="151"/>
      <c r="E76" s="110" t="s">
        <v>54</v>
      </c>
    </row>
    <row r="77" spans="2:11">
      <c r="C77" s="134">
        <v>0.33</v>
      </c>
      <c r="D77" s="134"/>
      <c r="E77" s="110" t="s">
        <v>55</v>
      </c>
    </row>
    <row r="78" spans="2:11">
      <c r="D78" s="57">
        <f>ROUND(H65/F65,3)</f>
        <v>0.33</v>
      </c>
      <c r="E78" s="110" t="s">
        <v>56</v>
      </c>
    </row>
    <row r="79" spans="2:11">
      <c r="D79" s="129"/>
      <c r="E79" s="66"/>
    </row>
    <row r="80" spans="2:11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47">C83+1</f>
        <v>2018</v>
      </c>
      <c r="D84" s="57">
        <v>2.1684070430924685E-2</v>
      </c>
      <c r="F84" s="135">
        <f t="shared" ref="F84:F91" si="48">F83+1</f>
        <v>2027</v>
      </c>
      <c r="G84" s="57">
        <v>2.3164081218836952E-2</v>
      </c>
      <c r="I84" s="135">
        <f t="shared" ref="I84:I91" si="49">I83+1</f>
        <v>2036</v>
      </c>
      <c r="J84" s="57">
        <v>2.4311492116604327E-2</v>
      </c>
    </row>
    <row r="85" spans="3:15">
      <c r="C85" s="135">
        <f t="shared" si="47"/>
        <v>2019</v>
      </c>
      <c r="D85" s="57">
        <v>2.0023445288848141E-2</v>
      </c>
      <c r="F85" s="135">
        <f t="shared" si="48"/>
        <v>2028</v>
      </c>
      <c r="G85" s="57">
        <v>2.3269517424980624E-2</v>
      </c>
      <c r="I85" s="135">
        <f t="shared" si="49"/>
        <v>2037</v>
      </c>
      <c r="J85" s="57">
        <v>2.4277391473133791E-2</v>
      </c>
    </row>
    <row r="86" spans="3:15">
      <c r="C86" s="135">
        <f t="shared" si="47"/>
        <v>2020</v>
      </c>
      <c r="D86" s="57">
        <v>2.1423649370385656E-2</v>
      </c>
      <c r="F86" s="135">
        <f t="shared" si="48"/>
        <v>2029</v>
      </c>
      <c r="G86" s="57">
        <v>2.3660062349176059E-2</v>
      </c>
      <c r="I86" s="135">
        <f t="shared" si="49"/>
        <v>2038</v>
      </c>
      <c r="J86" s="57">
        <v>2.4418737348747444E-2</v>
      </c>
    </row>
    <row r="87" spans="3:15">
      <c r="C87" s="135">
        <f t="shared" si="47"/>
        <v>2021</v>
      </c>
      <c r="D87" s="57">
        <v>2.2444603435442634E-2</v>
      </c>
      <c r="F87" s="135">
        <f t="shared" si="48"/>
        <v>2030</v>
      </c>
      <c r="G87" s="57">
        <v>2.3797996946838929E-2</v>
      </c>
      <c r="I87" s="135">
        <f t="shared" si="49"/>
        <v>2039</v>
      </c>
      <c r="J87" s="57">
        <v>2.4490791911648602E-2</v>
      </c>
    </row>
    <row r="88" spans="3:15">
      <c r="C88" s="135">
        <f t="shared" si="47"/>
        <v>2022</v>
      </c>
      <c r="D88" s="57">
        <v>2.2559296067847567E-2</v>
      </c>
      <c r="F88" s="135">
        <f t="shared" si="48"/>
        <v>2031</v>
      </c>
      <c r="G88" s="57">
        <v>2.4014000123530499E-2</v>
      </c>
      <c r="I88" s="135">
        <f t="shared" si="49"/>
        <v>2040</v>
      </c>
      <c r="J88" s="57">
        <v>2.442458536688985E-2</v>
      </c>
    </row>
    <row r="89" spans="3:15" s="112" customFormat="1">
      <c r="C89" s="135">
        <f t="shared" si="47"/>
        <v>2023</v>
      </c>
      <c r="D89" s="57">
        <v>2.3031082544693549E-2</v>
      </c>
      <c r="F89" s="135">
        <f t="shared" si="48"/>
        <v>2032</v>
      </c>
      <c r="G89" s="57">
        <v>2.4075090077113837E-2</v>
      </c>
      <c r="I89" s="135">
        <f t="shared" si="49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47"/>
        <v>2024</v>
      </c>
      <c r="D90" s="57">
        <v>2.3134274986934988E-2</v>
      </c>
      <c r="F90" s="135">
        <f t="shared" si="48"/>
        <v>2033</v>
      </c>
      <c r="G90" s="57">
        <v>2.4191075903759129E-2</v>
      </c>
      <c r="I90" s="135">
        <f t="shared" si="49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47"/>
        <v>2025</v>
      </c>
      <c r="D91" s="57">
        <v>2.3159080336675242E-2</v>
      </c>
      <c r="F91" s="135">
        <f t="shared" si="48"/>
        <v>2034</v>
      </c>
      <c r="G91" s="57">
        <v>2.4219456505286896E-2</v>
      </c>
      <c r="I91" s="135">
        <f t="shared" si="49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honeticPr fontId="6" type="noConversion"/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O95"/>
  <sheetViews>
    <sheetView view="pageBreakPreview" topLeftCell="A3" zoomScale="85" zoomScaleNormal="85" zoomScaleSheetLayoutView="85" workbookViewId="0">
      <pane xSplit="3" ySplit="8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C24" sqref="C24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26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183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Willamette Valley - 436 MW - CCCT Dry "G/H", 1x1 - West Side Resource (1,500')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Willamette Valley - 436 MW - CCCT Dry "G/H", 1x1 - West Side Resource (1,500')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1363</v>
      </c>
      <c r="D14" s="115">
        <f>ROUND(C14*$C$76,2)</f>
        <v>98.9</v>
      </c>
      <c r="E14" s="116">
        <f>$I$60</f>
        <v>43.7</v>
      </c>
      <c r="F14" s="116">
        <f>$J$65</f>
        <v>2.02</v>
      </c>
      <c r="G14" s="117">
        <f t="shared" ref="G14:G24" si="0">ROUND(F14*(8.76*$G$65)+E14,2)</f>
        <v>56.14</v>
      </c>
      <c r="H14" s="117">
        <f t="shared" ref="H14:H24" si="1">ROUND(D14+G14,2)</f>
        <v>155.04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>ROUND(D14*(1+$D83),2)</f>
        <v>101.08</v>
      </c>
      <c r="E15" s="115">
        <f t="shared" ref="D15:F17" si="3">ROUND(E14*(1+$D83),2)</f>
        <v>44.67</v>
      </c>
      <c r="F15" s="115">
        <f t="shared" si="3"/>
        <v>2.06</v>
      </c>
      <c r="G15" s="119">
        <f t="shared" si="0"/>
        <v>57.36</v>
      </c>
      <c r="H15" s="119">
        <f t="shared" si="1"/>
        <v>158.44</v>
      </c>
      <c r="I15" s="117"/>
      <c r="J15" s="117"/>
      <c r="K15" s="117"/>
    </row>
    <row r="16" spans="2:14">
      <c r="B16" s="113">
        <f t="shared" si="2"/>
        <v>2018</v>
      </c>
      <c r="C16" s="118"/>
      <c r="D16" s="115">
        <f t="shared" si="3"/>
        <v>103.27</v>
      </c>
      <c r="E16" s="115">
        <f t="shared" si="3"/>
        <v>45.64</v>
      </c>
      <c r="F16" s="115">
        <f t="shared" si="3"/>
        <v>2.1</v>
      </c>
      <c r="G16" s="117">
        <f t="shared" si="0"/>
        <v>58.57</v>
      </c>
      <c r="H16" s="117">
        <f t="shared" si="1"/>
        <v>161.84</v>
      </c>
      <c r="I16" s="117"/>
      <c r="J16" s="117"/>
      <c r="K16" s="117"/>
    </row>
    <row r="17" spans="2:13">
      <c r="B17" s="113">
        <f t="shared" si="2"/>
        <v>2019</v>
      </c>
      <c r="C17" s="118"/>
      <c r="D17" s="115">
        <f t="shared" si="3"/>
        <v>105.34</v>
      </c>
      <c r="E17" s="115">
        <f t="shared" si="3"/>
        <v>46.55</v>
      </c>
      <c r="F17" s="115">
        <f t="shared" si="3"/>
        <v>2.14</v>
      </c>
      <c r="G17" s="117">
        <f t="shared" si="0"/>
        <v>59.73</v>
      </c>
      <c r="H17" s="117">
        <f t="shared" si="1"/>
        <v>165.07</v>
      </c>
      <c r="I17" s="117"/>
      <c r="J17" s="117"/>
      <c r="K17" s="117"/>
    </row>
    <row r="18" spans="2:13">
      <c r="B18" s="113">
        <f t="shared" si="2"/>
        <v>2020</v>
      </c>
      <c r="C18" s="118"/>
      <c r="D18" s="115">
        <f t="shared" ref="D18:F18" si="4">ROUND(D17*(1+$D86),2)</f>
        <v>107.6</v>
      </c>
      <c r="E18" s="115">
        <f t="shared" si="4"/>
        <v>47.55</v>
      </c>
      <c r="F18" s="115">
        <f t="shared" si="4"/>
        <v>2.19</v>
      </c>
      <c r="G18" s="117">
        <f t="shared" ref="G18:G23" si="5">ROUND(F18*(8.76*$G$65)+E18,2)</f>
        <v>61.04</v>
      </c>
      <c r="H18" s="117">
        <f t="shared" ref="H18:H23" si="6">ROUND(D18+G18,2)</f>
        <v>168.64</v>
      </c>
      <c r="I18" s="117"/>
      <c r="J18" s="117"/>
      <c r="K18" s="117"/>
    </row>
    <row r="19" spans="2:13">
      <c r="B19" s="113">
        <f t="shared" si="2"/>
        <v>2021</v>
      </c>
      <c r="C19" s="118"/>
      <c r="D19" s="115">
        <f t="shared" ref="D19:F19" si="7">ROUND(D18*(1+$D87),2)</f>
        <v>110.02</v>
      </c>
      <c r="E19" s="115">
        <f t="shared" si="7"/>
        <v>48.62</v>
      </c>
      <c r="F19" s="115">
        <f t="shared" si="7"/>
        <v>2.2400000000000002</v>
      </c>
      <c r="G19" s="117">
        <f t="shared" si="5"/>
        <v>62.41</v>
      </c>
      <c r="H19" s="117">
        <f t="shared" si="6"/>
        <v>172.43</v>
      </c>
      <c r="I19" s="117"/>
      <c r="J19" s="117"/>
      <c r="K19" s="117"/>
    </row>
    <row r="20" spans="2:13">
      <c r="B20" s="113">
        <f t="shared" si="2"/>
        <v>2022</v>
      </c>
      <c r="C20" s="118"/>
      <c r="D20" s="115">
        <f t="shared" ref="D20:F20" si="8">ROUND(D19*(1+$D88),2)</f>
        <v>112.5</v>
      </c>
      <c r="E20" s="115">
        <f t="shared" si="8"/>
        <v>49.72</v>
      </c>
      <c r="F20" s="115">
        <f t="shared" si="8"/>
        <v>2.29</v>
      </c>
      <c r="G20" s="117">
        <f t="shared" si="5"/>
        <v>63.82</v>
      </c>
      <c r="H20" s="117">
        <f t="shared" si="6"/>
        <v>176.32</v>
      </c>
      <c r="I20" s="117"/>
      <c r="J20" s="117"/>
      <c r="K20" s="117"/>
    </row>
    <row r="21" spans="2:13">
      <c r="B21" s="113">
        <f t="shared" si="2"/>
        <v>2023</v>
      </c>
      <c r="C21" s="118"/>
      <c r="D21" s="115">
        <f t="shared" ref="D21:F21" si="9">ROUND(D20*(1+$D89),2)</f>
        <v>115.09</v>
      </c>
      <c r="E21" s="115">
        <f t="shared" si="9"/>
        <v>50.87</v>
      </c>
      <c r="F21" s="115">
        <f t="shared" si="9"/>
        <v>2.34</v>
      </c>
      <c r="G21" s="117">
        <f t="shared" si="5"/>
        <v>65.28</v>
      </c>
      <c r="H21" s="117">
        <f t="shared" si="6"/>
        <v>180.37</v>
      </c>
      <c r="I21" s="117"/>
      <c r="J21" s="117"/>
      <c r="K21" s="117"/>
    </row>
    <row r="22" spans="2:13">
      <c r="B22" s="113">
        <f t="shared" si="2"/>
        <v>2024</v>
      </c>
      <c r="C22" s="118"/>
      <c r="D22" s="115">
        <f t="shared" ref="D22:F22" si="10">ROUND(D21*(1+$D90),2)</f>
        <v>117.75</v>
      </c>
      <c r="E22" s="115">
        <f t="shared" si="10"/>
        <v>52.05</v>
      </c>
      <c r="F22" s="115">
        <f t="shared" si="10"/>
        <v>2.39</v>
      </c>
      <c r="G22" s="117">
        <f t="shared" si="5"/>
        <v>66.77</v>
      </c>
      <c r="H22" s="117">
        <f t="shared" si="6"/>
        <v>184.52</v>
      </c>
      <c r="I22" s="117"/>
      <c r="J22" s="117"/>
      <c r="K22" s="117"/>
    </row>
    <row r="23" spans="2:13">
      <c r="B23" s="113">
        <f t="shared" si="2"/>
        <v>2025</v>
      </c>
      <c r="C23" s="118"/>
      <c r="D23" s="115">
        <f t="shared" ref="D23:F23" si="11">ROUND(D22*(1+$D91),2)</f>
        <v>120.48</v>
      </c>
      <c r="E23" s="115">
        <f t="shared" si="11"/>
        <v>53.26</v>
      </c>
      <c r="F23" s="115">
        <f t="shared" si="11"/>
        <v>2.4500000000000002</v>
      </c>
      <c r="G23" s="117">
        <f t="shared" si="5"/>
        <v>68.349999999999994</v>
      </c>
      <c r="H23" s="117">
        <f t="shared" si="6"/>
        <v>188.83</v>
      </c>
      <c r="I23" s="117"/>
      <c r="J23" s="117"/>
      <c r="K23" s="117"/>
    </row>
    <row r="24" spans="2:13">
      <c r="B24" s="113">
        <f t="shared" si="2"/>
        <v>2026</v>
      </c>
      <c r="C24" s="118"/>
      <c r="D24" s="119">
        <f>ROUND(D23*(1+$G83),2)</f>
        <v>123.24</v>
      </c>
      <c r="E24" s="119">
        <f>ROUND(E23*(1+$G83),2)</f>
        <v>54.48</v>
      </c>
      <c r="F24" s="119">
        <f>ROUND(F23*(1+$G83),2)</f>
        <v>2.5099999999999998</v>
      </c>
      <c r="G24" s="117">
        <f t="shared" si="0"/>
        <v>69.94</v>
      </c>
      <c r="H24" s="117">
        <f t="shared" si="1"/>
        <v>193.18</v>
      </c>
      <c r="I24" s="117"/>
      <c r="J24" s="117"/>
      <c r="K24" s="117"/>
    </row>
    <row r="25" spans="2:13">
      <c r="B25" s="113">
        <f t="shared" si="2"/>
        <v>2027</v>
      </c>
      <c r="C25" s="118"/>
      <c r="D25" s="119">
        <f t="shared" ref="D25:F25" si="12">ROUND(D24*(1+$G84),2)</f>
        <v>126.09</v>
      </c>
      <c r="E25" s="119">
        <f t="shared" si="12"/>
        <v>55.74</v>
      </c>
      <c r="F25" s="119">
        <f t="shared" si="12"/>
        <v>2.57</v>
      </c>
      <c r="G25" s="117">
        <f t="shared" ref="G25:G30" si="13">ROUND(F25*(8.76*$G$65)+E25,2)</f>
        <v>71.569999999999993</v>
      </c>
      <c r="H25" s="117">
        <f t="shared" ref="H25:H30" si="14">ROUND(D25+G25,2)</f>
        <v>197.66</v>
      </c>
      <c r="I25" s="117"/>
      <c r="J25" s="117"/>
      <c r="K25" s="117"/>
    </row>
    <row r="26" spans="2:13">
      <c r="B26" s="113">
        <f t="shared" si="2"/>
        <v>2028</v>
      </c>
      <c r="C26" s="118"/>
      <c r="D26" s="119">
        <f t="shared" ref="D26:F26" si="15">ROUND(D25*(1+$G85),2)</f>
        <v>129.02000000000001</v>
      </c>
      <c r="E26" s="119">
        <f t="shared" si="15"/>
        <v>57.04</v>
      </c>
      <c r="F26" s="119">
        <f t="shared" si="15"/>
        <v>2.63</v>
      </c>
      <c r="G26" s="117">
        <f t="shared" si="13"/>
        <v>73.239999999999995</v>
      </c>
      <c r="H26" s="117">
        <f t="shared" si="14"/>
        <v>202.26</v>
      </c>
      <c r="I26" s="117"/>
      <c r="J26" s="117"/>
      <c r="K26" s="117"/>
    </row>
    <row r="27" spans="2:13">
      <c r="B27" s="113">
        <f t="shared" si="2"/>
        <v>2029</v>
      </c>
      <c r="C27" s="118"/>
      <c r="D27" s="119">
        <f t="shared" ref="D27:F27" si="16">ROUND(D26*(1+$G86),2)</f>
        <v>132.07</v>
      </c>
      <c r="E27" s="119">
        <f t="shared" si="16"/>
        <v>58.39</v>
      </c>
      <c r="F27" s="119">
        <f t="shared" si="16"/>
        <v>2.69</v>
      </c>
      <c r="G27" s="117">
        <f t="shared" si="13"/>
        <v>74.959999999999994</v>
      </c>
      <c r="H27" s="117">
        <f t="shared" si="14"/>
        <v>207.03</v>
      </c>
      <c r="I27" s="117"/>
      <c r="J27" s="117"/>
      <c r="K27" s="117"/>
    </row>
    <row r="28" spans="2:13">
      <c r="B28" s="113">
        <f t="shared" si="2"/>
        <v>2030</v>
      </c>
      <c r="C28" s="118"/>
      <c r="D28" s="119">
        <f t="shared" ref="D28:D29" si="17">ROUND(D27*(1+$G87),2)</f>
        <v>135.21</v>
      </c>
      <c r="E28" s="119">
        <f t="shared" ref="E28:E29" si="18">ROUND(E27*(1+$G87),2)</f>
        <v>59.78</v>
      </c>
      <c r="F28" s="119">
        <f t="shared" ref="F28:F29" si="19">ROUND(F27*(1+$G87),2)</f>
        <v>2.75</v>
      </c>
      <c r="G28" s="117">
        <f t="shared" ref="G28:G29" si="20">ROUND(F28*(8.76*$G$65)+E28,2)</f>
        <v>76.72</v>
      </c>
      <c r="H28" s="117">
        <f t="shared" ref="H28:H29" si="21">ROUND(D28+G28,2)</f>
        <v>211.93</v>
      </c>
      <c r="I28" s="117"/>
      <c r="J28" s="117"/>
      <c r="K28" s="117"/>
    </row>
    <row r="29" spans="2:13" ht="13.5" thickBot="1">
      <c r="B29" s="194">
        <f t="shared" si="2"/>
        <v>2031</v>
      </c>
      <c r="C29" s="195"/>
      <c r="D29" s="173">
        <f t="shared" si="17"/>
        <v>138.46</v>
      </c>
      <c r="E29" s="173">
        <f t="shared" si="18"/>
        <v>61.22</v>
      </c>
      <c r="F29" s="173">
        <f t="shared" si="19"/>
        <v>2.82</v>
      </c>
      <c r="G29" s="144">
        <f t="shared" si="20"/>
        <v>78.59</v>
      </c>
      <c r="H29" s="144">
        <f t="shared" si="21"/>
        <v>217.05</v>
      </c>
      <c r="I29" s="144"/>
      <c r="J29" s="144"/>
      <c r="K29" s="144"/>
    </row>
    <row r="30" spans="2:13" s="154" customFormat="1">
      <c r="B30" s="157">
        <f t="shared" si="2"/>
        <v>2032</v>
      </c>
      <c r="C30" s="158"/>
      <c r="D30" s="119">
        <f t="shared" ref="D30:F30" si="22">ROUND(D29*(1+$G89),2)</f>
        <v>141.79</v>
      </c>
      <c r="E30" s="119">
        <f t="shared" si="22"/>
        <v>62.69</v>
      </c>
      <c r="F30" s="119">
        <f t="shared" si="22"/>
        <v>2.89</v>
      </c>
      <c r="G30" s="117">
        <f t="shared" si="13"/>
        <v>80.489999999999995</v>
      </c>
      <c r="H30" s="117">
        <f t="shared" si="14"/>
        <v>222.28</v>
      </c>
      <c r="I30" s="117">
        <f>VLOOKUP(B30,'Table 4'!$B$13:$D$43,3,FALSE)</f>
        <v>5.38</v>
      </c>
      <c r="J30" s="117">
        <f t="shared" ref="J30:J32" si="23">ROUND($K$65*I30/1000,2)</f>
        <v>34.51</v>
      </c>
      <c r="K30" s="117">
        <f t="shared" ref="K30:K32" si="24">ROUND(H30*1000/8760/$G$65+J30,2)</f>
        <v>70.599999999999994</v>
      </c>
      <c r="M30" s="110"/>
    </row>
    <row r="31" spans="2:13" s="154" customFormat="1">
      <c r="B31" s="157">
        <f t="shared" si="2"/>
        <v>2033</v>
      </c>
      <c r="C31" s="158"/>
      <c r="D31" s="119">
        <f t="shared" ref="D31:D32" si="25">ROUND(D30*(1+$G90),2)</f>
        <v>145.22</v>
      </c>
      <c r="E31" s="119">
        <f t="shared" ref="E31:E32" si="26">ROUND(E30*(1+$G90),2)</f>
        <v>64.209999999999994</v>
      </c>
      <c r="F31" s="119">
        <f t="shared" ref="F31:F32" si="27">ROUND(F30*(1+$G90),2)</f>
        <v>2.96</v>
      </c>
      <c r="G31" s="117">
        <f t="shared" ref="G31:G32" si="28">ROUND(F31*(8.76*$G$65)+E31,2)</f>
        <v>82.44</v>
      </c>
      <c r="H31" s="117">
        <f t="shared" ref="H31:H32" si="29">ROUND(D31+G31,2)</f>
        <v>227.66</v>
      </c>
      <c r="I31" s="117">
        <f>VLOOKUP(B31,'Table 4'!$B$13:$D$43,3,FALSE)</f>
        <v>5.76</v>
      </c>
      <c r="J31" s="117">
        <f t="shared" si="23"/>
        <v>36.950000000000003</v>
      </c>
      <c r="K31" s="117">
        <f t="shared" si="24"/>
        <v>73.92</v>
      </c>
      <c r="M31" s="110"/>
    </row>
    <row r="32" spans="2:13" s="154" customFormat="1">
      <c r="B32" s="113">
        <f t="shared" si="2"/>
        <v>2034</v>
      </c>
      <c r="C32" s="118"/>
      <c r="D32" s="117">
        <f t="shared" si="25"/>
        <v>148.74</v>
      </c>
      <c r="E32" s="115">
        <f t="shared" si="26"/>
        <v>65.77</v>
      </c>
      <c r="F32" s="115">
        <f t="shared" si="27"/>
        <v>3.03</v>
      </c>
      <c r="G32" s="117">
        <f t="shared" si="28"/>
        <v>84.43</v>
      </c>
      <c r="H32" s="117">
        <f t="shared" si="29"/>
        <v>233.17</v>
      </c>
      <c r="I32" s="117">
        <f>VLOOKUP(B32,'Table 4'!$B$13:$D$43,3,FALSE)</f>
        <v>6.02</v>
      </c>
      <c r="J32" s="117">
        <f t="shared" si="23"/>
        <v>38.619999999999997</v>
      </c>
      <c r="K32" s="117">
        <f t="shared" si="24"/>
        <v>76.48</v>
      </c>
      <c r="M32" s="110"/>
    </row>
    <row r="33" spans="2:15">
      <c r="B33" s="113">
        <f t="shared" si="2"/>
        <v>2035</v>
      </c>
      <c r="C33" s="118"/>
      <c r="D33" s="117">
        <f>ROUND(D32*(1+$J83),2)</f>
        <v>152.34</v>
      </c>
      <c r="E33" s="115">
        <f>ROUND(E32*(1+$J83),2)</f>
        <v>67.36</v>
      </c>
      <c r="F33" s="115">
        <f>ROUND(F32*(1+$J83),2)</f>
        <v>3.1</v>
      </c>
      <c r="G33" s="117">
        <f t="shared" ref="G33" si="30">ROUND(F33*(8.76*$G$65)+E33,2)</f>
        <v>86.45</v>
      </c>
      <c r="H33" s="117">
        <f t="shared" ref="H33" si="31">ROUND(D33+G33,2)</f>
        <v>238.79</v>
      </c>
      <c r="I33" s="117">
        <f>VLOOKUP(B33,'Table 4'!$B$13:$D$43,3,FALSE)</f>
        <v>6.29</v>
      </c>
      <c r="J33" s="117">
        <f t="shared" ref="J33:J35" si="32">ROUND($K$65*I33/1000,2)</f>
        <v>40.35</v>
      </c>
      <c r="K33" s="117">
        <f t="shared" ref="K33:K35" si="33">ROUND(H33*1000/8760/$G$65+J33,2)</f>
        <v>79.13</v>
      </c>
    </row>
    <row r="34" spans="2:15">
      <c r="B34" s="113">
        <f t="shared" si="2"/>
        <v>2036</v>
      </c>
      <c r="C34" s="118"/>
      <c r="D34" s="117">
        <f t="shared" ref="D34:F34" si="34">ROUND(D33*(1+$J84),2)</f>
        <v>156.04</v>
      </c>
      <c r="E34" s="115">
        <f t="shared" si="34"/>
        <v>69</v>
      </c>
      <c r="F34" s="115">
        <f t="shared" si="34"/>
        <v>3.18</v>
      </c>
      <c r="G34" s="117">
        <f t="shared" ref="G34:G39" si="35">ROUND(F34*(8.76*$G$65)+E34,2)</f>
        <v>88.58</v>
      </c>
      <c r="H34" s="117">
        <f t="shared" ref="H34:H39" si="36">ROUND(D34+G34,2)</f>
        <v>244.62</v>
      </c>
      <c r="I34" s="117">
        <f>VLOOKUP(B34,'Table 4'!$B$13:$D$43,3,FALSE)</f>
        <v>6.8</v>
      </c>
      <c r="J34" s="117">
        <f t="shared" si="32"/>
        <v>43.62</v>
      </c>
      <c r="K34" s="117">
        <f t="shared" si="33"/>
        <v>83.34</v>
      </c>
    </row>
    <row r="35" spans="2:15">
      <c r="B35" s="113">
        <f t="shared" si="2"/>
        <v>2037</v>
      </c>
      <c r="C35" s="118"/>
      <c r="D35" s="117">
        <f t="shared" ref="D35:F35" si="37">ROUND(D34*(1+$J85),2)</f>
        <v>159.83000000000001</v>
      </c>
      <c r="E35" s="115">
        <f t="shared" si="37"/>
        <v>70.680000000000007</v>
      </c>
      <c r="F35" s="115">
        <f t="shared" si="37"/>
        <v>3.26</v>
      </c>
      <c r="G35" s="117">
        <f t="shared" si="35"/>
        <v>90.76</v>
      </c>
      <c r="H35" s="117">
        <f t="shared" si="36"/>
        <v>250.59</v>
      </c>
      <c r="I35" s="117">
        <f>VLOOKUP(B35,'Table 4'!$B$13:$D$43,3,FALSE)</f>
        <v>7.05</v>
      </c>
      <c r="J35" s="117">
        <f t="shared" si="32"/>
        <v>45.23</v>
      </c>
      <c r="K35" s="117">
        <f t="shared" si="33"/>
        <v>85.92</v>
      </c>
    </row>
    <row r="36" spans="2:15">
      <c r="B36" s="113">
        <f t="shared" si="2"/>
        <v>2038</v>
      </c>
      <c r="C36" s="118"/>
      <c r="D36" s="117">
        <f t="shared" ref="D36:F36" si="38">ROUND(D35*(1+$J86),2)</f>
        <v>163.72999999999999</v>
      </c>
      <c r="E36" s="115">
        <f t="shared" si="38"/>
        <v>72.41</v>
      </c>
      <c r="F36" s="115">
        <f t="shared" si="38"/>
        <v>3.34</v>
      </c>
      <c r="G36" s="117">
        <f t="shared" si="35"/>
        <v>92.98</v>
      </c>
      <c r="H36" s="117">
        <f t="shared" si="36"/>
        <v>256.70999999999998</v>
      </c>
      <c r="I36" s="117">
        <f>VLOOKUP(B36,'Table 4'!$B$13:$D$43,3,FALSE)</f>
        <v>7.46</v>
      </c>
      <c r="J36" s="117">
        <f t="shared" ref="J36:J39" si="39">ROUND($K$65*I36/1000,2)</f>
        <v>47.86</v>
      </c>
      <c r="K36" s="117">
        <f t="shared" ref="K36:K39" si="40">ROUND(H36*1000/8760/$G$65+J36,2)</f>
        <v>89.55</v>
      </c>
    </row>
    <row r="37" spans="2:15">
      <c r="B37" s="113">
        <f t="shared" si="2"/>
        <v>2039</v>
      </c>
      <c r="C37" s="118"/>
      <c r="D37" s="117">
        <f t="shared" ref="D37:F37" si="41">ROUND(D36*(1+$J87),2)</f>
        <v>167.74</v>
      </c>
      <c r="E37" s="115">
        <f t="shared" si="41"/>
        <v>74.180000000000007</v>
      </c>
      <c r="F37" s="115">
        <f t="shared" si="41"/>
        <v>3.42</v>
      </c>
      <c r="G37" s="117">
        <f t="shared" si="35"/>
        <v>95.24</v>
      </c>
      <c r="H37" s="117">
        <f t="shared" si="36"/>
        <v>262.98</v>
      </c>
      <c r="I37" s="117">
        <f>VLOOKUP(B37,'Table 4'!$B$13:$D$43,3,FALSE)</f>
        <v>7.75</v>
      </c>
      <c r="J37" s="117">
        <f t="shared" si="39"/>
        <v>49.72</v>
      </c>
      <c r="K37" s="117">
        <f t="shared" si="40"/>
        <v>92.42</v>
      </c>
    </row>
    <row r="38" spans="2:15">
      <c r="B38" s="113">
        <f t="shared" si="2"/>
        <v>2040</v>
      </c>
      <c r="C38" s="118"/>
      <c r="D38" s="117">
        <f t="shared" ref="D38:F38" si="42">ROUND(D37*(1+$J88),2)</f>
        <v>171.84</v>
      </c>
      <c r="E38" s="115">
        <f t="shared" si="42"/>
        <v>75.989999999999995</v>
      </c>
      <c r="F38" s="115">
        <f t="shared" si="42"/>
        <v>3.5</v>
      </c>
      <c r="G38" s="117">
        <f t="shared" si="35"/>
        <v>97.54</v>
      </c>
      <c r="H38" s="117">
        <f t="shared" si="36"/>
        <v>269.38</v>
      </c>
      <c r="I38" s="117">
        <f>VLOOKUP(B38,'Table 4'!$B$13:$D$43,3,FALSE)</f>
        <v>8.0299999999999994</v>
      </c>
      <c r="J38" s="117">
        <f t="shared" si="39"/>
        <v>51.51</v>
      </c>
      <c r="K38" s="117">
        <f t="shared" si="40"/>
        <v>95.25</v>
      </c>
    </row>
    <row r="39" spans="2:15">
      <c r="B39" s="113">
        <f t="shared" si="2"/>
        <v>2041</v>
      </c>
      <c r="C39" s="118"/>
      <c r="D39" s="117">
        <f t="shared" ref="D39:F40" si="43">ROUND(D38*(1+$J89),2)</f>
        <v>176.06</v>
      </c>
      <c r="E39" s="115">
        <f t="shared" si="43"/>
        <v>77.849999999999994</v>
      </c>
      <c r="F39" s="115">
        <f t="shared" si="43"/>
        <v>3.59</v>
      </c>
      <c r="G39" s="117">
        <f t="shared" si="35"/>
        <v>99.96</v>
      </c>
      <c r="H39" s="117">
        <f t="shared" si="36"/>
        <v>276.02</v>
      </c>
      <c r="I39" s="117">
        <f>VLOOKUP(B39,'Table 4'!$B$13:$D$43,3,FALSE)</f>
        <v>8.24</v>
      </c>
      <c r="J39" s="117">
        <f t="shared" si="39"/>
        <v>52.86</v>
      </c>
      <c r="K39" s="117">
        <f t="shared" si="40"/>
        <v>97.68</v>
      </c>
    </row>
    <row r="40" spans="2:15">
      <c r="B40" s="113">
        <f t="shared" si="2"/>
        <v>2042</v>
      </c>
      <c r="C40" s="118"/>
      <c r="D40" s="117">
        <f t="shared" si="43"/>
        <v>180.4</v>
      </c>
      <c r="E40" s="115">
        <f t="shared" si="43"/>
        <v>79.77</v>
      </c>
      <c r="F40" s="115">
        <f t="shared" si="43"/>
        <v>3.68</v>
      </c>
      <c r="G40" s="117">
        <f t="shared" ref="G40" si="44">ROUND(F40*(8.76*$G$65)+E40,2)</f>
        <v>102.43</v>
      </c>
      <c r="H40" s="117">
        <f t="shared" ref="H40" si="45">ROUND(D40+G40,2)</f>
        <v>282.83</v>
      </c>
      <c r="I40" s="117">
        <f>VLOOKUP(B40,'Table 4'!$B$13:$D$43,3,FALSE)</f>
        <v>8.4499999999999993</v>
      </c>
      <c r="J40" s="117">
        <f t="shared" ref="J40" si="46">ROUND($K$65*I40/1000,2)</f>
        <v>54.21</v>
      </c>
      <c r="K40" s="117">
        <f t="shared" ref="K40" si="47">ROUND(H40*1000/8760/$G$65+J40,2)</f>
        <v>100.14</v>
      </c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">
        <v>101</v>
      </c>
    </row>
    <row r="47" spans="2:15">
      <c r="C47" s="122" t="str">
        <f>D10</f>
        <v>(b)</v>
      </c>
      <c r="D47" s="117" t="str">
        <f>"= "&amp;C10&amp;" x "&amp;C76</f>
        <v>= (a) x 0.0725628795024555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70.3%) + (c)</v>
      </c>
    </row>
    <row r="49" spans="3:15">
      <c r="C49" s="122" t="str">
        <f>H10</f>
        <v>(f)</v>
      </c>
      <c r="D49" s="117" t="str">
        <f>"= "&amp;D10&amp;" + "&amp;G10</f>
        <v>= (b) + (e)</v>
      </c>
    </row>
    <row r="50" spans="3:15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5">
      <c r="C51" s="122" t="str">
        <f>J10</f>
        <v>(h)</v>
      </c>
      <c r="D51" s="117" t="str">
        <f>"= "&amp;TEXT(K65,"?,0")&amp;" MMBtu/MWH x "&amp;I9</f>
        <v>= 6,415 MMBtu/MWH x $/MMBtu</v>
      </c>
    </row>
    <row r="52" spans="3:15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5" ht="13.5" thickBot="1"/>
    <row r="54" spans="3:15" ht="13.5" thickBot="1">
      <c r="C54" s="58" t="s">
        <v>93</v>
      </c>
      <c r="D54" s="55"/>
      <c r="E54" s="55"/>
      <c r="F54" s="55"/>
      <c r="G54" s="55"/>
      <c r="H54" s="55"/>
      <c r="I54" s="55"/>
      <c r="J54" s="56"/>
      <c r="K54" s="123"/>
    </row>
    <row r="55" spans="3:15" ht="5.25" customHeight="1"/>
    <row r="56" spans="3:15" ht="5.25" customHeight="1"/>
    <row r="57" spans="3:15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5">
      <c r="C58" s="154" t="s">
        <v>94</v>
      </c>
      <c r="F58" s="124">
        <f>C69</f>
        <v>385.35346874999999</v>
      </c>
      <c r="G58" s="57">
        <f>F58/F60</f>
        <v>0.88311475045887722</v>
      </c>
      <c r="H58" s="138">
        <f>C70</f>
        <v>1484.338135058779</v>
      </c>
      <c r="I58" s="140">
        <f>C73</f>
        <v>44.501635407885907</v>
      </c>
      <c r="O58" s="202"/>
    </row>
    <row r="59" spans="3:15">
      <c r="C59" s="154" t="s">
        <v>95</v>
      </c>
      <c r="F59" s="48">
        <f>D69</f>
        <v>51.003718749999997</v>
      </c>
      <c r="G59" s="44">
        <f>1-G58</f>
        <v>0.11688524954112278</v>
      </c>
      <c r="H59" s="139">
        <f>D70</f>
        <v>443.00439708045104</v>
      </c>
      <c r="I59" s="141">
        <f>D73</f>
        <v>37.670659567999998</v>
      </c>
    </row>
    <row r="60" spans="3:15">
      <c r="C60" s="154" t="s">
        <v>45</v>
      </c>
      <c r="F60" s="124">
        <f>F58+F59</f>
        <v>436.35718750000001</v>
      </c>
      <c r="G60" s="57">
        <f>G58+G59</f>
        <v>1</v>
      </c>
      <c r="H60" s="138">
        <f>ROUND(((F58*H58)+(F59*H59))/F60,0)</f>
        <v>1363</v>
      </c>
      <c r="I60" s="140">
        <f>ROUND(((F58*I58)+(F59*I59))/F60,2)</f>
        <v>43.7</v>
      </c>
    </row>
    <row r="61" spans="3:15">
      <c r="C61" s="154"/>
      <c r="F61" s="124"/>
      <c r="G61" s="57"/>
      <c r="H61" s="125"/>
      <c r="I61" s="126"/>
    </row>
    <row r="62" spans="3:15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5">
      <c r="C63" s="156" t="str">
        <f>C58</f>
        <v>CCCT Dry "G/H", 1x1 - Turbine</v>
      </c>
      <c r="D63" s="127"/>
      <c r="E63" s="127"/>
      <c r="F63" s="110">
        <f>C69</f>
        <v>385.35346874999999</v>
      </c>
      <c r="G63" s="57">
        <f>C77</f>
        <v>0.78</v>
      </c>
      <c r="H63" s="177">
        <f>G63*F63</f>
        <v>300.57570562500001</v>
      </c>
      <c r="I63" s="57">
        <f>H63/H65</f>
        <v>0.98004394182130306</v>
      </c>
      <c r="J63" s="126">
        <f>C74</f>
        <v>2.0592662948867351</v>
      </c>
      <c r="K63" s="128">
        <f>C75</f>
        <v>6362</v>
      </c>
    </row>
    <row r="64" spans="3:15">
      <c r="C64" s="156" t="str">
        <f>C59</f>
        <v>CCCT Dry "G/H", 1x1 - Duct Firing</v>
      </c>
      <c r="D64" s="127"/>
      <c r="E64" s="127"/>
      <c r="F64" s="43">
        <f>D69</f>
        <v>51.003718749999997</v>
      </c>
      <c r="G64" s="44">
        <f>D77</f>
        <v>0.12</v>
      </c>
      <c r="H64" s="178">
        <f>G64*F64</f>
        <v>6.1204462499999996</v>
      </c>
      <c r="I64" s="44">
        <f>1-I63</f>
        <v>1.9956058178696945E-2</v>
      </c>
      <c r="J64" s="45">
        <f>D74</f>
        <v>0.15</v>
      </c>
      <c r="K64" s="46">
        <f>D75</f>
        <v>9012</v>
      </c>
    </row>
    <row r="65" spans="2:12">
      <c r="C65" s="154" t="s">
        <v>50</v>
      </c>
      <c r="F65" s="110">
        <f>F63+F64</f>
        <v>436.35718750000001</v>
      </c>
      <c r="G65" s="129">
        <f>ROUND(H65/F65,3)</f>
        <v>0.70299999999999996</v>
      </c>
      <c r="H65" s="177">
        <f>SUM(H63:H64)</f>
        <v>306.696151875</v>
      </c>
      <c r="I65" s="57">
        <f>I63+I64</f>
        <v>1</v>
      </c>
      <c r="J65" s="126">
        <f>ROUND(($I63*J63)+($I64*J64),2)</f>
        <v>2.02</v>
      </c>
      <c r="K65" s="130">
        <f>ROUND(($I63*K63)+($I64*K64),0)</f>
        <v>6415</v>
      </c>
    </row>
    <row r="66" spans="2:12">
      <c r="G66" s="129"/>
      <c r="I66" s="57"/>
      <c r="J66" s="126"/>
      <c r="K66" s="47" t="s">
        <v>51</v>
      </c>
    </row>
    <row r="68" spans="2:12">
      <c r="C68" s="41" t="s">
        <v>34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2">
      <c r="C69" s="110">
        <v>385.35346874999999</v>
      </c>
      <c r="D69" s="110">
        <v>51.003718749999997</v>
      </c>
      <c r="E69" s="110" t="s">
        <v>77</v>
      </c>
      <c r="H69" s="133"/>
    </row>
    <row r="70" spans="2:12">
      <c r="B70" s="110" t="s">
        <v>102</v>
      </c>
      <c r="C70" s="125">
        <v>1484.338135058779</v>
      </c>
      <c r="D70" s="125">
        <v>443.00439708045104</v>
      </c>
      <c r="E70" s="110" t="s">
        <v>78</v>
      </c>
      <c r="L70" s="67"/>
    </row>
    <row r="71" spans="2:12">
      <c r="B71" s="110" t="s">
        <v>102</v>
      </c>
      <c r="C71" s="126">
        <v>21.713180439885903</v>
      </c>
      <c r="D71" s="126">
        <v>5.39</v>
      </c>
      <c r="E71" s="110" t="s">
        <v>79</v>
      </c>
      <c r="L71" s="67"/>
    </row>
    <row r="72" spans="2:12">
      <c r="B72" s="110" t="s">
        <v>102</v>
      </c>
      <c r="C72" s="49">
        <v>22.788454968000003</v>
      </c>
      <c r="D72" s="49">
        <v>32.280659567999997</v>
      </c>
      <c r="E72" s="110" t="s">
        <v>75</v>
      </c>
      <c r="L72" s="67"/>
    </row>
    <row r="73" spans="2:12">
      <c r="B73" s="110" t="s">
        <v>102</v>
      </c>
      <c r="C73" s="126">
        <f>C71+C72</f>
        <v>44.501635407885907</v>
      </c>
      <c r="D73" s="126">
        <f>D71+D72</f>
        <v>37.670659567999998</v>
      </c>
      <c r="E73" s="110" t="s">
        <v>80</v>
      </c>
    </row>
    <row r="74" spans="2:12">
      <c r="C74" s="126">
        <v>2.0592662948867351</v>
      </c>
      <c r="D74" s="126">
        <v>0.15</v>
      </c>
      <c r="E74" s="110" t="s">
        <v>81</v>
      </c>
    </row>
    <row r="75" spans="2:12">
      <c r="C75" s="130">
        <v>6362</v>
      </c>
      <c r="D75" s="130">
        <v>9012</v>
      </c>
      <c r="E75" s="110" t="s">
        <v>53</v>
      </c>
    </row>
    <row r="76" spans="2:12">
      <c r="C76" s="151">
        <v>7.2562879502455491E-2</v>
      </c>
      <c r="D76" s="151">
        <v>7.2562879502455491E-2</v>
      </c>
      <c r="E76" s="110" t="s">
        <v>54</v>
      </c>
    </row>
    <row r="77" spans="2:12">
      <c r="C77" s="134">
        <v>0.78</v>
      </c>
      <c r="D77" s="134">
        <v>0.12</v>
      </c>
      <c r="E77" s="110" t="s">
        <v>55</v>
      </c>
    </row>
    <row r="78" spans="2:12">
      <c r="D78" s="57">
        <f>ROUND(H65/F65,3)</f>
        <v>0.70299999999999996</v>
      </c>
      <c r="E78" s="110" t="s">
        <v>56</v>
      </c>
    </row>
    <row r="79" spans="2:12">
      <c r="D79" s="129"/>
      <c r="E79" s="66"/>
    </row>
    <row r="80" spans="2:12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48">C83+1</f>
        <v>2018</v>
      </c>
      <c r="D84" s="57">
        <v>2.1684070430924685E-2</v>
      </c>
      <c r="F84" s="135">
        <f t="shared" ref="F84:F91" si="49">F83+1</f>
        <v>2027</v>
      </c>
      <c r="G84" s="57">
        <v>2.3164081218836952E-2</v>
      </c>
      <c r="I84" s="135">
        <f t="shared" ref="I84:I91" si="50">I83+1</f>
        <v>2036</v>
      </c>
      <c r="J84" s="57">
        <v>2.4311492116604327E-2</v>
      </c>
    </row>
    <row r="85" spans="3:15">
      <c r="C85" s="135">
        <f t="shared" si="48"/>
        <v>2019</v>
      </c>
      <c r="D85" s="57">
        <v>2.0023445288848141E-2</v>
      </c>
      <c r="F85" s="135">
        <f t="shared" si="49"/>
        <v>2028</v>
      </c>
      <c r="G85" s="57">
        <v>2.3269517424980624E-2</v>
      </c>
      <c r="I85" s="135">
        <f t="shared" si="50"/>
        <v>2037</v>
      </c>
      <c r="J85" s="57">
        <v>2.4277391473133791E-2</v>
      </c>
    </row>
    <row r="86" spans="3:15">
      <c r="C86" s="135">
        <f t="shared" si="48"/>
        <v>2020</v>
      </c>
      <c r="D86" s="57">
        <v>2.1423649370385656E-2</v>
      </c>
      <c r="F86" s="135">
        <f t="shared" si="49"/>
        <v>2029</v>
      </c>
      <c r="G86" s="57">
        <v>2.3660062349176059E-2</v>
      </c>
      <c r="I86" s="135">
        <f t="shared" si="50"/>
        <v>2038</v>
      </c>
      <c r="J86" s="57">
        <v>2.4418737348747444E-2</v>
      </c>
    </row>
    <row r="87" spans="3:15">
      <c r="C87" s="135">
        <f t="shared" si="48"/>
        <v>2021</v>
      </c>
      <c r="D87" s="57">
        <v>2.2444603435442634E-2</v>
      </c>
      <c r="F87" s="135">
        <f t="shared" si="49"/>
        <v>2030</v>
      </c>
      <c r="G87" s="57">
        <v>2.3797996946838929E-2</v>
      </c>
      <c r="I87" s="135">
        <f t="shared" si="50"/>
        <v>2039</v>
      </c>
      <c r="J87" s="57">
        <v>2.4490791911648602E-2</v>
      </c>
    </row>
    <row r="88" spans="3:15">
      <c r="C88" s="135">
        <f t="shared" si="48"/>
        <v>2022</v>
      </c>
      <c r="D88" s="57">
        <v>2.2559296067847567E-2</v>
      </c>
      <c r="F88" s="135">
        <f t="shared" si="49"/>
        <v>2031</v>
      </c>
      <c r="G88" s="57">
        <v>2.4014000123530499E-2</v>
      </c>
      <c r="I88" s="135">
        <f t="shared" si="50"/>
        <v>2040</v>
      </c>
      <c r="J88" s="57">
        <v>2.442458536688985E-2</v>
      </c>
    </row>
    <row r="89" spans="3:15" s="112" customFormat="1">
      <c r="C89" s="135">
        <f t="shared" si="48"/>
        <v>2023</v>
      </c>
      <c r="D89" s="57">
        <v>2.3031082544693549E-2</v>
      </c>
      <c r="F89" s="135">
        <f t="shared" si="49"/>
        <v>2032</v>
      </c>
      <c r="G89" s="57">
        <v>2.4075090077113837E-2</v>
      </c>
      <c r="I89" s="135">
        <f t="shared" si="50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48"/>
        <v>2024</v>
      </c>
      <c r="D90" s="57">
        <v>2.3134274986934988E-2</v>
      </c>
      <c r="F90" s="135">
        <f t="shared" si="49"/>
        <v>2033</v>
      </c>
      <c r="G90" s="57">
        <v>2.4191075903759129E-2</v>
      </c>
      <c r="I90" s="135">
        <f t="shared" si="50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48"/>
        <v>2025</v>
      </c>
      <c r="D91" s="57">
        <v>2.3159080336675242E-2</v>
      </c>
      <c r="F91" s="135">
        <f t="shared" si="49"/>
        <v>2034</v>
      </c>
      <c r="G91" s="57">
        <v>2.4219456505286896E-2</v>
      </c>
      <c r="I91" s="135">
        <f t="shared" si="50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87" fitToHeight="0" orientation="portrait" r:id="rId1"/>
  <headerFooter alignWithMargins="0"/>
  <rowBreaks count="1" manualBreakCount="1">
    <brk id="52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O95"/>
  <sheetViews>
    <sheetView view="pageBreakPreview" topLeftCell="A2" zoomScale="85" zoomScaleNormal="90" zoomScaleSheetLayoutView="85" workbookViewId="0">
      <pane xSplit="2" ySplit="9" topLeftCell="C11" activePane="bottomRight" state="frozen"/>
      <selection activeCell="E17" sqref="E17"/>
      <selection pane="topRight" activeCell="E17" sqref="E17"/>
      <selection pane="bottomLeft" activeCell="E17" sqref="E17"/>
      <selection pane="bottomRight" activeCell="B3" sqref="B3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5.25" hidden="1" customHeight="1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124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WYNE  DJohns - 477 MW - CCCT Dry "J/HA.02", 1x1 -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 DJohns - 477 MW - CCCT Dry "J/HA.02", 1x1 -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1203</v>
      </c>
      <c r="D14" s="115">
        <f>ROUND(C14*$C$76,2)</f>
        <v>87.29</v>
      </c>
      <c r="E14" s="116">
        <f>$I$60</f>
        <v>57.97</v>
      </c>
      <c r="F14" s="116">
        <f>$J$65</f>
        <v>2.2200000000000002</v>
      </c>
      <c r="G14" s="117">
        <f t="shared" ref="G14:G24" si="0">ROUND(F14*(8.76*$G$65)+E14,2)</f>
        <v>71.45</v>
      </c>
      <c r="H14" s="117">
        <f t="shared" ref="H14:H24" si="1">ROUND(D14+G14,2)</f>
        <v>158.74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17" si="3">ROUND(D14*(1+$D83),2)</f>
        <v>89.22</v>
      </c>
      <c r="E15" s="115">
        <f t="shared" si="3"/>
        <v>59.25</v>
      </c>
      <c r="F15" s="115">
        <f t="shared" si="3"/>
        <v>2.27</v>
      </c>
      <c r="G15" s="119">
        <f t="shared" si="0"/>
        <v>73.03</v>
      </c>
      <c r="H15" s="119">
        <f t="shared" si="1"/>
        <v>162.25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91.15</v>
      </c>
      <c r="E16" s="115">
        <f t="shared" si="3"/>
        <v>60.53</v>
      </c>
      <c r="F16" s="115">
        <f t="shared" si="3"/>
        <v>2.3199999999999998</v>
      </c>
      <c r="G16" s="117">
        <f t="shared" si="0"/>
        <v>74.61</v>
      </c>
      <c r="H16" s="117">
        <f t="shared" si="1"/>
        <v>165.76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92.98</v>
      </c>
      <c r="E17" s="115">
        <f t="shared" si="3"/>
        <v>61.74</v>
      </c>
      <c r="F17" s="115">
        <f t="shared" si="3"/>
        <v>2.37</v>
      </c>
      <c r="G17" s="117">
        <f t="shared" si="0"/>
        <v>76.13</v>
      </c>
      <c r="H17" s="117">
        <f t="shared" si="1"/>
        <v>169.11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ref="D18:F18" si="4">ROUND(D17*(1+$D86),2)</f>
        <v>94.97</v>
      </c>
      <c r="E18" s="115">
        <f t="shared" si="4"/>
        <v>63.06</v>
      </c>
      <c r="F18" s="115">
        <f t="shared" si="4"/>
        <v>2.42</v>
      </c>
      <c r="G18" s="117">
        <f t="shared" ref="G18:G23" si="5">ROUND(F18*(8.76*$G$65)+E18,2)</f>
        <v>77.75</v>
      </c>
      <c r="H18" s="117">
        <f t="shared" ref="H18:H23" si="6">ROUND(D18+G18,2)</f>
        <v>172.72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ref="D19:F19" si="7">ROUND(D18*(1+$D87),2)</f>
        <v>97.1</v>
      </c>
      <c r="E19" s="115">
        <f t="shared" si="7"/>
        <v>64.48</v>
      </c>
      <c r="F19" s="115">
        <f t="shared" si="7"/>
        <v>2.4700000000000002</v>
      </c>
      <c r="G19" s="117">
        <f t="shared" si="5"/>
        <v>79.47</v>
      </c>
      <c r="H19" s="117">
        <f t="shared" si="6"/>
        <v>176.57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ref="D20:F20" si="8">ROUND(D19*(1+$D88),2)</f>
        <v>99.29</v>
      </c>
      <c r="E20" s="115">
        <f t="shared" si="8"/>
        <v>65.930000000000007</v>
      </c>
      <c r="F20" s="115">
        <f t="shared" si="8"/>
        <v>2.5299999999999998</v>
      </c>
      <c r="G20" s="117">
        <f t="shared" si="5"/>
        <v>81.290000000000006</v>
      </c>
      <c r="H20" s="117">
        <f t="shared" si="6"/>
        <v>180.58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ref="D21:F21" si="9">ROUND(D20*(1+$D89),2)</f>
        <v>101.58</v>
      </c>
      <c r="E21" s="115">
        <f t="shared" si="9"/>
        <v>67.45</v>
      </c>
      <c r="F21" s="115">
        <f t="shared" si="9"/>
        <v>2.59</v>
      </c>
      <c r="G21" s="117">
        <f t="shared" si="5"/>
        <v>83.17</v>
      </c>
      <c r="H21" s="117">
        <f t="shared" si="6"/>
        <v>184.75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ref="D22:F22" si="10">ROUND(D21*(1+$D90),2)</f>
        <v>103.93</v>
      </c>
      <c r="E22" s="115">
        <f t="shared" si="10"/>
        <v>69.010000000000005</v>
      </c>
      <c r="F22" s="115">
        <f t="shared" si="10"/>
        <v>2.65</v>
      </c>
      <c r="G22" s="117">
        <f t="shared" si="5"/>
        <v>85.1</v>
      </c>
      <c r="H22" s="117">
        <f t="shared" si="6"/>
        <v>189.03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ref="D23:F23" si="11">ROUND(D22*(1+$D91),2)</f>
        <v>106.34</v>
      </c>
      <c r="E23" s="115">
        <f t="shared" si="11"/>
        <v>70.61</v>
      </c>
      <c r="F23" s="115">
        <f t="shared" si="11"/>
        <v>2.71</v>
      </c>
      <c r="G23" s="117">
        <f t="shared" si="5"/>
        <v>87.06</v>
      </c>
      <c r="H23" s="117">
        <f t="shared" si="6"/>
        <v>193.4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108.78</v>
      </c>
      <c r="E24" s="119">
        <f>ROUND(E23*(1+$G83),2)</f>
        <v>72.23</v>
      </c>
      <c r="F24" s="119">
        <f>ROUND(F23*(1+$G83),2)</f>
        <v>2.77</v>
      </c>
      <c r="G24" s="117">
        <f t="shared" si="0"/>
        <v>89.05</v>
      </c>
      <c r="H24" s="117">
        <f t="shared" si="1"/>
        <v>197.83</v>
      </c>
      <c r="I24" s="117"/>
      <c r="J24" s="117"/>
      <c r="K24" s="117"/>
      <c r="M24" s="57"/>
    </row>
    <row r="25" spans="2:13" ht="12" customHeight="1">
      <c r="B25" s="113">
        <f t="shared" si="2"/>
        <v>2027</v>
      </c>
      <c r="C25" s="118"/>
      <c r="D25" s="119">
        <f t="shared" ref="D25:F25" si="12">ROUND(D24*(1+$G84),2)</f>
        <v>111.3</v>
      </c>
      <c r="E25" s="119">
        <f t="shared" si="12"/>
        <v>73.900000000000006</v>
      </c>
      <c r="F25" s="119">
        <f t="shared" si="12"/>
        <v>2.83</v>
      </c>
      <c r="G25" s="117">
        <f t="shared" ref="G25:G30" si="13">ROUND(F25*(8.76*$G$65)+E25,2)</f>
        <v>91.08</v>
      </c>
      <c r="H25" s="117">
        <f t="shared" ref="H25:H30" si="14">ROUND(D25+G25,2)</f>
        <v>202.38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119">
        <f t="shared" ref="D26:F26" si="15">ROUND(D25*(1+$G85),2)</f>
        <v>113.89</v>
      </c>
      <c r="E26" s="119">
        <f t="shared" si="15"/>
        <v>75.62</v>
      </c>
      <c r="F26" s="119">
        <f t="shared" si="15"/>
        <v>2.9</v>
      </c>
      <c r="G26" s="117">
        <f t="shared" si="13"/>
        <v>93.22</v>
      </c>
      <c r="H26" s="117">
        <f t="shared" si="14"/>
        <v>207.11</v>
      </c>
      <c r="I26" s="117"/>
      <c r="J26" s="117"/>
      <c r="K26" s="117"/>
      <c r="M26" s="57"/>
    </row>
    <row r="27" spans="2:13">
      <c r="B27" s="113">
        <f t="shared" si="2"/>
        <v>2029</v>
      </c>
      <c r="C27" s="118"/>
      <c r="D27" s="119">
        <f t="shared" ref="D27:F27" si="16">ROUND(D26*(1+$G86),2)</f>
        <v>116.58</v>
      </c>
      <c r="E27" s="119">
        <f t="shared" si="16"/>
        <v>77.41</v>
      </c>
      <c r="F27" s="119">
        <f t="shared" si="16"/>
        <v>2.97</v>
      </c>
      <c r="G27" s="117">
        <f t="shared" si="13"/>
        <v>95.44</v>
      </c>
      <c r="H27" s="117">
        <f t="shared" si="14"/>
        <v>212.02</v>
      </c>
      <c r="I27" s="117"/>
      <c r="J27" s="117"/>
      <c r="K27" s="117"/>
      <c r="M27" s="57"/>
    </row>
    <row r="28" spans="2:13">
      <c r="B28" s="113">
        <f t="shared" si="2"/>
        <v>2030</v>
      </c>
      <c r="C28" s="118"/>
      <c r="D28" s="119">
        <f t="shared" ref="D28:D29" si="17">ROUND(D27*(1+$G87),2)</f>
        <v>119.35</v>
      </c>
      <c r="E28" s="119">
        <f t="shared" ref="E28:E29" si="18">ROUND(E27*(1+$G87),2)</f>
        <v>79.25</v>
      </c>
      <c r="F28" s="119">
        <f t="shared" ref="F28:F29" si="19">ROUND(F27*(1+$G87),2)</f>
        <v>3.04</v>
      </c>
      <c r="G28" s="117">
        <f t="shared" ref="G28:G29" si="20">ROUND(F28*(8.76*$G$65)+E28,2)</f>
        <v>97.7</v>
      </c>
      <c r="H28" s="117">
        <f t="shared" ref="H28:H29" si="21">ROUND(D28+G28,2)</f>
        <v>217.05</v>
      </c>
      <c r="I28" s="117"/>
      <c r="J28" s="117"/>
      <c r="K28" s="117"/>
      <c r="M28" s="57"/>
    </row>
    <row r="29" spans="2:13">
      <c r="B29" s="157">
        <f t="shared" si="2"/>
        <v>2031</v>
      </c>
      <c r="C29" s="158"/>
      <c r="D29" s="152">
        <f t="shared" si="17"/>
        <v>122.22</v>
      </c>
      <c r="E29" s="152">
        <f t="shared" si="18"/>
        <v>81.150000000000006</v>
      </c>
      <c r="F29" s="152">
        <f t="shared" si="19"/>
        <v>3.11</v>
      </c>
      <c r="G29" s="152">
        <f t="shared" si="20"/>
        <v>100.03</v>
      </c>
      <c r="H29" s="152">
        <f t="shared" si="21"/>
        <v>222.25</v>
      </c>
      <c r="I29" s="117"/>
      <c r="J29" s="117"/>
      <c r="K29" s="117"/>
      <c r="M29" s="57"/>
    </row>
    <row r="30" spans="2:13" s="154" customFormat="1">
      <c r="B30" s="157">
        <f t="shared" si="2"/>
        <v>2032</v>
      </c>
      <c r="C30" s="158"/>
      <c r="D30" s="205">
        <f t="shared" ref="D30:F30" si="22">ROUND(D29*(1+$G89),2)</f>
        <v>125.16</v>
      </c>
      <c r="E30" s="205">
        <f t="shared" si="22"/>
        <v>83.1</v>
      </c>
      <c r="F30" s="205">
        <f t="shared" si="22"/>
        <v>3.18</v>
      </c>
      <c r="G30" s="205">
        <f t="shared" si="13"/>
        <v>102.4</v>
      </c>
      <c r="H30" s="205">
        <f t="shared" si="14"/>
        <v>227.56</v>
      </c>
      <c r="I30" s="204"/>
      <c r="J30" s="204"/>
      <c r="K30" s="204"/>
      <c r="M30" s="57"/>
    </row>
    <row r="31" spans="2:13" s="154" customFormat="1">
      <c r="B31" s="157">
        <f t="shared" si="2"/>
        <v>2033</v>
      </c>
      <c r="C31" s="158"/>
      <c r="D31" s="152">
        <f t="shared" ref="D31:D32" si="23">ROUND(D30*(1+$G90),2)</f>
        <v>128.19</v>
      </c>
      <c r="E31" s="152">
        <f t="shared" ref="E31:E32" si="24">ROUND(E30*(1+$G90),2)</f>
        <v>85.11</v>
      </c>
      <c r="F31" s="152">
        <f t="shared" ref="F31:F32" si="25">ROUND(F30*(1+$G90),2)</f>
        <v>3.26</v>
      </c>
      <c r="G31" s="152">
        <f t="shared" ref="G31:G33" si="26">ROUND(F31*(8.76*$G$65)+E31,2)</f>
        <v>104.9</v>
      </c>
      <c r="H31" s="152">
        <f t="shared" ref="H31:H33" si="27">ROUND(D31+G31,2)</f>
        <v>233.09</v>
      </c>
      <c r="I31" s="117">
        <f>VLOOKUP(B31,'Table 4'!$B$13:$E$43,4,FALSE)</f>
        <v>5.62</v>
      </c>
      <c r="J31" s="117">
        <f t="shared" ref="J31:J40" si="28">ROUND($K$65*I31/1000,2)</f>
        <v>35.92</v>
      </c>
      <c r="K31" s="117">
        <f t="shared" ref="K31:K40" si="29">ROUND(H31*1000/8760/$G$65+J31,2)</f>
        <v>74.319999999999993</v>
      </c>
      <c r="M31" s="57"/>
    </row>
    <row r="32" spans="2:13" s="154" customFormat="1">
      <c r="B32" s="157">
        <f t="shared" si="2"/>
        <v>2034</v>
      </c>
      <c r="C32" s="158"/>
      <c r="D32" s="152">
        <f t="shared" si="23"/>
        <v>131.29</v>
      </c>
      <c r="E32" s="152">
        <f t="shared" si="24"/>
        <v>87.17</v>
      </c>
      <c r="F32" s="152">
        <f t="shared" si="25"/>
        <v>3.34</v>
      </c>
      <c r="G32" s="152">
        <f t="shared" si="26"/>
        <v>107.45</v>
      </c>
      <c r="H32" s="152">
        <f t="shared" si="27"/>
        <v>238.74</v>
      </c>
      <c r="I32" s="117">
        <f>VLOOKUP(B32,'Table 4'!$B$13:$E$43,4,FALSE)</f>
        <v>5.9</v>
      </c>
      <c r="J32" s="117">
        <f t="shared" si="28"/>
        <v>37.71</v>
      </c>
      <c r="K32" s="117">
        <f t="shared" si="29"/>
        <v>77.040000000000006</v>
      </c>
      <c r="M32" s="57"/>
    </row>
    <row r="33" spans="2:15">
      <c r="B33" s="113">
        <f t="shared" si="2"/>
        <v>2035</v>
      </c>
      <c r="C33" s="118"/>
      <c r="D33" s="117">
        <f>ROUND(D32*(1+$J83),2)</f>
        <v>134.46</v>
      </c>
      <c r="E33" s="115">
        <f>ROUND(E32*(1+$J83),2)</f>
        <v>89.28</v>
      </c>
      <c r="F33" s="115">
        <f>ROUND(F32*(1+$J83),2)</f>
        <v>3.42</v>
      </c>
      <c r="G33" s="117">
        <f t="shared" si="26"/>
        <v>110.04</v>
      </c>
      <c r="H33" s="117">
        <f t="shared" si="27"/>
        <v>244.5</v>
      </c>
      <c r="I33" s="117">
        <f>VLOOKUP(B33,'Table 4'!$B$13:$E$43,4,FALSE)</f>
        <v>6.23</v>
      </c>
      <c r="J33" s="117">
        <f t="shared" si="28"/>
        <v>39.82</v>
      </c>
      <c r="K33" s="117">
        <f t="shared" si="29"/>
        <v>80.099999999999994</v>
      </c>
      <c r="M33" s="57"/>
    </row>
    <row r="34" spans="2:15">
      <c r="B34" s="113">
        <f t="shared" si="2"/>
        <v>2036</v>
      </c>
      <c r="C34" s="118"/>
      <c r="D34" s="117">
        <f t="shared" ref="D34:F34" si="30">ROUND(D33*(1+$J84),2)</f>
        <v>137.72999999999999</v>
      </c>
      <c r="E34" s="115">
        <f t="shared" si="30"/>
        <v>91.45</v>
      </c>
      <c r="F34" s="115">
        <f t="shared" si="30"/>
        <v>3.5</v>
      </c>
      <c r="G34" s="117">
        <f t="shared" ref="G34:G40" si="31">ROUND(F34*(8.76*$G$65)+E34,2)</f>
        <v>112.7</v>
      </c>
      <c r="H34" s="117">
        <f t="shared" ref="H34:H40" si="32">ROUND(D34+G34,2)</f>
        <v>250.43</v>
      </c>
      <c r="I34" s="117">
        <f>VLOOKUP(B34,'Table 4'!$B$13:$E$43,4,FALSE)</f>
        <v>6.7</v>
      </c>
      <c r="J34" s="117">
        <f t="shared" si="28"/>
        <v>42.83</v>
      </c>
      <c r="K34" s="117">
        <f t="shared" si="29"/>
        <v>84.08</v>
      </c>
      <c r="M34" s="57"/>
    </row>
    <row r="35" spans="2:15">
      <c r="B35" s="113">
        <f t="shared" si="2"/>
        <v>2037</v>
      </c>
      <c r="C35" s="118"/>
      <c r="D35" s="117">
        <f t="shared" ref="D35:F35" si="33">ROUND(D34*(1+$J85),2)</f>
        <v>141.07</v>
      </c>
      <c r="E35" s="115">
        <f t="shared" si="33"/>
        <v>93.67</v>
      </c>
      <c r="F35" s="115">
        <f t="shared" si="33"/>
        <v>3.58</v>
      </c>
      <c r="G35" s="117">
        <f t="shared" si="31"/>
        <v>115.4</v>
      </c>
      <c r="H35" s="117">
        <f t="shared" si="32"/>
        <v>256.47000000000003</v>
      </c>
      <c r="I35" s="117">
        <f>VLOOKUP(B35,'Table 4'!$B$13:$E$43,4,FALSE)</f>
        <v>6.9</v>
      </c>
      <c r="J35" s="117">
        <f t="shared" si="28"/>
        <v>44.1</v>
      </c>
      <c r="K35" s="117">
        <f t="shared" si="29"/>
        <v>86.35</v>
      </c>
      <c r="M35" s="57"/>
    </row>
    <row r="36" spans="2:15">
      <c r="B36" s="113">
        <f t="shared" si="2"/>
        <v>2038</v>
      </c>
      <c r="C36" s="118"/>
      <c r="D36" s="117">
        <f t="shared" ref="D36:F36" si="34">ROUND(D35*(1+$J86),2)</f>
        <v>144.51</v>
      </c>
      <c r="E36" s="115">
        <f t="shared" si="34"/>
        <v>95.96</v>
      </c>
      <c r="F36" s="115">
        <f t="shared" si="34"/>
        <v>3.67</v>
      </c>
      <c r="G36" s="117">
        <f t="shared" si="31"/>
        <v>118.24</v>
      </c>
      <c r="H36" s="117">
        <f t="shared" si="32"/>
        <v>262.75</v>
      </c>
      <c r="I36" s="117">
        <f>VLOOKUP(B36,'Table 4'!$B$13:$E$43,4,FALSE)</f>
        <v>7.28</v>
      </c>
      <c r="J36" s="117">
        <f t="shared" si="28"/>
        <v>46.53</v>
      </c>
      <c r="K36" s="117">
        <f t="shared" si="29"/>
        <v>89.81</v>
      </c>
      <c r="M36" s="57"/>
    </row>
    <row r="37" spans="2:15">
      <c r="B37" s="113">
        <f t="shared" si="2"/>
        <v>2039</v>
      </c>
      <c r="C37" s="118"/>
      <c r="D37" s="117">
        <f t="shared" ref="D37:F37" si="35">ROUND(D36*(1+$J87),2)</f>
        <v>148.05000000000001</v>
      </c>
      <c r="E37" s="115">
        <f t="shared" si="35"/>
        <v>98.31</v>
      </c>
      <c r="F37" s="115">
        <f t="shared" si="35"/>
        <v>3.76</v>
      </c>
      <c r="G37" s="117">
        <f t="shared" si="31"/>
        <v>121.14</v>
      </c>
      <c r="H37" s="117">
        <f t="shared" si="32"/>
        <v>269.19</v>
      </c>
      <c r="I37" s="117">
        <f>VLOOKUP(B37,'Table 4'!$B$13:$E$43,4,FALSE)</f>
        <v>7.54</v>
      </c>
      <c r="J37" s="117">
        <f t="shared" si="28"/>
        <v>48.2</v>
      </c>
      <c r="K37" s="117">
        <f t="shared" si="29"/>
        <v>92.54</v>
      </c>
      <c r="M37" s="57"/>
    </row>
    <row r="38" spans="2:15">
      <c r="B38" s="113">
        <f t="shared" si="2"/>
        <v>2040</v>
      </c>
      <c r="C38" s="118"/>
      <c r="D38" s="117">
        <f t="shared" ref="D38:F38" si="36">ROUND(D37*(1+$J88),2)</f>
        <v>151.66999999999999</v>
      </c>
      <c r="E38" s="115">
        <f t="shared" si="36"/>
        <v>100.71</v>
      </c>
      <c r="F38" s="115">
        <f t="shared" si="36"/>
        <v>3.85</v>
      </c>
      <c r="G38" s="117">
        <f t="shared" si="31"/>
        <v>124.08</v>
      </c>
      <c r="H38" s="117">
        <f t="shared" si="32"/>
        <v>275.75</v>
      </c>
      <c r="I38" s="117">
        <f>VLOOKUP(B38,'Table 4'!$B$13:$E$43,4,FALSE)</f>
        <v>7.82</v>
      </c>
      <c r="J38" s="117">
        <f t="shared" si="28"/>
        <v>49.99</v>
      </c>
      <c r="K38" s="117">
        <f t="shared" si="29"/>
        <v>95.41</v>
      </c>
      <c r="M38" s="57"/>
    </row>
    <row r="39" spans="2:15">
      <c r="B39" s="113">
        <f t="shared" si="2"/>
        <v>2041</v>
      </c>
      <c r="C39" s="118"/>
      <c r="D39" s="117">
        <f t="shared" ref="D39:F39" si="37">ROUND(D38*(1+$J89),2)</f>
        <v>155.38999999999999</v>
      </c>
      <c r="E39" s="115">
        <f t="shared" si="37"/>
        <v>103.18</v>
      </c>
      <c r="F39" s="115">
        <f t="shared" si="37"/>
        <v>3.94</v>
      </c>
      <c r="G39" s="117">
        <f t="shared" si="31"/>
        <v>127.1</v>
      </c>
      <c r="H39" s="117">
        <f t="shared" si="32"/>
        <v>282.49</v>
      </c>
      <c r="I39" s="117">
        <f>VLOOKUP(B39,'Table 4'!$B$13:$E$43,4,FALSE)</f>
        <v>8.0299999999999994</v>
      </c>
      <c r="J39" s="117">
        <f t="shared" si="28"/>
        <v>51.33</v>
      </c>
      <c r="K39" s="117">
        <f t="shared" si="29"/>
        <v>97.86</v>
      </c>
      <c r="M39" s="57"/>
    </row>
    <row r="40" spans="2:15">
      <c r="B40" s="113">
        <f t="shared" si="2"/>
        <v>2042</v>
      </c>
      <c r="C40" s="118"/>
      <c r="D40" s="117">
        <f t="shared" ref="D40:F40" si="38">ROUND(D39*(1+$J90),2)</f>
        <v>159.22</v>
      </c>
      <c r="E40" s="115">
        <f t="shared" si="38"/>
        <v>105.72</v>
      </c>
      <c r="F40" s="115">
        <f t="shared" si="38"/>
        <v>4.04</v>
      </c>
      <c r="G40" s="117">
        <f t="shared" si="31"/>
        <v>130.25</v>
      </c>
      <c r="H40" s="117">
        <f t="shared" si="32"/>
        <v>289.47000000000003</v>
      </c>
      <c r="I40" s="117">
        <f>VLOOKUP(B40,'Table 4'!$B$13:$E$43,4,FALSE)</f>
        <v>8.24</v>
      </c>
      <c r="J40" s="117">
        <f t="shared" si="28"/>
        <v>52.67</v>
      </c>
      <c r="K40" s="117">
        <f t="shared" si="29"/>
        <v>100.35</v>
      </c>
      <c r="M40" s="57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">
        <v>186</v>
      </c>
    </row>
    <row r="47" spans="2:15">
      <c r="C47" s="122" t="str">
        <f>D10</f>
        <v>(b)</v>
      </c>
      <c r="D47" s="117" t="str">
        <f>"= "&amp;C10&amp;" x "&amp;C76</f>
        <v>= (a) x 0.0725628795024555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69.3%)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6,392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106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82</v>
      </c>
      <c r="F58" s="124">
        <f>C69</f>
        <v>413.5678125</v>
      </c>
      <c r="G58" s="57">
        <f>F58/F60</f>
        <v>0.86778904695639725</v>
      </c>
      <c r="H58" s="138">
        <f>C70</f>
        <v>1334.2100235755099</v>
      </c>
      <c r="I58" s="140">
        <f>C73</f>
        <v>57.933984723786267</v>
      </c>
    </row>
    <row r="59" spans="3:11">
      <c r="C59" s="154" t="s">
        <v>83</v>
      </c>
      <c r="F59" s="48">
        <f>D69</f>
        <v>63.008625000000002</v>
      </c>
      <c r="G59" s="44">
        <f>1-G58</f>
        <v>0.13221095304360275</v>
      </c>
      <c r="H59" s="139">
        <f>D70</f>
        <v>341.60689307865113</v>
      </c>
      <c r="I59" s="141">
        <f>D73</f>
        <v>58.211939462399997</v>
      </c>
    </row>
    <row r="60" spans="3:11">
      <c r="C60" s="154" t="s">
        <v>45</v>
      </c>
      <c r="F60" s="124">
        <f>F58+F59</f>
        <v>476.5764375</v>
      </c>
      <c r="G60" s="57">
        <f>G58+G59</f>
        <v>1</v>
      </c>
      <c r="H60" s="138">
        <f>ROUND(((F58*H58)+(F59*H59))/F60,0)</f>
        <v>1203</v>
      </c>
      <c r="I60" s="140">
        <f>ROUND(((F58*I58)+(F59*I59))/F60,2)</f>
        <v>57.97</v>
      </c>
    </row>
    <row r="61" spans="3:11">
      <c r="C61" s="154"/>
      <c r="F61" s="124"/>
      <c r="G61" s="57"/>
      <c r="H61" s="125"/>
      <c r="I61" s="126"/>
    </row>
    <row r="62" spans="3:11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CCCT Dry "J" - Turbine</v>
      </c>
      <c r="D63" s="127"/>
      <c r="E63" s="127"/>
      <c r="F63" s="110">
        <f>C69</f>
        <v>413.5678125</v>
      </c>
      <c r="G63" s="57">
        <f>C77</f>
        <v>0.78</v>
      </c>
      <c r="H63" s="177">
        <f>G63*F63</f>
        <v>322.58289375000004</v>
      </c>
      <c r="I63" s="57">
        <f>H63/H65</f>
        <v>0.97709776148654981</v>
      </c>
      <c r="J63" s="126">
        <f>C74</f>
        <v>2.2696214540418311</v>
      </c>
      <c r="K63" s="128">
        <f>C75</f>
        <v>6326</v>
      </c>
    </row>
    <row r="64" spans="3:11">
      <c r="C64" s="156" t="str">
        <f>C59</f>
        <v>CCCT Dry "J" - Duct Firing</v>
      </c>
      <c r="D64" s="127"/>
      <c r="E64" s="127"/>
      <c r="F64" s="43">
        <f>D69</f>
        <v>63.008625000000002</v>
      </c>
      <c r="G64" s="44">
        <f>D77</f>
        <v>0.12</v>
      </c>
      <c r="H64" s="178">
        <f>G64*F64</f>
        <v>7.5610350000000004</v>
      </c>
      <c r="I64" s="44">
        <f>1-I63</f>
        <v>2.290223851345019E-2</v>
      </c>
      <c r="J64" s="45">
        <f>D74</f>
        <v>0.16</v>
      </c>
      <c r="K64" s="46">
        <f>D75</f>
        <v>9211</v>
      </c>
    </row>
    <row r="65" spans="3:11">
      <c r="C65" s="154" t="s">
        <v>50</v>
      </c>
      <c r="F65" s="110">
        <f>F63+F64</f>
        <v>476.5764375</v>
      </c>
      <c r="G65" s="129">
        <f>ROUND(H65/F65,3)</f>
        <v>0.69299999999999995</v>
      </c>
      <c r="H65" s="177">
        <f>SUM(H63:H64)</f>
        <v>330.14392875000004</v>
      </c>
      <c r="I65" s="57">
        <f>I63+I64</f>
        <v>1</v>
      </c>
      <c r="J65" s="126">
        <f>ROUND(($I63*J63)+($I64*J64),2)</f>
        <v>2.2200000000000002</v>
      </c>
      <c r="K65" s="130">
        <f>ROUND(($I63*K63)+($I64*K64),0)</f>
        <v>6392</v>
      </c>
    </row>
    <row r="66" spans="3:11">
      <c r="G66" s="129"/>
      <c r="I66" s="57"/>
      <c r="J66" s="126"/>
      <c r="K66" s="47" t="s">
        <v>51</v>
      </c>
    </row>
    <row r="68" spans="3:11">
      <c r="C68" s="41" t="s">
        <v>34</v>
      </c>
      <c r="D68" s="41" t="s">
        <v>35</v>
      </c>
      <c r="E68" s="59" t="str">
        <f>D46</f>
        <v>Plant Costs  - 2017 IRP - Table 6.1 &amp; 6.2</v>
      </c>
      <c r="F68" s="131"/>
      <c r="G68" s="131"/>
      <c r="H68" s="131"/>
      <c r="I68" s="131"/>
      <c r="J68" s="131"/>
      <c r="K68" s="132"/>
    </row>
    <row r="69" spans="3:11">
      <c r="C69" s="110">
        <v>413.5678125</v>
      </c>
      <c r="D69" s="110">
        <v>63.008625000000002</v>
      </c>
      <c r="E69" s="110" t="s">
        <v>77</v>
      </c>
      <c r="H69" s="133"/>
    </row>
    <row r="70" spans="3:11">
      <c r="C70" s="125">
        <v>1334.2100235755099</v>
      </c>
      <c r="D70" s="125">
        <v>341.60689307865113</v>
      </c>
      <c r="E70" s="110" t="s">
        <v>78</v>
      </c>
    </row>
    <row r="71" spans="3:11">
      <c r="C71" s="126">
        <v>21.292537645386268</v>
      </c>
      <c r="D71" s="126">
        <v>4.8600000000000003</v>
      </c>
      <c r="E71" s="110" t="s">
        <v>79</v>
      </c>
    </row>
    <row r="72" spans="3:11">
      <c r="C72" s="49">
        <v>36.641447078399999</v>
      </c>
      <c r="D72" s="49">
        <v>53.351939462399997</v>
      </c>
      <c r="E72" s="110" t="s">
        <v>75</v>
      </c>
    </row>
    <row r="73" spans="3:11">
      <c r="C73" s="126">
        <f>C71+C72</f>
        <v>57.933984723786267</v>
      </c>
      <c r="D73" s="126">
        <f>D71+D72</f>
        <v>58.211939462399997</v>
      </c>
      <c r="E73" s="110" t="s">
        <v>80</v>
      </c>
    </row>
    <row r="74" spans="3:11">
      <c r="C74" s="126">
        <v>2.2696214540418311</v>
      </c>
      <c r="D74" s="126">
        <v>0.16</v>
      </c>
      <c r="E74" s="110" t="s">
        <v>81</v>
      </c>
    </row>
    <row r="75" spans="3:11">
      <c r="C75" s="130">
        <v>6326</v>
      </c>
      <c r="D75" s="130">
        <v>9211</v>
      </c>
      <c r="E75" s="110" t="s">
        <v>53</v>
      </c>
    </row>
    <row r="76" spans="3:11">
      <c r="C76" s="151">
        <v>7.2562879502455491E-2</v>
      </c>
      <c r="D76" s="151">
        <v>7.2562879502455491E-2</v>
      </c>
      <c r="E76" s="110" t="s">
        <v>54</v>
      </c>
    </row>
    <row r="77" spans="3:11">
      <c r="C77" s="134">
        <v>0.78</v>
      </c>
      <c r="D77" s="134">
        <v>0.12</v>
      </c>
      <c r="E77" s="110" t="s">
        <v>55</v>
      </c>
    </row>
    <row r="78" spans="3:11">
      <c r="D78" s="57">
        <f>ROUND(H65/F65,3)</f>
        <v>0.69299999999999995</v>
      </c>
      <c r="E78" s="110" t="s">
        <v>56</v>
      </c>
    </row>
    <row r="79" spans="3:11">
      <c r="D79" s="129"/>
      <c r="E79" s="66"/>
    </row>
    <row r="80" spans="3:11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39">C83+1</f>
        <v>2018</v>
      </c>
      <c r="D84" s="57">
        <v>2.1684070430924685E-2</v>
      </c>
      <c r="F84" s="135">
        <f t="shared" ref="F84:F91" si="40">F83+1</f>
        <v>2027</v>
      </c>
      <c r="G84" s="57">
        <v>2.3164081218836952E-2</v>
      </c>
      <c r="I84" s="135">
        <f t="shared" ref="I84:I91" si="41">I83+1</f>
        <v>2036</v>
      </c>
      <c r="J84" s="57">
        <v>2.4311492116604327E-2</v>
      </c>
    </row>
    <row r="85" spans="3:15">
      <c r="C85" s="135">
        <f t="shared" si="39"/>
        <v>2019</v>
      </c>
      <c r="D85" s="57">
        <v>2.0023445288848141E-2</v>
      </c>
      <c r="F85" s="135">
        <f t="shared" si="40"/>
        <v>2028</v>
      </c>
      <c r="G85" s="57">
        <v>2.3269517424980624E-2</v>
      </c>
      <c r="I85" s="135">
        <f t="shared" si="41"/>
        <v>2037</v>
      </c>
      <c r="J85" s="57">
        <v>2.4277391473133791E-2</v>
      </c>
    </row>
    <row r="86" spans="3:15">
      <c r="C86" s="135">
        <f t="shared" si="39"/>
        <v>2020</v>
      </c>
      <c r="D86" s="57">
        <v>2.1423649370385656E-2</v>
      </c>
      <c r="F86" s="135">
        <f t="shared" si="40"/>
        <v>2029</v>
      </c>
      <c r="G86" s="57">
        <v>2.3660062349176059E-2</v>
      </c>
      <c r="I86" s="135">
        <f t="shared" si="41"/>
        <v>2038</v>
      </c>
      <c r="J86" s="57">
        <v>2.4418737348747444E-2</v>
      </c>
    </row>
    <row r="87" spans="3:15">
      <c r="C87" s="135">
        <f t="shared" si="39"/>
        <v>2021</v>
      </c>
      <c r="D87" s="57">
        <v>2.2444603435442634E-2</v>
      </c>
      <c r="F87" s="135">
        <f t="shared" si="40"/>
        <v>2030</v>
      </c>
      <c r="G87" s="57">
        <v>2.3797996946838929E-2</v>
      </c>
      <c r="I87" s="135">
        <f t="shared" si="41"/>
        <v>2039</v>
      </c>
      <c r="J87" s="57">
        <v>2.4490791911648602E-2</v>
      </c>
    </row>
    <row r="88" spans="3:15">
      <c r="C88" s="135">
        <f t="shared" si="39"/>
        <v>2022</v>
      </c>
      <c r="D88" s="57">
        <v>2.2559296067847567E-2</v>
      </c>
      <c r="F88" s="135">
        <f t="shared" si="40"/>
        <v>2031</v>
      </c>
      <c r="G88" s="57">
        <v>2.4014000123530499E-2</v>
      </c>
      <c r="I88" s="135">
        <f t="shared" si="41"/>
        <v>2040</v>
      </c>
      <c r="J88" s="57">
        <v>2.442458536688985E-2</v>
      </c>
    </row>
    <row r="89" spans="3:15" s="112" customFormat="1">
      <c r="C89" s="135">
        <f t="shared" si="39"/>
        <v>2023</v>
      </c>
      <c r="D89" s="57">
        <v>2.3031082544693549E-2</v>
      </c>
      <c r="F89" s="135">
        <f t="shared" si="40"/>
        <v>2032</v>
      </c>
      <c r="G89" s="57">
        <v>2.4075090077113837E-2</v>
      </c>
      <c r="I89" s="135">
        <f t="shared" si="41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39"/>
        <v>2024</v>
      </c>
      <c r="D90" s="57">
        <v>2.3134274986934988E-2</v>
      </c>
      <c r="F90" s="135">
        <f t="shared" si="40"/>
        <v>2033</v>
      </c>
      <c r="G90" s="57">
        <v>2.4191075903759129E-2</v>
      </c>
      <c r="I90" s="135">
        <f t="shared" si="41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39"/>
        <v>2025</v>
      </c>
      <c r="D91" s="57">
        <v>2.3159080336675242E-2</v>
      </c>
      <c r="F91" s="135">
        <f t="shared" si="40"/>
        <v>2034</v>
      </c>
      <c r="G91" s="57">
        <v>2.4219456505286896E-2</v>
      </c>
      <c r="I91" s="135">
        <f t="shared" si="41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B3" sqref="B3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11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185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WYNE DJohns- 200 MW - SCCT Frame "F" 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DJohns- 200 MW - SCCT Frame "F" 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589</v>
      </c>
      <c r="D14" s="115">
        <f>ROUND(C14*$C$76,2)</f>
        <v>43.42</v>
      </c>
      <c r="E14" s="116">
        <f>$I$60</f>
        <v>71.7</v>
      </c>
      <c r="F14" s="116">
        <f>$J$65</f>
        <v>7.53</v>
      </c>
      <c r="G14" s="117">
        <f t="shared" ref="G14:G40" si="0">ROUND(F14*(8.76*$G$65)+E14,2)</f>
        <v>93.47</v>
      </c>
      <c r="H14" s="117">
        <f t="shared" ref="H14:H40" si="1">ROUND(D14+G14,2)</f>
        <v>136.88999999999999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23" si="3">ROUND(D14*(1+$D83),2)</f>
        <v>44.38</v>
      </c>
      <c r="E15" s="115">
        <f t="shared" si="3"/>
        <v>73.28</v>
      </c>
      <c r="F15" s="115">
        <f t="shared" si="3"/>
        <v>7.7</v>
      </c>
      <c r="G15" s="119">
        <f t="shared" si="0"/>
        <v>95.54</v>
      </c>
      <c r="H15" s="119">
        <f t="shared" si="1"/>
        <v>139.91999999999999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45.34</v>
      </c>
      <c r="E16" s="115">
        <f t="shared" si="3"/>
        <v>74.87</v>
      </c>
      <c r="F16" s="115">
        <f t="shared" si="3"/>
        <v>7.87</v>
      </c>
      <c r="G16" s="117">
        <f t="shared" si="0"/>
        <v>97.62</v>
      </c>
      <c r="H16" s="117">
        <f t="shared" si="1"/>
        <v>142.96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46.25</v>
      </c>
      <c r="E17" s="115">
        <f t="shared" si="3"/>
        <v>76.37</v>
      </c>
      <c r="F17" s="115">
        <f t="shared" si="3"/>
        <v>8.0299999999999994</v>
      </c>
      <c r="G17" s="117">
        <f t="shared" si="0"/>
        <v>99.58</v>
      </c>
      <c r="H17" s="117">
        <f t="shared" si="1"/>
        <v>145.83000000000001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si="3"/>
        <v>47.24</v>
      </c>
      <c r="E18" s="115">
        <f t="shared" si="3"/>
        <v>78.010000000000005</v>
      </c>
      <c r="F18" s="115">
        <f t="shared" si="3"/>
        <v>8.1999999999999993</v>
      </c>
      <c r="G18" s="117">
        <f t="shared" si="0"/>
        <v>101.71</v>
      </c>
      <c r="H18" s="117">
        <f t="shared" si="1"/>
        <v>148.94999999999999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si="3"/>
        <v>48.3</v>
      </c>
      <c r="E19" s="115">
        <f t="shared" si="3"/>
        <v>79.760000000000005</v>
      </c>
      <c r="F19" s="115">
        <f t="shared" si="3"/>
        <v>8.3800000000000008</v>
      </c>
      <c r="G19" s="117">
        <f t="shared" si="0"/>
        <v>103.98</v>
      </c>
      <c r="H19" s="117">
        <f t="shared" si="1"/>
        <v>152.28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si="3"/>
        <v>49.39</v>
      </c>
      <c r="E20" s="115">
        <f t="shared" si="3"/>
        <v>81.56</v>
      </c>
      <c r="F20" s="115">
        <f t="shared" si="3"/>
        <v>8.57</v>
      </c>
      <c r="G20" s="117">
        <f t="shared" si="0"/>
        <v>106.33</v>
      </c>
      <c r="H20" s="117">
        <f t="shared" si="1"/>
        <v>155.72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si="3"/>
        <v>50.53</v>
      </c>
      <c r="E21" s="115">
        <f t="shared" si="3"/>
        <v>83.44</v>
      </c>
      <c r="F21" s="115">
        <f t="shared" si="3"/>
        <v>8.77</v>
      </c>
      <c r="G21" s="117">
        <f t="shared" si="0"/>
        <v>108.79</v>
      </c>
      <c r="H21" s="117">
        <f t="shared" si="1"/>
        <v>159.32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si="3"/>
        <v>51.7</v>
      </c>
      <c r="E22" s="115">
        <f t="shared" si="3"/>
        <v>85.37</v>
      </c>
      <c r="F22" s="115">
        <f t="shared" si="3"/>
        <v>8.9700000000000006</v>
      </c>
      <c r="G22" s="117">
        <f t="shared" si="0"/>
        <v>111.3</v>
      </c>
      <c r="H22" s="117">
        <f t="shared" si="1"/>
        <v>163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si="3"/>
        <v>52.9</v>
      </c>
      <c r="E23" s="115">
        <f t="shared" si="3"/>
        <v>87.35</v>
      </c>
      <c r="F23" s="115">
        <f t="shared" si="3"/>
        <v>9.18</v>
      </c>
      <c r="G23" s="117">
        <f t="shared" si="0"/>
        <v>113.89</v>
      </c>
      <c r="H23" s="117">
        <f t="shared" si="1"/>
        <v>166.79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54.11</v>
      </c>
      <c r="E24" s="119">
        <f>ROUND(E23*(1+$G83),2)</f>
        <v>89.35</v>
      </c>
      <c r="F24" s="119">
        <f>ROUND(F23*(1+$G83),2)</f>
        <v>9.39</v>
      </c>
      <c r="G24" s="117">
        <f t="shared" si="0"/>
        <v>116.49</v>
      </c>
      <c r="H24" s="117">
        <f t="shared" si="1"/>
        <v>170.6</v>
      </c>
      <c r="I24" s="117"/>
      <c r="J24" s="117"/>
      <c r="K24" s="117"/>
      <c r="M24" s="57"/>
    </row>
    <row r="25" spans="2:13">
      <c r="B25" s="113">
        <f t="shared" si="2"/>
        <v>2027</v>
      </c>
      <c r="C25" s="118"/>
      <c r="D25" s="119">
        <f t="shared" ref="D25:F32" si="4">ROUND(D24*(1+$G84),2)</f>
        <v>55.36</v>
      </c>
      <c r="E25" s="119">
        <f t="shared" si="4"/>
        <v>91.42</v>
      </c>
      <c r="F25" s="119">
        <f t="shared" si="4"/>
        <v>9.61</v>
      </c>
      <c r="G25" s="117">
        <f t="shared" si="0"/>
        <v>119.2</v>
      </c>
      <c r="H25" s="117">
        <f t="shared" si="1"/>
        <v>174.56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119">
        <f t="shared" si="4"/>
        <v>56.65</v>
      </c>
      <c r="E26" s="119">
        <f t="shared" si="4"/>
        <v>93.55</v>
      </c>
      <c r="F26" s="119">
        <f t="shared" si="4"/>
        <v>9.83</v>
      </c>
      <c r="G26" s="117">
        <f t="shared" si="0"/>
        <v>121.97</v>
      </c>
      <c r="H26" s="117">
        <f t="shared" si="1"/>
        <v>178.62</v>
      </c>
      <c r="I26" s="117"/>
      <c r="J26" s="117"/>
      <c r="K26" s="117"/>
      <c r="M26" s="57"/>
    </row>
    <row r="27" spans="2:13">
      <c r="B27" s="113">
        <f t="shared" si="2"/>
        <v>2029</v>
      </c>
      <c r="C27" s="118"/>
      <c r="D27" s="119">
        <f t="shared" si="4"/>
        <v>57.99</v>
      </c>
      <c r="E27" s="119">
        <f t="shared" si="4"/>
        <v>95.76</v>
      </c>
      <c r="F27" s="119">
        <f t="shared" si="4"/>
        <v>10.06</v>
      </c>
      <c r="G27" s="117">
        <f t="shared" si="0"/>
        <v>124.84</v>
      </c>
      <c r="H27" s="117">
        <f t="shared" si="1"/>
        <v>182.83</v>
      </c>
      <c r="I27" s="117"/>
      <c r="J27" s="117"/>
      <c r="K27" s="117"/>
      <c r="M27" s="57"/>
    </row>
    <row r="28" spans="2:13" s="154" customFormat="1">
      <c r="B28" s="157">
        <f t="shared" si="2"/>
        <v>2030</v>
      </c>
      <c r="C28" s="158"/>
      <c r="D28" s="152">
        <f t="shared" si="4"/>
        <v>59.37</v>
      </c>
      <c r="E28" s="152">
        <f t="shared" si="4"/>
        <v>98.04</v>
      </c>
      <c r="F28" s="152">
        <f t="shared" si="4"/>
        <v>10.3</v>
      </c>
      <c r="G28" s="152">
        <f t="shared" si="0"/>
        <v>127.82</v>
      </c>
      <c r="H28" s="152">
        <f t="shared" si="1"/>
        <v>187.19</v>
      </c>
      <c r="I28" s="117"/>
      <c r="J28" s="117"/>
      <c r="K28" s="117"/>
      <c r="M28" s="66"/>
    </row>
    <row r="29" spans="2:13" s="154" customFormat="1">
      <c r="B29" s="157">
        <f t="shared" si="2"/>
        <v>2031</v>
      </c>
      <c r="C29" s="158"/>
      <c r="D29" s="152">
        <f t="shared" si="4"/>
        <v>60.8</v>
      </c>
      <c r="E29" s="152">
        <f t="shared" si="4"/>
        <v>100.39</v>
      </c>
      <c r="F29" s="152">
        <f t="shared" si="4"/>
        <v>10.55</v>
      </c>
      <c r="G29" s="152">
        <f t="shared" si="0"/>
        <v>130.88999999999999</v>
      </c>
      <c r="H29" s="152">
        <f t="shared" si="1"/>
        <v>191.69</v>
      </c>
      <c r="I29" s="117"/>
      <c r="J29" s="117"/>
      <c r="K29" s="117"/>
      <c r="M29" s="66"/>
    </row>
    <row r="30" spans="2:13" s="154" customFormat="1">
      <c r="B30" s="157">
        <f t="shared" si="2"/>
        <v>2032</v>
      </c>
      <c r="C30" s="158"/>
      <c r="D30" s="205">
        <f t="shared" si="4"/>
        <v>62.26</v>
      </c>
      <c r="E30" s="205">
        <f t="shared" si="4"/>
        <v>102.81</v>
      </c>
      <c r="F30" s="205">
        <f t="shared" si="4"/>
        <v>10.8</v>
      </c>
      <c r="G30" s="205">
        <f t="shared" si="0"/>
        <v>134.03</v>
      </c>
      <c r="H30" s="205">
        <f t="shared" si="1"/>
        <v>196.29</v>
      </c>
      <c r="I30" s="204"/>
      <c r="J30" s="204"/>
      <c r="K30" s="204"/>
      <c r="M30" s="66"/>
    </row>
    <row r="31" spans="2:13" s="154" customFormat="1">
      <c r="B31" s="157">
        <f t="shared" si="2"/>
        <v>2033</v>
      </c>
      <c r="C31" s="158"/>
      <c r="D31" s="152">
        <f t="shared" si="4"/>
        <v>63.77</v>
      </c>
      <c r="E31" s="152">
        <f t="shared" si="4"/>
        <v>105.3</v>
      </c>
      <c r="F31" s="152">
        <f t="shared" si="4"/>
        <v>11.06</v>
      </c>
      <c r="G31" s="152">
        <f t="shared" si="0"/>
        <v>137.27000000000001</v>
      </c>
      <c r="H31" s="152">
        <f t="shared" si="1"/>
        <v>201.04</v>
      </c>
      <c r="I31" s="117">
        <f>VLOOKUP(B31,'Table 4'!$B$13:$E$43,4,FALSE)</f>
        <v>5.62</v>
      </c>
      <c r="J31" s="117">
        <f t="shared" ref="J31:J40" si="5">ROUND($K$65*I31/1000,2)</f>
        <v>54.03</v>
      </c>
      <c r="K31" s="117">
        <f t="shared" ref="K31:K40" si="6">ROUND(H31*1000/8760/$G$65+J31,2)</f>
        <v>123.57</v>
      </c>
      <c r="M31" s="66"/>
    </row>
    <row r="32" spans="2:13" s="154" customFormat="1">
      <c r="B32" s="157">
        <f t="shared" si="2"/>
        <v>2034</v>
      </c>
      <c r="C32" s="158"/>
      <c r="D32" s="152">
        <f t="shared" si="4"/>
        <v>65.31</v>
      </c>
      <c r="E32" s="152">
        <f t="shared" si="4"/>
        <v>107.85</v>
      </c>
      <c r="F32" s="152">
        <f t="shared" si="4"/>
        <v>11.33</v>
      </c>
      <c r="G32" s="152">
        <f t="shared" si="0"/>
        <v>140.6</v>
      </c>
      <c r="H32" s="152">
        <f t="shared" si="1"/>
        <v>205.91</v>
      </c>
      <c r="I32" s="117">
        <f>VLOOKUP(B32,'Table 4'!$B$13:$E$43,4,FALSE)</f>
        <v>5.9</v>
      </c>
      <c r="J32" s="117">
        <f t="shared" si="5"/>
        <v>56.72</v>
      </c>
      <c r="K32" s="117">
        <f t="shared" si="6"/>
        <v>127.95</v>
      </c>
      <c r="M32" s="66"/>
    </row>
    <row r="33" spans="2:15">
      <c r="B33" s="113">
        <f t="shared" si="2"/>
        <v>2035</v>
      </c>
      <c r="C33" s="118"/>
      <c r="D33" s="117">
        <f>ROUND(D32*(1+$J83),2)</f>
        <v>66.89</v>
      </c>
      <c r="E33" s="115">
        <f>ROUND(E32*(1+$J83),2)</f>
        <v>110.46</v>
      </c>
      <c r="F33" s="115">
        <f>ROUND(F32*(1+$J83),2)</f>
        <v>11.6</v>
      </c>
      <c r="G33" s="117">
        <f t="shared" si="0"/>
        <v>143.99</v>
      </c>
      <c r="H33" s="117">
        <f t="shared" si="1"/>
        <v>210.88</v>
      </c>
      <c r="I33" s="117">
        <f>VLOOKUP(B33,'Table 4'!$B$13:$E$43,4,FALSE)</f>
        <v>6.23</v>
      </c>
      <c r="J33" s="117">
        <f t="shared" si="5"/>
        <v>59.9</v>
      </c>
      <c r="K33" s="117">
        <f t="shared" si="6"/>
        <v>132.85</v>
      </c>
      <c r="M33" s="66"/>
    </row>
    <row r="34" spans="2:15">
      <c r="B34" s="113">
        <f t="shared" si="2"/>
        <v>2036</v>
      </c>
      <c r="C34" s="118"/>
      <c r="D34" s="117">
        <f t="shared" ref="D34:F40" si="7">ROUND(D33*(1+$J84),2)</f>
        <v>68.52</v>
      </c>
      <c r="E34" s="115">
        <f t="shared" si="7"/>
        <v>113.15</v>
      </c>
      <c r="F34" s="115">
        <f t="shared" si="7"/>
        <v>11.88</v>
      </c>
      <c r="G34" s="117">
        <f t="shared" si="0"/>
        <v>147.49</v>
      </c>
      <c r="H34" s="117">
        <f t="shared" si="1"/>
        <v>216.01</v>
      </c>
      <c r="I34" s="117">
        <f>VLOOKUP(B34,'Table 4'!$B$13:$E$43,4,FALSE)</f>
        <v>6.7</v>
      </c>
      <c r="J34" s="117">
        <f t="shared" si="5"/>
        <v>64.41</v>
      </c>
      <c r="K34" s="117">
        <f t="shared" si="6"/>
        <v>139.13</v>
      </c>
      <c r="M34" s="66"/>
    </row>
    <row r="35" spans="2:15">
      <c r="B35" s="113">
        <f t="shared" si="2"/>
        <v>2037</v>
      </c>
      <c r="C35" s="118"/>
      <c r="D35" s="117">
        <f t="shared" si="7"/>
        <v>70.180000000000007</v>
      </c>
      <c r="E35" s="115">
        <f t="shared" si="7"/>
        <v>115.9</v>
      </c>
      <c r="F35" s="115">
        <f t="shared" si="7"/>
        <v>12.17</v>
      </c>
      <c r="G35" s="117">
        <f t="shared" si="0"/>
        <v>151.08000000000001</v>
      </c>
      <c r="H35" s="117">
        <f t="shared" si="1"/>
        <v>221.26</v>
      </c>
      <c r="I35" s="117">
        <f>VLOOKUP(B35,'Table 4'!$B$13:$E$43,4,FALSE)</f>
        <v>6.9</v>
      </c>
      <c r="J35" s="117">
        <f t="shared" si="5"/>
        <v>66.34</v>
      </c>
      <c r="K35" s="117">
        <f t="shared" si="6"/>
        <v>142.88</v>
      </c>
      <c r="M35" s="66"/>
    </row>
    <row r="36" spans="2:15">
      <c r="B36" s="113">
        <f t="shared" si="2"/>
        <v>2038</v>
      </c>
      <c r="C36" s="118"/>
      <c r="D36" s="117">
        <f t="shared" si="7"/>
        <v>71.89</v>
      </c>
      <c r="E36" s="115">
        <f t="shared" si="7"/>
        <v>118.73</v>
      </c>
      <c r="F36" s="115">
        <f t="shared" si="7"/>
        <v>12.47</v>
      </c>
      <c r="G36" s="117">
        <f t="shared" si="0"/>
        <v>154.78</v>
      </c>
      <c r="H36" s="117">
        <f t="shared" si="1"/>
        <v>226.67</v>
      </c>
      <c r="I36" s="117">
        <f>VLOOKUP(B36,'Table 4'!$B$13:$E$43,4,FALSE)</f>
        <v>7.28</v>
      </c>
      <c r="J36" s="117">
        <f t="shared" si="5"/>
        <v>69.989999999999995</v>
      </c>
      <c r="K36" s="117">
        <f t="shared" si="6"/>
        <v>148.4</v>
      </c>
      <c r="M36" s="66"/>
    </row>
    <row r="37" spans="2:15">
      <c r="B37" s="113">
        <f t="shared" si="2"/>
        <v>2039</v>
      </c>
      <c r="C37" s="118"/>
      <c r="D37" s="117">
        <f t="shared" si="7"/>
        <v>73.650000000000006</v>
      </c>
      <c r="E37" s="115">
        <f t="shared" si="7"/>
        <v>121.64</v>
      </c>
      <c r="F37" s="115">
        <f t="shared" si="7"/>
        <v>12.78</v>
      </c>
      <c r="G37" s="117">
        <f t="shared" si="0"/>
        <v>158.58000000000001</v>
      </c>
      <c r="H37" s="117">
        <f t="shared" si="1"/>
        <v>232.23</v>
      </c>
      <c r="I37" s="117">
        <f>VLOOKUP(B37,'Table 4'!$B$13:$E$43,4,FALSE)</f>
        <v>7.54</v>
      </c>
      <c r="J37" s="117">
        <f t="shared" si="5"/>
        <v>72.489999999999995</v>
      </c>
      <c r="K37" s="117">
        <f t="shared" si="6"/>
        <v>152.82</v>
      </c>
      <c r="M37" s="66"/>
    </row>
    <row r="38" spans="2:15">
      <c r="B38" s="113">
        <f t="shared" si="2"/>
        <v>2040</v>
      </c>
      <c r="C38" s="118"/>
      <c r="D38" s="117">
        <f t="shared" si="7"/>
        <v>75.45</v>
      </c>
      <c r="E38" s="115">
        <f t="shared" si="7"/>
        <v>124.61</v>
      </c>
      <c r="F38" s="115">
        <f t="shared" si="7"/>
        <v>13.09</v>
      </c>
      <c r="G38" s="117">
        <f t="shared" si="0"/>
        <v>162.44999999999999</v>
      </c>
      <c r="H38" s="117">
        <f t="shared" si="1"/>
        <v>237.9</v>
      </c>
      <c r="I38" s="117">
        <f>VLOOKUP(B38,'Table 4'!$B$13:$E$43,4,FALSE)</f>
        <v>7.82</v>
      </c>
      <c r="J38" s="117">
        <f t="shared" si="5"/>
        <v>75.180000000000007</v>
      </c>
      <c r="K38" s="117">
        <f t="shared" si="6"/>
        <v>157.47999999999999</v>
      </c>
      <c r="M38" s="66"/>
    </row>
    <row r="39" spans="2:15">
      <c r="B39" s="113">
        <f t="shared" si="2"/>
        <v>2041</v>
      </c>
      <c r="C39" s="118"/>
      <c r="D39" s="117">
        <f t="shared" si="7"/>
        <v>77.3</v>
      </c>
      <c r="E39" s="115">
        <f t="shared" si="7"/>
        <v>127.67</v>
      </c>
      <c r="F39" s="115">
        <f t="shared" si="7"/>
        <v>13.41</v>
      </c>
      <c r="G39" s="117">
        <f t="shared" si="0"/>
        <v>166.44</v>
      </c>
      <c r="H39" s="117">
        <f t="shared" si="1"/>
        <v>243.74</v>
      </c>
      <c r="I39" s="117">
        <f>VLOOKUP(B39,'Table 4'!$B$13:$E$43,4,FALSE)</f>
        <v>8.0299999999999994</v>
      </c>
      <c r="J39" s="117">
        <f t="shared" si="5"/>
        <v>77.2</v>
      </c>
      <c r="K39" s="117">
        <f t="shared" si="6"/>
        <v>161.52000000000001</v>
      </c>
      <c r="M39" s="66"/>
    </row>
    <row r="40" spans="2:15">
      <c r="B40" s="113">
        <f t="shared" si="2"/>
        <v>2042</v>
      </c>
      <c r="C40" s="118"/>
      <c r="D40" s="117">
        <f t="shared" si="7"/>
        <v>79.2</v>
      </c>
      <c r="E40" s="115">
        <f t="shared" si="7"/>
        <v>130.81</v>
      </c>
      <c r="F40" s="115">
        <f t="shared" si="7"/>
        <v>13.74</v>
      </c>
      <c r="G40" s="117">
        <f t="shared" si="0"/>
        <v>170.53</v>
      </c>
      <c r="H40" s="117">
        <f t="shared" si="1"/>
        <v>249.73</v>
      </c>
      <c r="I40" s="117">
        <f>VLOOKUP(B40,'Table 4'!$B$13:$E$43,4,FALSE)</f>
        <v>8.24</v>
      </c>
      <c r="J40" s="117">
        <f t="shared" si="5"/>
        <v>79.22</v>
      </c>
      <c r="K40" s="117">
        <f t="shared" si="6"/>
        <v>165.61</v>
      </c>
      <c r="M40" s="66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tr">
        <f>'Table 3 436MW (West M) 2030'!D46</f>
        <v xml:space="preserve">Plant Costs  - 2017 IRP - Table 6.1 &amp; 6.2 </v>
      </c>
    </row>
    <row r="47" spans="2:15">
      <c r="C47" s="122" t="str">
        <f>D10</f>
        <v>(b)</v>
      </c>
      <c r="D47" s="117" t="str">
        <f>"= "&amp;C10&amp;" x "&amp;C76</f>
        <v>= (a) x 0.0737263117964292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33.0%)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9,614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107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105</v>
      </c>
      <c r="F58" s="124">
        <f>C69</f>
        <v>199.924125</v>
      </c>
      <c r="G58" s="57">
        <f>F58/F60</f>
        <v>1</v>
      </c>
      <c r="H58" s="138">
        <f>C70</f>
        <v>589.49609575732859</v>
      </c>
      <c r="I58" s="140">
        <f>C73</f>
        <v>71.702024758449483</v>
      </c>
    </row>
    <row r="59" spans="3:11">
      <c r="C59" s="154"/>
      <c r="F59" s="48">
        <f>D69</f>
        <v>0</v>
      </c>
      <c r="G59" s="44">
        <f>1-G58</f>
        <v>0</v>
      </c>
      <c r="H59" s="139">
        <f>D70</f>
        <v>0</v>
      </c>
      <c r="I59" s="141">
        <f>D73</f>
        <v>0</v>
      </c>
    </row>
    <row r="60" spans="3:11">
      <c r="C60" s="154" t="s">
        <v>45</v>
      </c>
      <c r="F60" s="124">
        <f>F58+F59</f>
        <v>199.924125</v>
      </c>
      <c r="G60" s="57">
        <f>G58+G59</f>
        <v>1</v>
      </c>
      <c r="H60" s="138">
        <f>ROUND(((F58*H58)+(F59*H59))/F60,0)</f>
        <v>589</v>
      </c>
      <c r="I60" s="140">
        <f>ROUND(((F58*I58)+(F59*I59))/F60,2)</f>
        <v>71.7</v>
      </c>
    </row>
    <row r="61" spans="3:11">
      <c r="C61" s="154"/>
      <c r="F61" s="124"/>
      <c r="G61" s="57"/>
      <c r="H61" s="125"/>
      <c r="I61" s="126"/>
    </row>
    <row r="62" spans="3:11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SCCT Dry "F" - Turbine</v>
      </c>
      <c r="D63" s="127"/>
      <c r="E63" s="127"/>
      <c r="F63" s="110">
        <f>C69</f>
        <v>199.924125</v>
      </c>
      <c r="G63" s="57">
        <f>C77</f>
        <v>0.33</v>
      </c>
      <c r="H63" s="177">
        <f>G63*F63</f>
        <v>65.974961250000007</v>
      </c>
      <c r="I63" s="57">
        <f>H63/H65</f>
        <v>1</v>
      </c>
      <c r="J63" s="126">
        <f>C74</f>
        <v>7.5299874286936257</v>
      </c>
      <c r="K63" s="128">
        <f>C75</f>
        <v>9614</v>
      </c>
    </row>
    <row r="64" spans="3:11">
      <c r="C64" s="156">
        <f>C59</f>
        <v>0</v>
      </c>
      <c r="D64" s="127"/>
      <c r="E64" s="127"/>
      <c r="F64" s="43">
        <f>D69</f>
        <v>0</v>
      </c>
      <c r="G64" s="44">
        <f>D77</f>
        <v>0</v>
      </c>
      <c r="H64" s="178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4" t="s">
        <v>50</v>
      </c>
      <c r="F65" s="110">
        <f>F63+F64</f>
        <v>199.924125</v>
      </c>
      <c r="G65" s="129">
        <f>ROUND(H65/F65,3)</f>
        <v>0.33</v>
      </c>
      <c r="H65" s="177">
        <f>SUM(H63:H64)</f>
        <v>65.974961250000007</v>
      </c>
      <c r="I65" s="57">
        <f>I63+I64</f>
        <v>1</v>
      </c>
      <c r="J65" s="126">
        <f>ROUND(($I63*J63)+($I64*J64),2)</f>
        <v>7.53</v>
      </c>
      <c r="K65" s="130">
        <f>ROUND(($I63*K63)+($I64*K64),0)</f>
        <v>9614</v>
      </c>
    </row>
    <row r="66" spans="2:11">
      <c r="G66" s="129"/>
      <c r="I66" s="57"/>
      <c r="J66" s="126"/>
      <c r="K66" s="47" t="s">
        <v>51</v>
      </c>
    </row>
    <row r="68" spans="2:11">
      <c r="C68" s="41" t="s">
        <v>104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1">
      <c r="C69" s="110">
        <v>199.924125</v>
      </c>
      <c r="E69" s="110" t="s">
        <v>77</v>
      </c>
      <c r="H69" s="133"/>
    </row>
    <row r="70" spans="2:11">
      <c r="B70" s="110" t="s">
        <v>102</v>
      </c>
      <c r="C70" s="125">
        <v>589.49609575732859</v>
      </c>
      <c r="D70" s="125"/>
      <c r="E70" s="110" t="s">
        <v>78</v>
      </c>
    </row>
    <row r="71" spans="2:11">
      <c r="B71" s="110" t="s">
        <v>102</v>
      </c>
      <c r="C71" s="126">
        <v>16.0158293408495</v>
      </c>
      <c r="D71" s="126"/>
      <c r="E71" s="110" t="s">
        <v>79</v>
      </c>
    </row>
    <row r="72" spans="2:11">
      <c r="B72" s="110" t="s">
        <v>102</v>
      </c>
      <c r="C72" s="49">
        <v>55.68619541759999</v>
      </c>
      <c r="D72" s="49"/>
      <c r="E72" s="110" t="s">
        <v>75</v>
      </c>
    </row>
    <row r="73" spans="2:11">
      <c r="B73" s="110" t="s">
        <v>102</v>
      </c>
      <c r="C73" s="126">
        <f>C71+C72</f>
        <v>71.702024758449483</v>
      </c>
      <c r="D73" s="126"/>
      <c r="E73" s="110" t="s">
        <v>80</v>
      </c>
    </row>
    <row r="74" spans="2:11">
      <c r="B74" s="110" t="s">
        <v>102</v>
      </c>
      <c r="C74" s="126">
        <v>7.5299874286936257</v>
      </c>
      <c r="D74" s="126"/>
      <c r="E74" s="110" t="s">
        <v>81</v>
      </c>
    </row>
    <row r="75" spans="2:11">
      <c r="C75" s="130">
        <v>9614</v>
      </c>
      <c r="D75" s="130"/>
      <c r="E75" s="110" t="s">
        <v>53</v>
      </c>
    </row>
    <row r="76" spans="2:11">
      <c r="C76" s="151">
        <v>7.3726311796429175E-2</v>
      </c>
      <c r="D76" s="151"/>
      <c r="E76" s="110" t="s">
        <v>54</v>
      </c>
    </row>
    <row r="77" spans="2:11">
      <c r="C77" s="134">
        <v>0.33</v>
      </c>
      <c r="D77" s="134"/>
      <c r="E77" s="110" t="s">
        <v>55</v>
      </c>
    </row>
    <row r="78" spans="2:11">
      <c r="D78" s="57">
        <f>ROUND(H65/F65,3)</f>
        <v>0.33</v>
      </c>
      <c r="E78" s="110" t="s">
        <v>56</v>
      </c>
    </row>
    <row r="79" spans="2:11">
      <c r="D79" s="129"/>
      <c r="E79" s="66"/>
    </row>
    <row r="80" spans="2:11">
      <c r="C80" s="134"/>
      <c r="D80" s="134"/>
    </row>
    <row r="82" spans="3:15" ht="13.5" thickBot="1">
      <c r="C82" s="54" t="str">
        <f>"Company Official Inflation Forecast Dated "&amp;TEXT('Table 4'!$G$5,"mmmm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8">C83+1</f>
        <v>2018</v>
      </c>
      <c r="D84" s="57">
        <v>2.1684070430924685E-2</v>
      </c>
      <c r="F84" s="135">
        <f t="shared" ref="F84:F91" si="9">F83+1</f>
        <v>2027</v>
      </c>
      <c r="G84" s="57">
        <v>2.3164081218836952E-2</v>
      </c>
      <c r="I84" s="135">
        <f t="shared" ref="I84:I91" si="10">I83+1</f>
        <v>2036</v>
      </c>
      <c r="J84" s="57">
        <v>2.4311492116604327E-2</v>
      </c>
    </row>
    <row r="85" spans="3:15">
      <c r="C85" s="135">
        <f t="shared" si="8"/>
        <v>2019</v>
      </c>
      <c r="D85" s="57">
        <v>2.0023445288848141E-2</v>
      </c>
      <c r="F85" s="135">
        <f t="shared" si="9"/>
        <v>2028</v>
      </c>
      <c r="G85" s="57">
        <v>2.3269517424980624E-2</v>
      </c>
      <c r="I85" s="135">
        <f t="shared" si="10"/>
        <v>2037</v>
      </c>
      <c r="J85" s="57">
        <v>2.4277391473133791E-2</v>
      </c>
    </row>
    <row r="86" spans="3:15">
      <c r="C86" s="135">
        <f t="shared" si="8"/>
        <v>2020</v>
      </c>
      <c r="D86" s="57">
        <v>2.1423649370385656E-2</v>
      </c>
      <c r="F86" s="135">
        <f t="shared" si="9"/>
        <v>2029</v>
      </c>
      <c r="G86" s="57">
        <v>2.3660062349176059E-2</v>
      </c>
      <c r="I86" s="135">
        <f t="shared" si="10"/>
        <v>2038</v>
      </c>
      <c r="J86" s="57">
        <v>2.4418737348747444E-2</v>
      </c>
    </row>
    <row r="87" spans="3:15">
      <c r="C87" s="135">
        <f t="shared" si="8"/>
        <v>2021</v>
      </c>
      <c r="D87" s="57">
        <v>2.2444603435442634E-2</v>
      </c>
      <c r="F87" s="135">
        <f t="shared" si="9"/>
        <v>2030</v>
      </c>
      <c r="G87" s="57">
        <v>2.3797996946838929E-2</v>
      </c>
      <c r="I87" s="135">
        <f t="shared" si="10"/>
        <v>2039</v>
      </c>
      <c r="J87" s="57">
        <v>2.4490791911648602E-2</v>
      </c>
    </row>
    <row r="88" spans="3:15">
      <c r="C88" s="135">
        <f t="shared" si="8"/>
        <v>2022</v>
      </c>
      <c r="D88" s="57">
        <v>2.2559296067847567E-2</v>
      </c>
      <c r="F88" s="135">
        <f t="shared" si="9"/>
        <v>2031</v>
      </c>
      <c r="G88" s="57">
        <v>2.4014000123530499E-2</v>
      </c>
      <c r="I88" s="135">
        <f t="shared" si="10"/>
        <v>2040</v>
      </c>
      <c r="J88" s="57">
        <v>2.442458536688985E-2</v>
      </c>
    </row>
    <row r="89" spans="3:15" s="112" customFormat="1">
      <c r="C89" s="135">
        <f t="shared" si="8"/>
        <v>2023</v>
      </c>
      <c r="D89" s="57">
        <v>2.3031082544693549E-2</v>
      </c>
      <c r="F89" s="135">
        <f t="shared" si="9"/>
        <v>2032</v>
      </c>
      <c r="G89" s="57">
        <v>2.4075090077113837E-2</v>
      </c>
      <c r="I89" s="135">
        <f t="shared" si="10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8"/>
        <v>2024</v>
      </c>
      <c r="D90" s="57">
        <v>2.3134274986934988E-2</v>
      </c>
      <c r="F90" s="135">
        <f t="shared" si="9"/>
        <v>2033</v>
      </c>
      <c r="G90" s="57">
        <v>2.4191075903759129E-2</v>
      </c>
      <c r="I90" s="135">
        <f t="shared" si="10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8"/>
        <v>2025</v>
      </c>
      <c r="D91" s="57">
        <v>2.3159080336675242E-2</v>
      </c>
      <c r="F91" s="135">
        <f t="shared" si="9"/>
        <v>2034</v>
      </c>
      <c r="G91" s="57">
        <v>2.4219456505286896E-2</v>
      </c>
      <c r="I91" s="135">
        <f t="shared" si="10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94" fitToHeight="0" orientation="portrait" r:id="rId1"/>
  <headerFooter alignWithMargins="0"/>
  <rowBreaks count="1" manualBreakCount="1">
    <brk id="52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A3" sqref="A3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5" width="9.33203125" style="208"/>
    <col min="16" max="16" width="0" style="208" hidden="1" customWidth="1"/>
    <col min="17" max="16384" width="9.33203125" style="208"/>
  </cols>
  <sheetData>
    <row r="1" spans="2:18" ht="15.75">
      <c r="B1" s="206" t="s">
        <v>108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187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38%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19" t="s">
        <v>73</v>
      </c>
      <c r="J5" s="19" t="s">
        <v>73</v>
      </c>
      <c r="K5" s="212" t="s">
        <v>111</v>
      </c>
      <c r="P5" s="212" t="s">
        <v>110</v>
      </c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8" ht="6" customHeight="1">
      <c r="K8" s="210"/>
    </row>
    <row r="9" spans="2:18" ht="15.75">
      <c r="B9" s="60" t="str">
        <f>C52</f>
        <v>2017 IRP ID Wind Resource - 38%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1811.0329095752811</v>
      </c>
      <c r="D10" s="219">
        <f>C10*$C$62</f>
        <v>127.99449484849457</v>
      </c>
      <c r="E10" s="219">
        <f>C56</f>
        <v>37.565582271006477</v>
      </c>
      <c r="F10" s="220">
        <f t="shared" ref="F10:F36" si="0">(D10+E10)/(8.76*$C$63)</f>
        <v>49.735663638398542</v>
      </c>
      <c r="G10" s="220">
        <f>C58</f>
        <v>0</v>
      </c>
      <c r="H10" s="267">
        <f>C59</f>
        <v>0</v>
      </c>
      <c r="I10" s="221">
        <f>F10+H10+G10</f>
        <v>49.735663638398542</v>
      </c>
      <c r="J10" s="221">
        <f>ROUND(I10*$C$63*8.76,2)</f>
        <v>165.56</v>
      </c>
      <c r="K10" s="219">
        <f>$C$57</f>
        <v>0.57299999999999995</v>
      </c>
      <c r="N10" s="222"/>
      <c r="P10" s="260">
        <f>$C$59</f>
        <v>0</v>
      </c>
    </row>
    <row r="11" spans="2:18">
      <c r="B11" s="217">
        <f t="shared" ref="B11:B36" si="1">B10+1</f>
        <v>2017</v>
      </c>
      <c r="C11" s="223"/>
      <c r="D11" s="219">
        <f>ROUND(D10*(1+$D66),2)</f>
        <v>130.82</v>
      </c>
      <c r="E11" s="219">
        <f>ROUND(E10*(1+$D66),2)</f>
        <v>38.4</v>
      </c>
      <c r="F11" s="220">
        <f t="shared" si="0"/>
        <v>50.835135784667152</v>
      </c>
      <c r="G11" s="219">
        <f>ROUND(G10*(1+$D66),2)</f>
        <v>0</v>
      </c>
      <c r="H11" s="219">
        <f>ROUND(H10*(1+$D66),2)</f>
        <v>0</v>
      </c>
      <c r="I11" s="221">
        <f>F11+H11+G11</f>
        <v>50.835135784667152</v>
      </c>
      <c r="J11" s="221">
        <f t="shared" ref="J11:J36" si="2">ROUND(I11*$C$63*8.76,2)</f>
        <v>169.22</v>
      </c>
      <c r="K11" s="219">
        <f>ROUND(K10*(1+$D66),2)</f>
        <v>0.59</v>
      </c>
      <c r="N11" s="222"/>
      <c r="P11" s="260">
        <f>ROUND(P10*(1+$D66),2)</f>
        <v>0</v>
      </c>
    </row>
    <row r="12" spans="2:18">
      <c r="B12" s="230">
        <f t="shared" si="1"/>
        <v>2018</v>
      </c>
      <c r="C12" s="231"/>
      <c r="D12" s="219">
        <f t="shared" ref="D12:G19" si="3">ROUND(D11*(1+$D67),2)</f>
        <v>133.66</v>
      </c>
      <c r="E12" s="219">
        <f t="shared" si="3"/>
        <v>39.229999999999997</v>
      </c>
      <c r="F12" s="221">
        <f t="shared" si="0"/>
        <v>51.937635183850034</v>
      </c>
      <c r="G12" s="219">
        <f t="shared" si="3"/>
        <v>0</v>
      </c>
      <c r="H12" s="219">
        <f t="shared" ref="H12" si="4">ROUND(H11*(1+$D67),2)</f>
        <v>0</v>
      </c>
      <c r="I12" s="221">
        <f t="shared" ref="I12:I36" si="5">F12+H12+G12</f>
        <v>51.937635183850034</v>
      </c>
      <c r="J12" s="221">
        <f t="shared" si="2"/>
        <v>172.89</v>
      </c>
      <c r="K12" s="219">
        <f t="shared" ref="K12:K19" si="6">ROUND(K11*(1+$D67),2)</f>
        <v>0.6</v>
      </c>
      <c r="L12" s="210"/>
      <c r="N12" s="222"/>
      <c r="P12" s="260">
        <f t="shared" ref="P12:P19" si="7">ROUND(P11*(1+$D67),2)</f>
        <v>0</v>
      </c>
    </row>
    <row r="13" spans="2:18">
      <c r="B13" s="230">
        <f t="shared" si="1"/>
        <v>2019</v>
      </c>
      <c r="C13" s="231"/>
      <c r="D13" s="219">
        <f t="shared" si="3"/>
        <v>136.34</v>
      </c>
      <c r="E13" s="219">
        <f t="shared" si="3"/>
        <v>40.020000000000003</v>
      </c>
      <c r="F13" s="221">
        <f t="shared" si="0"/>
        <v>52.980052871905798</v>
      </c>
      <c r="G13" s="219">
        <f t="shared" si="3"/>
        <v>0</v>
      </c>
      <c r="H13" s="219">
        <f t="shared" ref="H13" si="8">ROUND(H12*(1+$D68),2)</f>
        <v>0</v>
      </c>
      <c r="I13" s="221">
        <f t="shared" si="5"/>
        <v>52.980052871905798</v>
      </c>
      <c r="J13" s="221">
        <f t="shared" si="2"/>
        <v>176.36</v>
      </c>
      <c r="K13" s="219">
        <f t="shared" si="6"/>
        <v>0.61</v>
      </c>
      <c r="L13" s="210"/>
      <c r="N13" s="222"/>
      <c r="P13" s="260">
        <f t="shared" si="7"/>
        <v>0</v>
      </c>
    </row>
    <row r="14" spans="2:18">
      <c r="B14" s="230">
        <f t="shared" si="1"/>
        <v>2020</v>
      </c>
      <c r="C14" s="231"/>
      <c r="D14" s="219">
        <f t="shared" si="3"/>
        <v>139.26</v>
      </c>
      <c r="E14" s="219">
        <f t="shared" si="3"/>
        <v>40.880000000000003</v>
      </c>
      <c r="F14" s="221">
        <f t="shared" si="0"/>
        <v>54.115597212208606</v>
      </c>
      <c r="G14" s="219">
        <f t="shared" si="3"/>
        <v>0</v>
      </c>
      <c r="H14" s="219">
        <f t="shared" ref="H14" si="9">ROUND(H13*(1+$D69),2)</f>
        <v>0</v>
      </c>
      <c r="I14" s="221">
        <f t="shared" si="5"/>
        <v>54.115597212208606</v>
      </c>
      <c r="J14" s="221">
        <f t="shared" si="2"/>
        <v>180.14</v>
      </c>
      <c r="K14" s="219">
        <f t="shared" si="6"/>
        <v>0.62</v>
      </c>
      <c r="L14" s="210"/>
      <c r="N14" s="222"/>
      <c r="O14" s="227"/>
      <c r="P14" s="260">
        <f t="shared" si="7"/>
        <v>0</v>
      </c>
      <c r="Q14" s="228"/>
      <c r="R14" s="229"/>
    </row>
    <row r="15" spans="2:18">
      <c r="B15" s="230">
        <f t="shared" si="1"/>
        <v>2021</v>
      </c>
      <c r="C15" s="231"/>
      <c r="D15" s="219">
        <f t="shared" si="3"/>
        <v>142.38999999999999</v>
      </c>
      <c r="E15" s="219">
        <f t="shared" si="3"/>
        <v>41.8</v>
      </c>
      <c r="F15" s="221">
        <f t="shared" si="0"/>
        <v>55.332251862533049</v>
      </c>
      <c r="G15" s="219">
        <f t="shared" si="3"/>
        <v>0</v>
      </c>
      <c r="H15" s="219">
        <f t="shared" ref="H15" si="10">ROUND(H14*(1+$D70),2)</f>
        <v>0</v>
      </c>
      <c r="I15" s="221">
        <f t="shared" si="5"/>
        <v>55.332251862533049</v>
      </c>
      <c r="J15" s="221">
        <f t="shared" si="2"/>
        <v>184.19</v>
      </c>
      <c r="K15" s="219">
        <f t="shared" si="6"/>
        <v>0.63</v>
      </c>
      <c r="L15" s="210"/>
      <c r="N15" s="228"/>
      <c r="O15" s="228"/>
      <c r="P15" s="260">
        <f t="shared" si="7"/>
        <v>0</v>
      </c>
      <c r="Q15" s="228"/>
      <c r="R15" s="229"/>
    </row>
    <row r="16" spans="2:18">
      <c r="B16" s="230">
        <f t="shared" si="1"/>
        <v>2022</v>
      </c>
      <c r="C16" s="231"/>
      <c r="D16" s="219">
        <f t="shared" si="3"/>
        <v>145.6</v>
      </c>
      <c r="E16" s="219">
        <f t="shared" si="3"/>
        <v>42.74</v>
      </c>
      <c r="F16" s="221">
        <f t="shared" si="0"/>
        <v>56.578947368421055</v>
      </c>
      <c r="G16" s="219">
        <f t="shared" si="3"/>
        <v>0</v>
      </c>
      <c r="H16" s="219">
        <f t="shared" ref="H16" si="11">ROUND(H15*(1+$D71),2)</f>
        <v>0</v>
      </c>
      <c r="I16" s="221">
        <f t="shared" si="5"/>
        <v>56.578947368421055</v>
      </c>
      <c r="J16" s="221">
        <f t="shared" si="2"/>
        <v>188.34</v>
      </c>
      <c r="K16" s="219">
        <f t="shared" si="6"/>
        <v>0.64</v>
      </c>
      <c r="L16" s="210"/>
      <c r="N16" s="222"/>
      <c r="P16" s="260">
        <f t="shared" si="7"/>
        <v>0</v>
      </c>
    </row>
    <row r="17" spans="2:16">
      <c r="B17" s="230">
        <f t="shared" si="1"/>
        <v>2023</v>
      </c>
      <c r="C17" s="231"/>
      <c r="D17" s="219">
        <f t="shared" si="3"/>
        <v>148.94999999999999</v>
      </c>
      <c r="E17" s="219">
        <f t="shared" si="3"/>
        <v>43.72</v>
      </c>
      <c r="F17" s="221">
        <f t="shared" si="0"/>
        <v>57.879716414323482</v>
      </c>
      <c r="G17" s="219">
        <f t="shared" si="3"/>
        <v>0</v>
      </c>
      <c r="H17" s="219">
        <f t="shared" ref="H17" si="12">ROUND(H16*(1+$D72),2)</f>
        <v>0</v>
      </c>
      <c r="I17" s="221">
        <f t="shared" si="5"/>
        <v>57.879716414323482</v>
      </c>
      <c r="J17" s="221">
        <f t="shared" si="2"/>
        <v>192.67</v>
      </c>
      <c r="K17" s="219">
        <f t="shared" si="6"/>
        <v>0.65</v>
      </c>
      <c r="L17" s="210"/>
      <c r="N17" s="222"/>
      <c r="O17" s="227"/>
      <c r="P17" s="260">
        <f t="shared" si="7"/>
        <v>0</v>
      </c>
    </row>
    <row r="18" spans="2:16">
      <c r="B18" s="230">
        <f t="shared" si="1"/>
        <v>2024</v>
      </c>
      <c r="C18" s="231"/>
      <c r="D18" s="219">
        <f t="shared" si="3"/>
        <v>152.4</v>
      </c>
      <c r="E18" s="219">
        <f t="shared" si="3"/>
        <v>44.73</v>
      </c>
      <c r="F18" s="221">
        <f t="shared" si="0"/>
        <v>59.219538572458546</v>
      </c>
      <c r="G18" s="219">
        <f t="shared" si="3"/>
        <v>0</v>
      </c>
      <c r="H18" s="219">
        <f t="shared" ref="H18" si="13">ROUND(H17*(1+$D73),2)</f>
        <v>0</v>
      </c>
      <c r="I18" s="221">
        <f t="shared" si="5"/>
        <v>59.219538572458546</v>
      </c>
      <c r="J18" s="221">
        <f t="shared" si="2"/>
        <v>197.13</v>
      </c>
      <c r="K18" s="219">
        <f t="shared" si="6"/>
        <v>0.67</v>
      </c>
      <c r="L18" s="210"/>
      <c r="N18" s="222"/>
      <c r="O18" s="227"/>
      <c r="P18" s="260">
        <f t="shared" si="7"/>
        <v>0</v>
      </c>
    </row>
    <row r="19" spans="2:16">
      <c r="B19" s="230">
        <f t="shared" si="1"/>
        <v>2025</v>
      </c>
      <c r="C19" s="231"/>
      <c r="D19" s="219">
        <f t="shared" si="3"/>
        <v>155.93</v>
      </c>
      <c r="E19" s="219">
        <f t="shared" si="3"/>
        <v>45.77</v>
      </c>
      <c r="F19" s="221">
        <f t="shared" si="0"/>
        <v>60.592405671713543</v>
      </c>
      <c r="G19" s="219">
        <f t="shared" si="3"/>
        <v>0</v>
      </c>
      <c r="H19" s="219">
        <f t="shared" ref="H19" si="14">ROUND(H18*(1+$D74),2)</f>
        <v>0</v>
      </c>
      <c r="I19" s="221">
        <f t="shared" si="5"/>
        <v>60.592405671713543</v>
      </c>
      <c r="J19" s="221">
        <f t="shared" si="2"/>
        <v>201.7</v>
      </c>
      <c r="K19" s="219">
        <f t="shared" si="6"/>
        <v>0.69</v>
      </c>
      <c r="L19" s="210"/>
      <c r="N19" s="222"/>
      <c r="O19" s="227"/>
      <c r="P19" s="260">
        <f t="shared" si="7"/>
        <v>0</v>
      </c>
    </row>
    <row r="20" spans="2:16">
      <c r="B20" s="230">
        <f t="shared" si="1"/>
        <v>2026</v>
      </c>
      <c r="C20" s="231"/>
      <c r="D20" s="219">
        <f>ROUND(D19*(1+$G66),2)</f>
        <v>159.51</v>
      </c>
      <c r="E20" s="219">
        <f>ROUND(E19*(1+$G66),2)</f>
        <v>46.82</v>
      </c>
      <c r="F20" s="221">
        <f t="shared" si="0"/>
        <v>61.983297284306659</v>
      </c>
      <c r="G20" s="219">
        <f>ROUND(G19*(1+$G66),2)</f>
        <v>0</v>
      </c>
      <c r="H20" s="219">
        <f>ROUND(H19*(1+$G66),2)</f>
        <v>0</v>
      </c>
      <c r="I20" s="221">
        <f t="shared" si="5"/>
        <v>61.983297284306659</v>
      </c>
      <c r="J20" s="221">
        <f t="shared" si="2"/>
        <v>206.33</v>
      </c>
      <c r="K20" s="219">
        <f>ROUND(K19*(1+$G66),2)</f>
        <v>0.71</v>
      </c>
      <c r="L20" s="210"/>
      <c r="N20" s="222"/>
      <c r="O20" s="227"/>
      <c r="P20" s="260">
        <f>ROUND(P19*(1+$G66),2)</f>
        <v>0</v>
      </c>
    </row>
    <row r="21" spans="2:16">
      <c r="B21" s="230">
        <f t="shared" si="1"/>
        <v>2027</v>
      </c>
      <c r="C21" s="231"/>
      <c r="D21" s="219">
        <f t="shared" ref="D21:G28" si="15">ROUND(D20*(1+$G67),2)</f>
        <v>163.19999999999999</v>
      </c>
      <c r="E21" s="219">
        <f t="shared" si="15"/>
        <v>47.9</v>
      </c>
      <c r="F21" s="221">
        <f t="shared" si="0"/>
        <v>63.41624609468878</v>
      </c>
      <c r="G21" s="219">
        <f t="shared" si="15"/>
        <v>0</v>
      </c>
      <c r="H21" s="219">
        <f t="shared" ref="H21" si="16">ROUND(H20*(1+$G67),2)</f>
        <v>0</v>
      </c>
      <c r="I21" s="221">
        <f t="shared" si="5"/>
        <v>63.41624609468878</v>
      </c>
      <c r="J21" s="221">
        <f t="shared" si="2"/>
        <v>211.1</v>
      </c>
      <c r="K21" s="219">
        <f t="shared" ref="K21:K28" si="17">ROUND(K20*(1+$G67),2)</f>
        <v>0.73</v>
      </c>
      <c r="L21" s="210"/>
      <c r="N21" s="222"/>
      <c r="O21" s="227"/>
      <c r="P21" s="260">
        <f t="shared" ref="P21:P28" si="18">ROUND(P20*(1+$G67),2)</f>
        <v>0</v>
      </c>
    </row>
    <row r="22" spans="2:16">
      <c r="B22" s="230">
        <f t="shared" si="1"/>
        <v>2028</v>
      </c>
      <c r="C22" s="231"/>
      <c r="D22" s="219">
        <f t="shared" si="15"/>
        <v>167</v>
      </c>
      <c r="E22" s="219">
        <f t="shared" si="15"/>
        <v>49.01</v>
      </c>
      <c r="F22" s="221">
        <f t="shared" si="0"/>
        <v>64.891252102859895</v>
      </c>
      <c r="G22" s="219">
        <f t="shared" si="15"/>
        <v>0</v>
      </c>
      <c r="H22" s="219">
        <f t="shared" ref="H22" si="19">ROUND(H21*(1+$G68),2)</f>
        <v>0</v>
      </c>
      <c r="I22" s="221">
        <f t="shared" si="5"/>
        <v>64.891252102859895</v>
      </c>
      <c r="J22" s="221">
        <f t="shared" si="2"/>
        <v>216.01</v>
      </c>
      <c r="K22" s="219">
        <f t="shared" si="17"/>
        <v>0.75</v>
      </c>
      <c r="L22" s="210"/>
      <c r="N22" s="222"/>
      <c r="O22" s="227"/>
      <c r="P22" s="260">
        <f t="shared" si="18"/>
        <v>0</v>
      </c>
    </row>
    <row r="23" spans="2:16">
      <c r="B23" s="230">
        <f t="shared" si="1"/>
        <v>2029</v>
      </c>
      <c r="C23" s="231"/>
      <c r="D23" s="219">
        <f t="shared" si="15"/>
        <v>170.95</v>
      </c>
      <c r="E23" s="219">
        <f t="shared" si="15"/>
        <v>50.17</v>
      </c>
      <c r="F23" s="221">
        <f t="shared" si="0"/>
        <v>66.426339822158141</v>
      </c>
      <c r="G23" s="219">
        <f t="shared" si="15"/>
        <v>0</v>
      </c>
      <c r="H23" s="219">
        <f t="shared" ref="H23" si="20">ROUND(H22*(1+$G69),2)</f>
        <v>0</v>
      </c>
      <c r="I23" s="221">
        <f t="shared" si="5"/>
        <v>66.426339822158141</v>
      </c>
      <c r="J23" s="221">
        <f t="shared" si="2"/>
        <v>221.12</v>
      </c>
      <c r="K23" s="219">
        <f t="shared" si="17"/>
        <v>0.77</v>
      </c>
      <c r="L23" s="210"/>
      <c r="N23" s="222"/>
      <c r="O23" s="227"/>
      <c r="P23" s="260">
        <f t="shared" si="18"/>
        <v>0</v>
      </c>
    </row>
    <row r="24" spans="2:16">
      <c r="B24" s="230">
        <f t="shared" si="1"/>
        <v>2030</v>
      </c>
      <c r="C24" s="231"/>
      <c r="D24" s="219">
        <f t="shared" si="15"/>
        <v>175.02</v>
      </c>
      <c r="E24" s="219">
        <f t="shared" si="15"/>
        <v>51.36</v>
      </c>
      <c r="F24" s="221">
        <f t="shared" si="0"/>
        <v>68.006488824801735</v>
      </c>
      <c r="G24" s="219">
        <f t="shared" si="15"/>
        <v>0</v>
      </c>
      <c r="H24" s="219">
        <f t="shared" ref="H24" si="21">ROUND(H23*(1+$G70),2)</f>
        <v>0</v>
      </c>
      <c r="I24" s="221">
        <f t="shared" si="5"/>
        <v>68.006488824801735</v>
      </c>
      <c r="J24" s="221">
        <f t="shared" si="2"/>
        <v>226.38</v>
      </c>
      <c r="K24" s="219">
        <f t="shared" si="17"/>
        <v>0.79</v>
      </c>
      <c r="L24" s="210"/>
      <c r="N24" s="222"/>
      <c r="O24" s="227"/>
      <c r="P24" s="260">
        <f t="shared" si="18"/>
        <v>0</v>
      </c>
    </row>
    <row r="25" spans="2:16">
      <c r="B25" s="230">
        <f t="shared" si="1"/>
        <v>2031</v>
      </c>
      <c r="C25" s="231"/>
      <c r="D25" s="219">
        <f t="shared" si="15"/>
        <v>179.22</v>
      </c>
      <c r="E25" s="219">
        <f t="shared" si="15"/>
        <v>52.59</v>
      </c>
      <c r="F25" s="221">
        <f t="shared" si="0"/>
        <v>69.637707281903388</v>
      </c>
      <c r="G25" s="219">
        <f t="shared" si="15"/>
        <v>0</v>
      </c>
      <c r="H25" s="219">
        <f t="shared" ref="H25" si="22">ROUND(H24*(1+$G71),2)</f>
        <v>0</v>
      </c>
      <c r="I25" s="221">
        <f t="shared" si="5"/>
        <v>69.637707281903388</v>
      </c>
      <c r="J25" s="221">
        <f t="shared" si="2"/>
        <v>231.81</v>
      </c>
      <c r="K25" s="219">
        <f t="shared" si="17"/>
        <v>0.81</v>
      </c>
      <c r="L25" s="210"/>
      <c r="N25" s="222"/>
      <c r="O25" s="227"/>
      <c r="P25" s="260">
        <f t="shared" si="18"/>
        <v>0</v>
      </c>
    </row>
    <row r="26" spans="2:16">
      <c r="B26" s="230">
        <f t="shared" si="1"/>
        <v>2032</v>
      </c>
      <c r="C26" s="231"/>
      <c r="D26" s="219">
        <f t="shared" si="15"/>
        <v>183.53</v>
      </c>
      <c r="E26" s="219">
        <f t="shared" si="15"/>
        <v>53.86</v>
      </c>
      <c r="F26" s="221">
        <f t="shared" si="0"/>
        <v>71.313987022350403</v>
      </c>
      <c r="G26" s="219">
        <f t="shared" si="15"/>
        <v>0</v>
      </c>
      <c r="H26" s="219">
        <f t="shared" ref="H26" si="23">ROUND(H25*(1+$G72),2)</f>
        <v>0</v>
      </c>
      <c r="I26" s="221">
        <f t="shared" si="5"/>
        <v>71.313987022350403</v>
      </c>
      <c r="J26" s="221">
        <f t="shared" si="2"/>
        <v>237.39</v>
      </c>
      <c r="K26" s="219">
        <f t="shared" si="17"/>
        <v>0.83</v>
      </c>
      <c r="L26" s="210"/>
      <c r="N26" s="222"/>
      <c r="O26" s="227"/>
      <c r="P26" s="260">
        <f t="shared" si="18"/>
        <v>0</v>
      </c>
    </row>
    <row r="27" spans="2:16">
      <c r="B27" s="230">
        <f t="shared" si="1"/>
        <v>2033</v>
      </c>
      <c r="C27" s="231"/>
      <c r="D27" s="219">
        <f t="shared" si="15"/>
        <v>187.97</v>
      </c>
      <c r="E27" s="219">
        <f t="shared" si="15"/>
        <v>55.16</v>
      </c>
      <c r="F27" s="221">
        <f t="shared" si="0"/>
        <v>73.038332131699121</v>
      </c>
      <c r="G27" s="219">
        <f t="shared" si="15"/>
        <v>0</v>
      </c>
      <c r="H27" s="219">
        <f t="shared" ref="H27" si="24">ROUND(H26*(1+$G73),2)</f>
        <v>0</v>
      </c>
      <c r="I27" s="221">
        <f t="shared" si="5"/>
        <v>73.038332131699121</v>
      </c>
      <c r="J27" s="221">
        <f t="shared" si="2"/>
        <v>243.13</v>
      </c>
      <c r="K27" s="219">
        <f t="shared" si="17"/>
        <v>0.85</v>
      </c>
      <c r="L27" s="210"/>
      <c r="P27" s="260">
        <f t="shared" si="18"/>
        <v>0</v>
      </c>
    </row>
    <row r="28" spans="2:16">
      <c r="B28" s="230">
        <f t="shared" si="1"/>
        <v>2034</v>
      </c>
      <c r="C28" s="231"/>
      <c r="D28" s="219">
        <f t="shared" si="15"/>
        <v>192.52</v>
      </c>
      <c r="E28" s="219">
        <f t="shared" si="15"/>
        <v>56.5</v>
      </c>
      <c r="F28" s="221">
        <f t="shared" si="0"/>
        <v>74.807738524393187</v>
      </c>
      <c r="G28" s="219">
        <f t="shared" si="15"/>
        <v>0</v>
      </c>
      <c r="H28" s="219">
        <f t="shared" ref="H28" si="25">ROUND(H27*(1+$G74),2)</f>
        <v>0</v>
      </c>
      <c r="I28" s="221">
        <f t="shared" si="5"/>
        <v>74.807738524393187</v>
      </c>
      <c r="J28" s="221">
        <f t="shared" si="2"/>
        <v>249.02</v>
      </c>
      <c r="K28" s="219">
        <f t="shared" si="17"/>
        <v>0.87</v>
      </c>
      <c r="L28" s="210"/>
      <c r="P28" s="260">
        <f t="shared" si="18"/>
        <v>0</v>
      </c>
    </row>
    <row r="29" spans="2:16">
      <c r="B29" s="230">
        <f t="shared" si="1"/>
        <v>2035</v>
      </c>
      <c r="C29" s="231"/>
      <c r="D29" s="219">
        <f t="shared" ref="D29:E36" si="26">ROUND(D28*(1+$K66),2)</f>
        <v>197.17</v>
      </c>
      <c r="E29" s="219">
        <f t="shared" si="26"/>
        <v>57.87</v>
      </c>
      <c r="F29" s="221">
        <f t="shared" si="0"/>
        <v>76.616198029319875</v>
      </c>
      <c r="G29" s="219">
        <f t="shared" ref="G29:H36" si="27">ROUND(G28*(1+$K66),2)</f>
        <v>0</v>
      </c>
      <c r="H29" s="219">
        <f t="shared" si="27"/>
        <v>0</v>
      </c>
      <c r="I29" s="221">
        <f t="shared" si="5"/>
        <v>76.616198029319875</v>
      </c>
      <c r="J29" s="221">
        <f t="shared" si="2"/>
        <v>255.04</v>
      </c>
      <c r="K29" s="219">
        <f>ROUND(K28*(1+$K66),2)</f>
        <v>0.89</v>
      </c>
      <c r="L29" s="210"/>
      <c r="P29" s="260">
        <f>ROUND(P28*(1+$K66),2)</f>
        <v>0</v>
      </c>
    </row>
    <row r="30" spans="2:16">
      <c r="B30" s="230">
        <f t="shared" si="1"/>
        <v>2036</v>
      </c>
      <c r="C30" s="231"/>
      <c r="D30" s="219">
        <f t="shared" si="26"/>
        <v>201.96</v>
      </c>
      <c r="E30" s="219">
        <f t="shared" si="26"/>
        <v>59.28</v>
      </c>
      <c r="F30" s="221">
        <f t="shared" si="0"/>
        <v>78.478731074261006</v>
      </c>
      <c r="G30" s="219">
        <f t="shared" si="27"/>
        <v>0</v>
      </c>
      <c r="H30" s="219">
        <f t="shared" si="27"/>
        <v>0</v>
      </c>
      <c r="I30" s="221">
        <f t="shared" si="5"/>
        <v>78.478731074261006</v>
      </c>
      <c r="J30" s="221">
        <f t="shared" si="2"/>
        <v>261.24</v>
      </c>
      <c r="K30" s="219">
        <f t="shared" ref="K30:K36" si="28">ROUND(K29*(1+$K67),2)</f>
        <v>0.91</v>
      </c>
      <c r="L30" s="210"/>
      <c r="P30" s="260">
        <f t="shared" ref="P30:P36" si="29">ROUND(P29*(1+$K67),2)</f>
        <v>0</v>
      </c>
    </row>
    <row r="31" spans="2:16">
      <c r="B31" s="230">
        <f t="shared" si="1"/>
        <v>2037</v>
      </c>
      <c r="C31" s="231"/>
      <c r="D31" s="219">
        <f t="shared" si="26"/>
        <v>206.86</v>
      </c>
      <c r="E31" s="219">
        <f t="shared" si="26"/>
        <v>60.72</v>
      </c>
      <c r="F31" s="221">
        <f t="shared" si="0"/>
        <v>80.383321316991129</v>
      </c>
      <c r="G31" s="219">
        <f t="shared" si="27"/>
        <v>0</v>
      </c>
      <c r="H31" s="219">
        <f t="shared" si="27"/>
        <v>0</v>
      </c>
      <c r="I31" s="221">
        <f t="shared" si="5"/>
        <v>80.383321316991129</v>
      </c>
      <c r="J31" s="221">
        <f t="shared" si="2"/>
        <v>267.58</v>
      </c>
      <c r="K31" s="219">
        <f t="shared" si="28"/>
        <v>0.93</v>
      </c>
      <c r="L31" s="210"/>
      <c r="P31" s="260">
        <f t="shared" si="29"/>
        <v>0</v>
      </c>
    </row>
    <row r="32" spans="2:16">
      <c r="B32" s="230">
        <f t="shared" si="1"/>
        <v>2038</v>
      </c>
      <c r="C32" s="231"/>
      <c r="D32" s="219">
        <f t="shared" si="26"/>
        <v>211.91</v>
      </c>
      <c r="E32" s="219">
        <f t="shared" si="26"/>
        <v>62.2</v>
      </c>
      <c r="F32" s="221">
        <f t="shared" si="0"/>
        <v>82.344989185292008</v>
      </c>
      <c r="G32" s="219">
        <f t="shared" si="27"/>
        <v>0</v>
      </c>
      <c r="H32" s="219">
        <f t="shared" si="27"/>
        <v>0</v>
      </c>
      <c r="I32" s="221">
        <f t="shared" si="5"/>
        <v>82.344989185292008</v>
      </c>
      <c r="J32" s="221">
        <f t="shared" si="2"/>
        <v>274.11</v>
      </c>
      <c r="K32" s="219">
        <f t="shared" si="28"/>
        <v>0.95</v>
      </c>
      <c r="L32" s="210"/>
      <c r="P32" s="260">
        <f t="shared" si="29"/>
        <v>0</v>
      </c>
    </row>
    <row r="33" spans="2:16">
      <c r="B33" s="230">
        <f t="shared" si="1"/>
        <v>2039</v>
      </c>
      <c r="C33" s="231"/>
      <c r="D33" s="219">
        <f t="shared" si="26"/>
        <v>217.1</v>
      </c>
      <c r="E33" s="219">
        <f t="shared" si="26"/>
        <v>63.72</v>
      </c>
      <c r="F33" s="221">
        <f t="shared" si="0"/>
        <v>84.360730593607315</v>
      </c>
      <c r="G33" s="219">
        <f t="shared" si="27"/>
        <v>0</v>
      </c>
      <c r="H33" s="219">
        <f t="shared" si="27"/>
        <v>0</v>
      </c>
      <c r="I33" s="221">
        <f t="shared" si="5"/>
        <v>84.360730593607315</v>
      </c>
      <c r="J33" s="221">
        <f t="shared" si="2"/>
        <v>280.82</v>
      </c>
      <c r="K33" s="219">
        <f t="shared" si="28"/>
        <v>0.97</v>
      </c>
      <c r="L33" s="210"/>
      <c r="P33" s="260">
        <f t="shared" si="29"/>
        <v>0</v>
      </c>
    </row>
    <row r="34" spans="2:16">
      <c r="B34" s="230">
        <f t="shared" si="1"/>
        <v>2040</v>
      </c>
      <c r="C34" s="231"/>
      <c r="D34" s="219">
        <f t="shared" si="26"/>
        <v>222.4</v>
      </c>
      <c r="E34" s="219">
        <f t="shared" si="26"/>
        <v>65.28</v>
      </c>
      <c r="F34" s="221">
        <f t="shared" si="0"/>
        <v>86.421533285267969</v>
      </c>
      <c r="G34" s="219">
        <f t="shared" si="27"/>
        <v>0</v>
      </c>
      <c r="H34" s="219">
        <f t="shared" si="27"/>
        <v>0</v>
      </c>
      <c r="I34" s="221">
        <f t="shared" si="5"/>
        <v>86.421533285267969</v>
      </c>
      <c r="J34" s="221">
        <f t="shared" si="2"/>
        <v>287.68</v>
      </c>
      <c r="K34" s="219">
        <f t="shared" si="28"/>
        <v>0.99</v>
      </c>
      <c r="L34" s="210"/>
      <c r="P34" s="260">
        <f t="shared" si="29"/>
        <v>0</v>
      </c>
    </row>
    <row r="35" spans="2:16">
      <c r="B35" s="230">
        <f t="shared" si="1"/>
        <v>2041</v>
      </c>
      <c r="C35" s="231"/>
      <c r="D35" s="219">
        <f t="shared" si="26"/>
        <v>227.86</v>
      </c>
      <c r="E35" s="219">
        <f t="shared" si="26"/>
        <v>66.88</v>
      </c>
      <c r="F35" s="221">
        <f t="shared" si="0"/>
        <v>88.542417688055764</v>
      </c>
      <c r="G35" s="219">
        <f t="shared" si="27"/>
        <v>0</v>
      </c>
      <c r="H35" s="219">
        <f t="shared" si="27"/>
        <v>0</v>
      </c>
      <c r="I35" s="221">
        <f t="shared" si="5"/>
        <v>88.542417688055764</v>
      </c>
      <c r="J35" s="221">
        <f t="shared" si="2"/>
        <v>294.74</v>
      </c>
      <c r="K35" s="219">
        <f t="shared" si="28"/>
        <v>1.01</v>
      </c>
      <c r="L35" s="210"/>
      <c r="P35" s="260">
        <f t="shared" si="29"/>
        <v>0</v>
      </c>
    </row>
    <row r="36" spans="2:16">
      <c r="B36" s="230">
        <f t="shared" si="1"/>
        <v>2042</v>
      </c>
      <c r="C36" s="231"/>
      <c r="D36" s="219">
        <f t="shared" si="26"/>
        <v>233.47</v>
      </c>
      <c r="E36" s="219">
        <f t="shared" si="26"/>
        <v>68.53</v>
      </c>
      <c r="F36" s="221">
        <f t="shared" si="0"/>
        <v>90.723383801970684</v>
      </c>
      <c r="G36" s="219">
        <f t="shared" si="27"/>
        <v>0</v>
      </c>
      <c r="H36" s="219">
        <f t="shared" si="27"/>
        <v>0</v>
      </c>
      <c r="I36" s="221">
        <f t="shared" si="5"/>
        <v>90.723383801970684</v>
      </c>
      <c r="J36" s="221">
        <f t="shared" si="2"/>
        <v>302</v>
      </c>
      <c r="K36" s="219">
        <f t="shared" si="28"/>
        <v>1.03</v>
      </c>
      <c r="L36" s="210"/>
      <c r="P36" s="260">
        <f t="shared" si="29"/>
        <v>0</v>
      </c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114</v>
      </c>
    </row>
    <row r="46" spans="2:16">
      <c r="C46" s="236" t="str">
        <f>D7</f>
        <v>(b)</v>
      </c>
      <c r="D46" s="221" t="str">
        <f>"= "&amp;C7&amp;" x "&amp;C62</f>
        <v>= (a) x 0.0706748586244695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38.0%)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ID Wind Resource - 38%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115</v>
      </c>
      <c r="D53" s="242" t="s">
        <v>116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102</v>
      </c>
      <c r="C55" s="244">
        <v>1811.0329095752811</v>
      </c>
      <c r="D55" s="208" t="s">
        <v>114</v>
      </c>
      <c r="H55" s="208" t="s">
        <v>9</v>
      </c>
    </row>
    <row r="56" spans="2:24">
      <c r="B56" s="110" t="s">
        <v>102</v>
      </c>
      <c r="C56" s="245">
        <v>37.565582271006477</v>
      </c>
      <c r="D56" s="208" t="s">
        <v>117</v>
      </c>
      <c r="H56" s="208" t="s">
        <v>9</v>
      </c>
    </row>
    <row r="57" spans="2:24">
      <c r="B57" s="110" t="s">
        <v>102</v>
      </c>
      <c r="C57" s="250">
        <v>0.57299999999999995</v>
      </c>
      <c r="D57" s="208" t="s">
        <v>122</v>
      </c>
      <c r="H57" s="208" t="s">
        <v>119</v>
      </c>
    </row>
    <row r="58" spans="2:24">
      <c r="B58" s="110" t="s">
        <v>102</v>
      </c>
      <c r="C58" s="245">
        <v>0</v>
      </c>
      <c r="D58" s="208" t="s">
        <v>118</v>
      </c>
      <c r="H58" s="208" t="s">
        <v>119</v>
      </c>
      <c r="K58" s="210"/>
      <c r="L58" s="246"/>
      <c r="M58" s="68"/>
      <c r="N58" s="247"/>
      <c r="O58" s="68"/>
      <c r="P58" s="247"/>
      <c r="Q58" s="68"/>
      <c r="R58" s="210"/>
      <c r="S58" s="210"/>
      <c r="T58" s="210"/>
      <c r="U58" s="210"/>
      <c r="V58" s="210"/>
      <c r="W58" s="210"/>
      <c r="X58" s="210"/>
    </row>
    <row r="59" spans="2:24">
      <c r="B59" s="110" t="s">
        <v>102</v>
      </c>
      <c r="C59" s="258"/>
      <c r="D59" s="208" t="s">
        <v>120</v>
      </c>
      <c r="H59" s="208" t="s">
        <v>119</v>
      </c>
      <c r="K59" s="248"/>
      <c r="L59" s="248"/>
      <c r="M59" s="249"/>
      <c r="N59" s="250"/>
      <c r="O59" s="247"/>
      <c r="P59" s="251"/>
      <c r="Q59" s="210"/>
      <c r="R59" s="210"/>
      <c r="S59" s="210"/>
      <c r="T59" s="210"/>
      <c r="U59" s="210"/>
      <c r="V59" s="210"/>
      <c r="W59" s="210"/>
      <c r="X59" s="210"/>
    </row>
    <row r="60" spans="2:24">
      <c r="K60" s="248"/>
      <c r="L60" s="248"/>
      <c r="M60" s="248"/>
      <c r="N60" s="210"/>
      <c r="O60" s="247"/>
      <c r="P60" s="251"/>
      <c r="Q60" s="210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L61" s="248"/>
      <c r="M61" s="248"/>
      <c r="N61" s="210"/>
      <c r="O61" s="248"/>
      <c r="P61" s="251"/>
      <c r="S61" s="210"/>
      <c r="T61" s="210"/>
      <c r="U61" s="210"/>
      <c r="V61" s="210"/>
      <c r="W61" s="210"/>
      <c r="X61" s="210"/>
    </row>
    <row r="62" spans="2:24">
      <c r="C62" s="253">
        <v>7.0674858624469455E-2</v>
      </c>
      <c r="D62" s="208" t="s">
        <v>54</v>
      </c>
      <c r="K62" s="254"/>
      <c r="L62" s="255"/>
      <c r="M62" s="255"/>
      <c r="O62" s="256"/>
    </row>
    <row r="63" spans="2:24">
      <c r="C63" s="257">
        <v>0.38</v>
      </c>
      <c r="D63" s="208" t="s">
        <v>55</v>
      </c>
    </row>
    <row r="64" spans="2:24" ht="13.5" thickBot="1">
      <c r="D64" s="251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30">C66+1</f>
        <v>2018</v>
      </c>
      <c r="D67" s="57">
        <v>2.1684070430924685E-2</v>
      </c>
      <c r="E67" s="110"/>
      <c r="F67" s="135">
        <f t="shared" ref="F67:F74" si="31">F66+1</f>
        <v>2027</v>
      </c>
      <c r="G67" s="57">
        <v>2.3164081218836952E-2</v>
      </c>
      <c r="H67" s="110"/>
      <c r="I67" s="135">
        <f t="shared" ref="I67:I74" si="32">I66+1</f>
        <v>2036</v>
      </c>
      <c r="J67" s="135"/>
      <c r="K67" s="57">
        <v>2.4311492116604327E-2</v>
      </c>
    </row>
    <row r="68" spans="3:11">
      <c r="C68" s="135">
        <f t="shared" si="30"/>
        <v>2019</v>
      </c>
      <c r="D68" s="57">
        <v>2.0023445288848141E-2</v>
      </c>
      <c r="E68" s="110"/>
      <c r="F68" s="135">
        <f t="shared" si="31"/>
        <v>2028</v>
      </c>
      <c r="G68" s="57">
        <v>2.3269517424980624E-2</v>
      </c>
      <c r="H68" s="110"/>
      <c r="I68" s="135">
        <f t="shared" si="32"/>
        <v>2037</v>
      </c>
      <c r="J68" s="135"/>
      <c r="K68" s="57">
        <v>2.4277391473133791E-2</v>
      </c>
    </row>
    <row r="69" spans="3:11">
      <c r="C69" s="135">
        <f t="shared" si="30"/>
        <v>2020</v>
      </c>
      <c r="D69" s="57">
        <v>2.1423649370385656E-2</v>
      </c>
      <c r="E69" s="110"/>
      <c r="F69" s="135">
        <f t="shared" si="31"/>
        <v>2029</v>
      </c>
      <c r="G69" s="57">
        <v>2.3660062349176059E-2</v>
      </c>
      <c r="H69" s="110"/>
      <c r="I69" s="135">
        <f t="shared" si="32"/>
        <v>2038</v>
      </c>
      <c r="J69" s="135"/>
      <c r="K69" s="57">
        <v>2.4418737348747444E-2</v>
      </c>
    </row>
    <row r="70" spans="3:11">
      <c r="C70" s="135">
        <f t="shared" si="30"/>
        <v>2021</v>
      </c>
      <c r="D70" s="57">
        <v>2.2444603435442634E-2</v>
      </c>
      <c r="E70" s="110"/>
      <c r="F70" s="135">
        <f t="shared" si="31"/>
        <v>2030</v>
      </c>
      <c r="G70" s="57">
        <v>2.3797996946838929E-2</v>
      </c>
      <c r="H70" s="110"/>
      <c r="I70" s="135">
        <f t="shared" si="32"/>
        <v>2039</v>
      </c>
      <c r="J70" s="135"/>
      <c r="K70" s="57">
        <v>2.4490791911648602E-2</v>
      </c>
    </row>
    <row r="71" spans="3:11">
      <c r="C71" s="135">
        <f t="shared" si="30"/>
        <v>2022</v>
      </c>
      <c r="D71" s="57">
        <v>2.2559296067847567E-2</v>
      </c>
      <c r="E71" s="110"/>
      <c r="F71" s="135">
        <f t="shared" si="31"/>
        <v>2031</v>
      </c>
      <c r="G71" s="57">
        <v>2.4014000123530499E-2</v>
      </c>
      <c r="H71" s="110"/>
      <c r="I71" s="135">
        <f t="shared" si="32"/>
        <v>2040</v>
      </c>
      <c r="J71" s="135"/>
      <c r="K71" s="57">
        <v>2.442458536688985E-2</v>
      </c>
    </row>
    <row r="72" spans="3:11" s="210" customFormat="1">
      <c r="C72" s="135">
        <f t="shared" si="30"/>
        <v>2023</v>
      </c>
      <c r="D72" s="57">
        <v>2.3031082544693549E-2</v>
      </c>
      <c r="E72" s="112"/>
      <c r="F72" s="135">
        <f t="shared" si="31"/>
        <v>2032</v>
      </c>
      <c r="G72" s="57">
        <v>2.4075090077113837E-2</v>
      </c>
      <c r="H72" s="112"/>
      <c r="I72" s="135">
        <f t="shared" si="32"/>
        <v>2041</v>
      </c>
      <c r="J72" s="135"/>
      <c r="K72" s="57">
        <v>2.4530694634797623E-2</v>
      </c>
    </row>
    <row r="73" spans="3:11" s="210" customFormat="1">
      <c r="C73" s="135">
        <f t="shared" si="30"/>
        <v>2024</v>
      </c>
      <c r="D73" s="57">
        <v>2.3134274986934988E-2</v>
      </c>
      <c r="E73" s="112"/>
      <c r="F73" s="135">
        <f t="shared" si="31"/>
        <v>2033</v>
      </c>
      <c r="G73" s="57">
        <v>2.4191075903759129E-2</v>
      </c>
      <c r="H73" s="112"/>
      <c r="I73" s="135">
        <f t="shared" si="32"/>
        <v>2042</v>
      </c>
      <c r="J73" s="135"/>
      <c r="K73" s="57">
        <v>2.4630996146588036E-2</v>
      </c>
    </row>
    <row r="74" spans="3:11" s="210" customFormat="1">
      <c r="C74" s="135">
        <f t="shared" si="30"/>
        <v>2025</v>
      </c>
      <c r="D74" s="57">
        <v>2.3159080336675242E-2</v>
      </c>
      <c r="E74" s="112"/>
      <c r="F74" s="135">
        <f t="shared" si="31"/>
        <v>2034</v>
      </c>
      <c r="G74" s="57">
        <v>2.4219456505286896E-2</v>
      </c>
      <c r="H74" s="112"/>
      <c r="I74" s="135">
        <f t="shared" si="32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view="pageBreakPreview" zoomScale="85" zoomScaleNormal="100" zoomScaleSheetLayoutView="85" workbookViewId="0">
      <pane xSplit="2" ySplit="6" topLeftCell="C7" activePane="bottomRight" state="frozen"/>
      <selection activeCell="E15" sqref="E15"/>
      <selection pane="topRight" activeCell="E15" sqref="E15"/>
      <selection pane="bottomLeft" activeCell="E15" sqref="E15"/>
      <selection pane="bottomRight" activeCell="C24" sqref="C24"/>
    </sheetView>
  </sheetViews>
  <sheetFormatPr defaultRowHeight="12.75"/>
  <cols>
    <col min="1" max="1" width="2.83203125" style="4" customWidth="1"/>
    <col min="2" max="2" width="7" style="4" customWidth="1"/>
    <col min="3" max="12" width="10.1640625" style="4" customWidth="1"/>
    <col min="13" max="13" width="10.1640625" style="6" customWidth="1"/>
    <col min="14" max="15" width="10.1640625" style="4" customWidth="1"/>
    <col min="16" max="16" width="1.6640625" style="4" customWidth="1"/>
    <col min="17" max="16384" width="9.33203125" style="4"/>
  </cols>
  <sheetData>
    <row r="1" spans="2:16" s="292" customFormat="1" ht="15.75" hidden="1">
      <c r="B1" s="1" t="s">
        <v>52</v>
      </c>
      <c r="C1" s="1"/>
      <c r="D1" s="1"/>
      <c r="E1" s="1"/>
      <c r="F1" s="1"/>
      <c r="G1" s="289"/>
      <c r="H1" s="1"/>
      <c r="I1" s="1"/>
      <c r="J1" s="1"/>
      <c r="K1" s="1"/>
      <c r="L1" s="290"/>
      <c r="M1" s="291"/>
      <c r="N1" s="291"/>
      <c r="O1" s="291"/>
      <c r="P1" s="291"/>
    </row>
    <row r="2" spans="2:16" s="292" customFormat="1" ht="5.25" customHeight="1">
      <c r="B2" s="1"/>
      <c r="C2" s="1"/>
      <c r="D2" s="1"/>
      <c r="E2" s="1"/>
      <c r="F2" s="1"/>
      <c r="G2" s="289"/>
      <c r="H2" s="1"/>
      <c r="I2" s="1"/>
      <c r="J2" s="1"/>
      <c r="K2" s="1"/>
      <c r="L2" s="290"/>
      <c r="M2" s="291"/>
      <c r="N2" s="291"/>
      <c r="O2" s="291"/>
      <c r="P2" s="291"/>
    </row>
    <row r="3" spans="2:16" s="292" customFormat="1" ht="15.75">
      <c r="B3" s="1" t="s">
        <v>158</v>
      </c>
      <c r="C3" s="1"/>
      <c r="D3" s="1"/>
      <c r="E3" s="1"/>
      <c r="F3" s="1"/>
      <c r="G3" s="289"/>
      <c r="H3" s="1"/>
      <c r="I3" s="1"/>
      <c r="J3" s="1"/>
      <c r="K3" s="1"/>
      <c r="L3" s="290"/>
      <c r="M3" s="291"/>
      <c r="N3" s="291"/>
      <c r="O3" s="291"/>
      <c r="P3" s="291"/>
    </row>
    <row r="4" spans="2:16" s="294" customFormat="1" ht="15">
      <c r="B4" s="5" t="s">
        <v>159</v>
      </c>
      <c r="C4" s="5"/>
      <c r="D4" s="5"/>
      <c r="E4" s="5"/>
      <c r="F4" s="5"/>
      <c r="G4" s="5"/>
      <c r="H4" s="5"/>
      <c r="I4" s="5"/>
      <c r="J4" s="5"/>
      <c r="K4" s="5"/>
      <c r="L4" s="5"/>
      <c r="M4" s="293"/>
      <c r="N4" s="293"/>
      <c r="O4" s="293"/>
      <c r="P4" s="293"/>
    </row>
    <row r="5" spans="2:16" s="294" customFormat="1" ht="15">
      <c r="B5" s="5" t="str">
        <f ca="1">'Table 1'!B5</f>
        <v>Utah Sch 37 Solar T - 10.0 MW and 31.1% CF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2:16" s="294" customFormat="1" ht="15" hidden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293"/>
      <c r="N6" s="293"/>
      <c r="O6" s="293"/>
      <c r="P6" s="293"/>
    </row>
    <row r="7" spans="2:16">
      <c r="D7" s="295"/>
      <c r="E7" s="295"/>
      <c r="F7" s="295"/>
      <c r="G7" s="296"/>
      <c r="H7" s="296"/>
      <c r="I7" s="296"/>
      <c r="J7" s="296"/>
      <c r="K7" s="296"/>
      <c r="L7" s="296"/>
      <c r="M7" s="297"/>
    </row>
    <row r="8" spans="2:16">
      <c r="B8" s="298" t="s">
        <v>0</v>
      </c>
      <c r="C8" s="298"/>
      <c r="D8" s="299" t="s">
        <v>160</v>
      </c>
      <c r="E8" s="300"/>
      <c r="F8" s="300"/>
      <c r="G8" s="299"/>
      <c r="H8" s="299"/>
      <c r="I8" s="301" t="s">
        <v>161</v>
      </c>
      <c r="J8" s="302"/>
      <c r="K8" s="302"/>
      <c r="L8" s="303"/>
      <c r="M8" s="304" t="s">
        <v>160</v>
      </c>
      <c r="N8" s="305"/>
      <c r="O8" s="306"/>
    </row>
    <row r="9" spans="2:16">
      <c r="B9" s="307"/>
      <c r="C9" s="307" t="s">
        <v>162</v>
      </c>
      <c r="D9" s="308" t="s">
        <v>163</v>
      </c>
      <c r="E9" s="309" t="s">
        <v>164</v>
      </c>
      <c r="F9" s="309" t="s">
        <v>165</v>
      </c>
      <c r="G9" s="309" t="s">
        <v>166</v>
      </c>
      <c r="H9" s="310" t="s">
        <v>167</v>
      </c>
      <c r="I9" s="286" t="s">
        <v>168</v>
      </c>
      <c r="J9" s="286" t="s">
        <v>169</v>
      </c>
      <c r="K9" s="286" t="s">
        <v>170</v>
      </c>
      <c r="L9" s="286" t="s">
        <v>171</v>
      </c>
      <c r="M9" s="308" t="s">
        <v>172</v>
      </c>
      <c r="N9" s="309" t="s">
        <v>173</v>
      </c>
      <c r="O9" s="310" t="s">
        <v>174</v>
      </c>
    </row>
    <row r="10" spans="2:16" ht="12.75" customHeight="1">
      <c r="B10" s="7"/>
      <c r="C10" s="7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6"/>
    </row>
    <row r="11" spans="2:16" ht="12.75" customHeight="1">
      <c r="B11" s="312" t="s">
        <v>175</v>
      </c>
      <c r="C11" s="312"/>
      <c r="E11" s="295"/>
      <c r="F11" s="295"/>
      <c r="G11" s="295"/>
      <c r="H11" s="295"/>
      <c r="I11" s="295"/>
      <c r="J11" s="295"/>
      <c r="K11" s="295"/>
      <c r="L11" s="295"/>
      <c r="M11" s="295"/>
      <c r="N11" s="295"/>
      <c r="O11" s="6"/>
    </row>
    <row r="12" spans="2:16" ht="12.75" hidden="1" customHeight="1">
      <c r="B12" s="318">
        <v>2017</v>
      </c>
      <c r="C12" s="319"/>
      <c r="D12" s="9"/>
      <c r="E12" s="9"/>
      <c r="F12" s="9"/>
      <c r="G12" s="9"/>
      <c r="H12" s="14"/>
      <c r="I12" s="320">
        <f t="array" ref="I12:O12">TRANSPOSE('Table 5'!G13:G19)</f>
        <v>16.172539336430155</v>
      </c>
      <c r="J12" s="321">
        <v>21.460840743430747</v>
      </c>
      <c r="K12" s="321">
        <v>21.024038533062892</v>
      </c>
      <c r="L12" s="322">
        <v>17.085410856710421</v>
      </c>
      <c r="M12" s="320">
        <v>17.660120712634402</v>
      </c>
      <c r="N12" s="321">
        <v>17.52322998911449</v>
      </c>
      <c r="O12" s="322">
        <v>18.835768841801322</v>
      </c>
    </row>
    <row r="13" spans="2:16" ht="12.75" customHeight="1">
      <c r="B13" s="16">
        <f>YEAR('Table 5'!B20)</f>
        <v>2018</v>
      </c>
      <c r="C13" s="335">
        <f>'[8]Avoided Costs'!C7</f>
        <v>19.312898655485885</v>
      </c>
      <c r="D13" s="336">
        <f>'[8]Avoided Costs'!D7</f>
        <v>23.404961176221519</v>
      </c>
      <c r="E13" s="336">
        <f>'[8]Avoided Costs'!E7</f>
        <v>23.775863221986491</v>
      </c>
      <c r="F13" s="336">
        <f>'[8]Avoided Costs'!F7</f>
        <v>22.155249624811102</v>
      </c>
      <c r="G13" s="336">
        <f>'[8]Avoided Costs'!G7</f>
        <v>17.581724965511963</v>
      </c>
      <c r="H13" s="337">
        <f>'[8]Avoided Costs'!H7</f>
        <v>16.235028546120525</v>
      </c>
      <c r="I13" s="338">
        <f>'[8]Avoided Costs'!I7</f>
        <v>16.52983055431719</v>
      </c>
      <c r="J13" s="336">
        <f>'[8]Avoided Costs'!J7</f>
        <v>21.934963561535607</v>
      </c>
      <c r="K13" s="336">
        <f>'[8]Avoided Costs'!K7</f>
        <v>21.488511314740482</v>
      </c>
      <c r="L13" s="337">
        <f>'[8]Avoided Costs'!L7</f>
        <v>17.462869654373911</v>
      </c>
      <c r="M13" s="338">
        <f>'[8]Avoided Costs'!M7</f>
        <v>18.050276266205124</v>
      </c>
      <c r="N13" s="336">
        <f>'[8]Avoided Costs'!N7</f>
        <v>17.910361289517148</v>
      </c>
      <c r="O13" s="337">
        <f>'[8]Avoided Costs'!O7</f>
        <v>19.251897357511044</v>
      </c>
    </row>
    <row r="14" spans="2:16" ht="12.75" customHeight="1">
      <c r="B14" s="16">
        <f>B13+1</f>
        <v>2019</v>
      </c>
      <c r="C14" s="335">
        <f>'[8]Avoided Costs'!C8</f>
        <v>16.985542176851428</v>
      </c>
      <c r="D14" s="336">
        <f>'[8]Avoided Costs'!D8</f>
        <v>20.380263657270238</v>
      </c>
      <c r="E14" s="336">
        <f>'[8]Avoided Costs'!E8</f>
        <v>17.136650933445434</v>
      </c>
      <c r="F14" s="336">
        <f>'[8]Avoided Costs'!F8</f>
        <v>16.307512223903512</v>
      </c>
      <c r="G14" s="336">
        <f>'[8]Avoided Costs'!G8</f>
        <v>15.000060362175127</v>
      </c>
      <c r="H14" s="337">
        <f>'[8]Avoided Costs'!H8</f>
        <v>14.660017368921824</v>
      </c>
      <c r="I14" s="338">
        <f>'[8]Avoided Costs'!I8</f>
        <v>15.097862310233394</v>
      </c>
      <c r="J14" s="336">
        <f>'[8]Avoided Costs'!J8</f>
        <v>21.119375387887239</v>
      </c>
      <c r="K14" s="336">
        <f>'[8]Avoided Costs'!K8</f>
        <v>19.304547587894632</v>
      </c>
      <c r="L14" s="337">
        <f>'[8]Avoided Costs'!L8</f>
        <v>15.954311668967103</v>
      </c>
      <c r="M14" s="338">
        <f>'[8]Avoided Costs'!M8</f>
        <v>16.607275840504634</v>
      </c>
      <c r="N14" s="336">
        <f>'[8]Avoided Costs'!N8</f>
        <v>16.696783741159411</v>
      </c>
      <c r="O14" s="337">
        <f>'[8]Avoided Costs'!O8</f>
        <v>17.223416134805877</v>
      </c>
    </row>
    <row r="15" spans="2:16" ht="12.75" customHeight="1">
      <c r="B15" s="16">
        <f t="shared" ref="B15:B32" si="0">B14+1</f>
        <v>2020</v>
      </c>
      <c r="C15" s="335">
        <f>'[8]Avoided Costs'!C9</f>
        <v>14.24760147112378</v>
      </c>
      <c r="D15" s="336">
        <f>'[8]Avoided Costs'!D9</f>
        <v>16.591376588351839</v>
      </c>
      <c r="E15" s="336">
        <f>'[8]Avoided Costs'!E9</f>
        <v>16.202981425910625</v>
      </c>
      <c r="F15" s="336">
        <f>'[8]Avoided Costs'!F9</f>
        <v>16.042727402865431</v>
      </c>
      <c r="G15" s="336">
        <f>'[8]Avoided Costs'!G9</f>
        <v>13.689438048677204</v>
      </c>
      <c r="H15" s="337">
        <f>'[8]Avoided Costs'!H9</f>
        <v>12.01235713530148</v>
      </c>
      <c r="I15" s="338">
        <f>'[8]Avoided Costs'!I9</f>
        <v>11.803809771677061</v>
      </c>
      <c r="J15" s="336">
        <f>'[8]Avoided Costs'!J9</f>
        <v>13.952399797636307</v>
      </c>
      <c r="K15" s="336">
        <f>'[8]Avoided Costs'!K9</f>
        <v>13.968506260836397</v>
      </c>
      <c r="L15" s="337">
        <f>'[8]Avoided Costs'!L9</f>
        <v>15.096042273315014</v>
      </c>
      <c r="M15" s="338">
        <f>'[8]Avoided Costs'!M9</f>
        <v>15.018834755810119</v>
      </c>
      <c r="N15" s="336">
        <f>'[8]Avoided Costs'!N9</f>
        <v>15.783558339115412</v>
      </c>
      <c r="O15" s="337">
        <f>'[8]Avoided Costs'!O9</f>
        <v>15.875307849735158</v>
      </c>
    </row>
    <row r="16" spans="2:16" ht="12.75" customHeight="1">
      <c r="B16" s="16">
        <f t="shared" si="0"/>
        <v>2021</v>
      </c>
      <c r="C16" s="335">
        <f>'[8]Avoided Costs'!C10</f>
        <v>15.345093541094922</v>
      </c>
      <c r="D16" s="336">
        <f>'[8]Avoided Costs'!D10</f>
        <v>16.592872270083095</v>
      </c>
      <c r="E16" s="336">
        <f>'[8]Avoided Costs'!E10</f>
        <v>16.073559787098365</v>
      </c>
      <c r="F16" s="336">
        <f>'[8]Avoided Costs'!F10</f>
        <v>17.119338015009713</v>
      </c>
      <c r="G16" s="336">
        <f>'[8]Avoided Costs'!G10</f>
        <v>15.025381903112025</v>
      </c>
      <c r="H16" s="337">
        <f>'[8]Avoided Costs'!H10</f>
        <v>13.941775173221668</v>
      </c>
      <c r="I16" s="338">
        <f>'[8]Avoided Costs'!I10</f>
        <v>13.096997614391892</v>
      </c>
      <c r="J16" s="336">
        <f>'[8]Avoided Costs'!J10</f>
        <v>14.417332376854699</v>
      </c>
      <c r="K16" s="336">
        <f>'[8]Avoided Costs'!K10</f>
        <v>15.16227162816115</v>
      </c>
      <c r="L16" s="337">
        <f>'[8]Avoided Costs'!L10</f>
        <v>17.881618450161266</v>
      </c>
      <c r="M16" s="338">
        <f>'[8]Avoided Costs'!M10</f>
        <v>15.648303057548818</v>
      </c>
      <c r="N16" s="336">
        <f>'[8]Avoided Costs'!N10</f>
        <v>15.687254833316992</v>
      </c>
      <c r="O16" s="337">
        <f>'[8]Avoided Costs'!O10</f>
        <v>16.471618523392245</v>
      </c>
    </row>
    <row r="17" spans="2:15" ht="12.75" customHeight="1">
      <c r="B17" s="16">
        <f t="shared" si="0"/>
        <v>2022</v>
      </c>
      <c r="C17" s="335">
        <f>'[8]Avoided Costs'!C11</f>
        <v>16.053517490209369</v>
      </c>
      <c r="D17" s="336">
        <f>'[8]Avoided Costs'!D11</f>
        <v>16.830539515645324</v>
      </c>
      <c r="E17" s="336">
        <f>'[8]Avoided Costs'!E11</f>
        <v>16.632519361166388</v>
      </c>
      <c r="F17" s="336">
        <f>'[8]Avoided Costs'!F11</f>
        <v>17.700651822450389</v>
      </c>
      <c r="G17" s="336">
        <f>'[8]Avoided Costs'!G11</f>
        <v>15.929180889500589</v>
      </c>
      <c r="H17" s="337">
        <f>'[8]Avoided Costs'!H11</f>
        <v>14.82851955629245</v>
      </c>
      <c r="I17" s="338">
        <f>'[8]Avoided Costs'!I11</f>
        <v>13.934905768077066</v>
      </c>
      <c r="J17" s="336">
        <f>'[8]Avoided Costs'!J11</f>
        <v>14.748531095498794</v>
      </c>
      <c r="K17" s="336">
        <f>'[8]Avoided Costs'!K11</f>
        <v>16.013321828004656</v>
      </c>
      <c r="L17" s="337">
        <f>'[8]Avoided Costs'!L11</f>
        <v>18.897606410817652</v>
      </c>
      <c r="M17" s="338">
        <f>'[8]Avoided Costs'!M11</f>
        <v>16.206704673229364</v>
      </c>
      <c r="N17" s="336">
        <f>'[8]Avoided Costs'!N11</f>
        <v>16.284151375571579</v>
      </c>
      <c r="O17" s="337">
        <f>'[8]Avoided Costs'!O11</f>
        <v>17.189750975581617</v>
      </c>
    </row>
    <row r="18" spans="2:15" ht="12.75" customHeight="1">
      <c r="B18" s="16">
        <f t="shared" si="0"/>
        <v>2023</v>
      </c>
      <c r="C18" s="335">
        <f>'[8]Avoided Costs'!C12</f>
        <v>17.604812319277112</v>
      </c>
      <c r="D18" s="336">
        <f>'[8]Avoided Costs'!D12</f>
        <v>17.555586347757817</v>
      </c>
      <c r="E18" s="336">
        <f>'[8]Avoided Costs'!E12</f>
        <v>17.315154123670006</v>
      </c>
      <c r="F18" s="336">
        <f>'[8]Avoided Costs'!F12</f>
        <v>19.128366692278444</v>
      </c>
      <c r="G18" s="336">
        <f>'[8]Avoided Costs'!G12</f>
        <v>16.49555214695717</v>
      </c>
      <c r="H18" s="337">
        <f>'[8]Avoided Costs'!H12</f>
        <v>16.196952063780486</v>
      </c>
      <c r="I18" s="338">
        <f>'[8]Avoided Costs'!I12</f>
        <v>15.990601469560232</v>
      </c>
      <c r="J18" s="336">
        <f>'[8]Avoided Costs'!J12</f>
        <v>16.953592261093814</v>
      </c>
      <c r="K18" s="336">
        <f>'[8]Avoided Costs'!K12</f>
        <v>17.948454482199654</v>
      </c>
      <c r="L18" s="337">
        <f>'[8]Avoided Costs'!L12</f>
        <v>22.170369455571411</v>
      </c>
      <c r="M18" s="338">
        <f>'[8]Avoided Costs'!M12</f>
        <v>16.298813321232032</v>
      </c>
      <c r="N18" s="336">
        <f>'[8]Avoided Costs'!N12</f>
        <v>17.936453263815942</v>
      </c>
      <c r="O18" s="337">
        <f>'[8]Avoided Costs'!O12</f>
        <v>18.348373647736128</v>
      </c>
    </row>
    <row r="19" spans="2:15" ht="12.75" customHeight="1">
      <c r="B19" s="16">
        <f t="shared" si="0"/>
        <v>2024</v>
      </c>
      <c r="C19" s="335">
        <f>'[8]Avoided Costs'!C13</f>
        <v>16.375880111982635</v>
      </c>
      <c r="D19" s="336">
        <f>'[8]Avoided Costs'!D13</f>
        <v>18.091025803638598</v>
      </c>
      <c r="E19" s="336">
        <f>'[8]Avoided Costs'!E13</f>
        <v>18.929185627378569</v>
      </c>
      <c r="F19" s="336">
        <f>'[8]Avoided Costs'!F13</f>
        <v>21.180182802728289</v>
      </c>
      <c r="G19" s="336">
        <f>'[8]Avoided Costs'!G13</f>
        <v>17.85955392541252</v>
      </c>
      <c r="H19" s="337">
        <f>'[8]Avoided Costs'!H13</f>
        <v>16.731896289274026</v>
      </c>
      <c r="I19" s="338">
        <f>'[8]Avoided Costs'!I13</f>
        <v>16.955682139275524</v>
      </c>
      <c r="J19" s="336">
        <f>'[8]Avoided Costs'!J13</f>
        <v>18.222129802573562</v>
      </c>
      <c r="K19" s="336">
        <f>'[8]Avoided Costs'!K13</f>
        <v>20.083463427644585</v>
      </c>
      <c r="L19" s="337">
        <f>'[8]Avoided Costs'!L13</f>
        <v>21.841380692640946</v>
      </c>
      <c r="M19" s="338">
        <f>'[8]Avoided Costs'!M13</f>
        <v>-14.674635086057096</v>
      </c>
      <c r="N19" s="336">
        <f>'[8]Avoided Costs'!N13</f>
        <v>21.810007188514373</v>
      </c>
      <c r="O19" s="337">
        <f>'[8]Avoided Costs'!O13</f>
        <v>19.211161941578194</v>
      </c>
    </row>
    <row r="20" spans="2:15" ht="12.75" customHeight="1">
      <c r="B20" s="16">
        <f t="shared" si="0"/>
        <v>2025</v>
      </c>
      <c r="C20" s="335">
        <f>'[8]Avoided Costs'!C14</f>
        <v>19.346438640317704</v>
      </c>
      <c r="D20" s="336">
        <f>'[8]Avoided Costs'!D14</f>
        <v>20.06290090680023</v>
      </c>
      <c r="E20" s="336">
        <f>'[8]Avoided Costs'!E14</f>
        <v>18.690892920571251</v>
      </c>
      <c r="F20" s="336">
        <f>'[8]Avoided Costs'!F14</f>
        <v>21.233339803766285</v>
      </c>
      <c r="G20" s="336">
        <f>'[8]Avoided Costs'!G14</f>
        <v>18.433444322280117</v>
      </c>
      <c r="H20" s="337">
        <f>'[8]Avoided Costs'!H14</f>
        <v>17.639645019254857</v>
      </c>
      <c r="I20" s="338">
        <f>'[8]Avoided Costs'!I14</f>
        <v>18.016182882385792</v>
      </c>
      <c r="J20" s="336">
        <f>'[8]Avoided Costs'!J14</f>
        <v>18.495590822021882</v>
      </c>
      <c r="K20" s="336">
        <f>'[8]Avoided Costs'!K14</f>
        <v>19.838098185700971</v>
      </c>
      <c r="L20" s="337">
        <f>'[8]Avoided Costs'!L14</f>
        <v>22.890311965208049</v>
      </c>
      <c r="M20" s="338">
        <f>'[8]Avoided Costs'!M14</f>
        <v>19.552700322001336</v>
      </c>
      <c r="N20" s="336">
        <f>'[8]Avoided Costs'!N14</f>
        <v>18.898855681436679</v>
      </c>
      <c r="O20" s="337">
        <f>'[8]Avoided Costs'!O14</f>
        <v>19.084092893178045</v>
      </c>
    </row>
    <row r="21" spans="2:15" ht="12.75" customHeight="1">
      <c r="B21" s="16">
        <f t="shared" si="0"/>
        <v>2026</v>
      </c>
      <c r="C21" s="335">
        <f>'[8]Avoided Costs'!C15</f>
        <v>20.204956005911487</v>
      </c>
      <c r="D21" s="336">
        <f>'[8]Avoided Costs'!D15</f>
        <v>21.029105137258369</v>
      </c>
      <c r="E21" s="336">
        <f>'[8]Avoided Costs'!E15</f>
        <v>20.423488379972458</v>
      </c>
      <c r="F21" s="336">
        <f>'[8]Avoided Costs'!F15</f>
        <v>22.450737956935154</v>
      </c>
      <c r="G21" s="336">
        <f>'[8]Avoided Costs'!G15</f>
        <v>18.824676660903563</v>
      </c>
      <c r="H21" s="337">
        <f>'[8]Avoided Costs'!H15</f>
        <v>18.03382967720421</v>
      </c>
      <c r="I21" s="338">
        <f>'[8]Avoided Costs'!I15</f>
        <v>19.074568682866534</v>
      </c>
      <c r="J21" s="336">
        <f>'[8]Avoided Costs'!J15</f>
        <v>19.69160711099083</v>
      </c>
      <c r="K21" s="336">
        <f>'[8]Avoided Costs'!K15</f>
        <v>20.975823572928928</v>
      </c>
      <c r="L21" s="337">
        <f>'[8]Avoided Costs'!L15</f>
        <v>22.73092522090742</v>
      </c>
      <c r="M21" s="338">
        <f>'[8]Avoided Costs'!M15</f>
        <v>20.873136010024247</v>
      </c>
      <c r="N21" s="336">
        <f>'[8]Avoided Costs'!N15</f>
        <v>19.856374917774282</v>
      </c>
      <c r="O21" s="337">
        <f>'[8]Avoided Costs'!O15</f>
        <v>19.462206926665129</v>
      </c>
    </row>
    <row r="22" spans="2:15" ht="12.75" customHeight="1">
      <c r="B22" s="16">
        <f t="shared" si="0"/>
        <v>2027</v>
      </c>
      <c r="C22" s="335">
        <f>'[8]Avoided Costs'!C16</f>
        <v>21.165097328541453</v>
      </c>
      <c r="D22" s="336">
        <f>'[8]Avoided Costs'!D16</f>
        <v>21.390542820034476</v>
      </c>
      <c r="E22" s="336">
        <f>'[8]Avoided Costs'!E16</f>
        <v>21.406199269985343</v>
      </c>
      <c r="F22" s="336">
        <f>'[8]Avoided Costs'!F16</f>
        <v>22.973599925997842</v>
      </c>
      <c r="G22" s="336">
        <f>'[8]Avoided Costs'!G16</f>
        <v>19.381299144798604</v>
      </c>
      <c r="H22" s="337">
        <f>'[8]Avoided Costs'!H16</f>
        <v>18.766368277613342</v>
      </c>
      <c r="I22" s="338">
        <f>'[8]Avoided Costs'!I16</f>
        <v>19.83970716363832</v>
      </c>
      <c r="J22" s="336">
        <f>'[8]Avoided Costs'!J16</f>
        <v>20.43560943856853</v>
      </c>
      <c r="K22" s="336">
        <f>'[8]Avoided Costs'!K16</f>
        <v>22.364820509817942</v>
      </c>
      <c r="L22" s="337">
        <f>'[8]Avoided Costs'!L16</f>
        <v>24.5975948371191</v>
      </c>
      <c r="M22" s="338">
        <f>'[8]Avoided Costs'!M16</f>
        <v>21.660779351149028</v>
      </c>
      <c r="N22" s="336">
        <f>'[8]Avoided Costs'!N16</f>
        <v>20.513645022625187</v>
      </c>
      <c r="O22" s="337">
        <f>'[8]Avoided Costs'!O16</f>
        <v>22.213984576619243</v>
      </c>
    </row>
    <row r="23" spans="2:15" ht="12.75" customHeight="1">
      <c r="B23" s="16">
        <f t="shared" si="0"/>
        <v>2028</v>
      </c>
      <c r="C23" s="335">
        <f>'[8]Avoided Costs'!C17</f>
        <v>23.292246102680149</v>
      </c>
      <c r="D23" s="336">
        <f>'[8]Avoided Costs'!D17</f>
        <v>23.291790325763753</v>
      </c>
      <c r="E23" s="336">
        <f>'[8]Avoided Costs'!E17</f>
        <v>23.435950941435763</v>
      </c>
      <c r="F23" s="336">
        <f>'[8]Avoided Costs'!F17</f>
        <v>24.211711271282859</v>
      </c>
      <c r="G23" s="336">
        <f>'[8]Avoided Costs'!G17</f>
        <v>23.70247347338487</v>
      </c>
      <c r="H23" s="337">
        <f>'[8]Avoided Costs'!H17</f>
        <v>21.105704230673073</v>
      </c>
      <c r="I23" s="338">
        <f>'[8]Avoided Costs'!I17</f>
        <v>21.101828189959456</v>
      </c>
      <c r="J23" s="336">
        <f>'[8]Avoided Costs'!J17</f>
        <v>24.677780415889892</v>
      </c>
      <c r="K23" s="336">
        <f>'[8]Avoided Costs'!K17</f>
        <v>23.93544388720785</v>
      </c>
      <c r="L23" s="337">
        <f>'[8]Avoided Costs'!L17</f>
        <v>24.273639237058806</v>
      </c>
      <c r="M23" s="338">
        <f>'[8]Avoided Costs'!M17</f>
        <v>23.565458367263478</v>
      </c>
      <c r="N23" s="336">
        <f>'[8]Avoided Costs'!N17</f>
        <v>23.402777049302994</v>
      </c>
      <c r="O23" s="337">
        <f>'[8]Avoided Costs'!O17</f>
        <v>24.343394705224227</v>
      </c>
    </row>
    <row r="24" spans="2:15" ht="12.75" customHeight="1">
      <c r="B24" s="16">
        <f t="shared" si="0"/>
        <v>2029</v>
      </c>
      <c r="C24" s="335">
        <f>'[8]Avoided Costs'!C18</f>
        <v>24.548700676644007</v>
      </c>
      <c r="D24" s="336">
        <f>'[8]Avoided Costs'!D18</f>
        <v>-9.4677440974250366</v>
      </c>
      <c r="E24" s="336">
        <f>'[8]Avoided Costs'!E18</f>
        <v>25.060536059960295</v>
      </c>
      <c r="F24" s="336">
        <f>'[8]Avoided Costs'!F18</f>
        <v>24.983631790715915</v>
      </c>
      <c r="G24" s="336">
        <f>'[8]Avoided Costs'!G18</f>
        <v>21.883833075127956</v>
      </c>
      <c r="H24" s="337">
        <f>'[8]Avoided Costs'!H18</f>
        <v>23.006864182419402</v>
      </c>
      <c r="I24" s="338">
        <f>'[8]Avoided Costs'!I18</f>
        <v>23.048088575621449</v>
      </c>
      <c r="J24" s="336">
        <f>'[8]Avoided Costs'!J18</f>
        <v>26.891001436788137</v>
      </c>
      <c r="K24" s="336">
        <f>'[8]Avoided Costs'!K18</f>
        <v>25.699111638061535</v>
      </c>
      <c r="L24" s="337">
        <f>'[8]Avoided Costs'!L18</f>
        <v>38.637276262997148</v>
      </c>
      <c r="M24" s="338">
        <f>'[8]Avoided Costs'!M18</f>
        <v>26.154526078508489</v>
      </c>
      <c r="N24" s="336">
        <f>'[8]Avoided Costs'!N18</f>
        <v>26.02769315943587</v>
      </c>
      <c r="O24" s="337">
        <f>'[8]Avoided Costs'!O18</f>
        <v>31.120885173990239</v>
      </c>
    </row>
    <row r="25" spans="2:15" ht="12.75" customHeight="1">
      <c r="B25" s="16">
        <f t="shared" si="0"/>
        <v>2030</v>
      </c>
      <c r="C25" s="335">
        <f>'[8]Avoided Costs'!C19</f>
        <v>28.233809681256353</v>
      </c>
      <c r="D25" s="336">
        <f>'[8]Avoided Costs'!D19</f>
        <v>33.525438124402712</v>
      </c>
      <c r="E25" s="336">
        <f>'[8]Avoided Costs'!E19</f>
        <v>30.958873226604272</v>
      </c>
      <c r="F25" s="336">
        <f>'[8]Avoided Costs'!F19</f>
        <v>27.508123905909326</v>
      </c>
      <c r="G25" s="336">
        <f>'[8]Avoided Costs'!G19</f>
        <v>23.93585708516078</v>
      </c>
      <c r="H25" s="337">
        <f>'[8]Avoided Costs'!H19</f>
        <v>25.45682325951006</v>
      </c>
      <c r="I25" s="338">
        <f>'[8]Avoided Costs'!I19</f>
        <v>24.391963351606808</v>
      </c>
      <c r="J25" s="336">
        <f>'[8]Avoided Costs'!J19</f>
        <v>30.722142250531881</v>
      </c>
      <c r="K25" s="336">
        <f>'[8]Avoided Costs'!K19</f>
        <v>29.736581151674674</v>
      </c>
      <c r="L25" s="337">
        <f>'[8]Avoided Costs'!L19</f>
        <v>28.500279796035112</v>
      </c>
      <c r="M25" s="338">
        <f>'[8]Avoided Costs'!M19</f>
        <v>29.232967374550128</v>
      </c>
      <c r="N25" s="336">
        <f>'[8]Avoided Costs'!N19</f>
        <v>28.74807865936981</v>
      </c>
      <c r="O25" s="337">
        <f>'[8]Avoided Costs'!O19</f>
        <v>35.341698376131959</v>
      </c>
    </row>
    <row r="26" spans="2:15" ht="12.75" customHeight="1">
      <c r="B26" s="16">
        <f t="shared" si="0"/>
        <v>2031</v>
      </c>
      <c r="C26" s="335">
        <f>'[8]Avoided Costs'!C20</f>
        <v>29.552987142720774</v>
      </c>
      <c r="D26" s="336">
        <f>'[8]Avoided Costs'!D20</f>
        <v>36.794590030336643</v>
      </c>
      <c r="E26" s="336">
        <f>'[8]Avoided Costs'!E20</f>
        <v>33.369434154028134</v>
      </c>
      <c r="F26" s="336">
        <f>'[8]Avoided Costs'!F20</f>
        <v>28.420620261704112</v>
      </c>
      <c r="G26" s="336">
        <f>'[8]Avoided Costs'!G20</f>
        <v>25.158437624434754</v>
      </c>
      <c r="H26" s="337">
        <f>'[8]Avoided Costs'!H20</f>
        <v>25.625021080104204</v>
      </c>
      <c r="I26" s="338">
        <f>'[8]Avoided Costs'!I20</f>
        <v>25.21080491136998</v>
      </c>
      <c r="J26" s="336">
        <f>'[8]Avoided Costs'!J20</f>
        <v>32.682962124187412</v>
      </c>
      <c r="K26" s="336">
        <f>'[8]Avoided Costs'!K20</f>
        <v>31.970055432625429</v>
      </c>
      <c r="L26" s="337">
        <f>'[8]Avoided Costs'!L20</f>
        <v>28.607969666856206</v>
      </c>
      <c r="M26" s="338">
        <f>'[8]Avoided Costs'!M20</f>
        <v>30.351388234502576</v>
      </c>
      <c r="N26" s="336">
        <f>'[8]Avoided Costs'!N20</f>
        <v>29.489460028350251</v>
      </c>
      <c r="O26" s="337">
        <f>'[8]Avoided Costs'!O20</f>
        <v>38.468222598678636</v>
      </c>
    </row>
    <row r="27" spans="2:15" ht="12.75" customHeight="1">
      <c r="B27" s="16">
        <f t="shared" si="0"/>
        <v>2032</v>
      </c>
      <c r="C27" s="335">
        <f>'[8]Avoided Costs'!C21</f>
        <v>31.680835910309423</v>
      </c>
      <c r="D27" s="336">
        <f>'[8]Avoided Costs'!D21</f>
        <v>38.819962133102983</v>
      </c>
      <c r="E27" s="336">
        <f>'[8]Avoided Costs'!E21</f>
        <v>34.709651765898364</v>
      </c>
      <c r="F27" s="336">
        <f>'[8]Avoided Costs'!F21</f>
        <v>29.581958780935572</v>
      </c>
      <c r="G27" s="336">
        <f>'[8]Avoided Costs'!G21</f>
        <v>26.012560979835705</v>
      </c>
      <c r="H27" s="337">
        <f>'[8]Avoided Costs'!H21</f>
        <v>27.179450767366109</v>
      </c>
      <c r="I27" s="338">
        <f>'[8]Avoided Costs'!I21</f>
        <v>25.986135760548095</v>
      </c>
      <c r="J27" s="336">
        <f>'[8]Avoided Costs'!J21</f>
        <v>39.288237888368748</v>
      </c>
      <c r="K27" s="336">
        <f>'[8]Avoided Costs'!K21</f>
        <v>34.340143097420558</v>
      </c>
      <c r="L27" s="337">
        <f>'[8]Avoided Costs'!L21</f>
        <v>29.632662921679728</v>
      </c>
      <c r="M27" s="338">
        <f>'[8]Avoided Costs'!M21</f>
        <v>32.180659696793988</v>
      </c>
      <c r="N27" s="336">
        <f>'[8]Avoided Costs'!N21</f>
        <v>32.716337834032323</v>
      </c>
      <c r="O27" s="337">
        <f>'[8]Avoided Costs'!O21</f>
        <v>41.427723193456309</v>
      </c>
    </row>
    <row r="28" spans="2:15" ht="12.75" customHeight="1">
      <c r="B28" s="16">
        <f t="shared" si="0"/>
        <v>2033</v>
      </c>
      <c r="C28" s="335">
        <f>'[8]Avoided Costs'!C22</f>
        <v>39.055236049814162</v>
      </c>
      <c r="D28" s="336">
        <f>'[8]Avoided Costs'!D22</f>
        <v>45.67841726225781</v>
      </c>
      <c r="E28" s="336">
        <f>'[8]Avoided Costs'!E22</f>
        <v>43.15629081575257</v>
      </c>
      <c r="F28" s="336">
        <f>'[8]Avoided Costs'!F22</f>
        <v>33.657821687702977</v>
      </c>
      <c r="G28" s="336">
        <f>'[8]Avoided Costs'!G22</f>
        <v>28.312830111387992</v>
      </c>
      <c r="H28" s="337">
        <f>'[8]Avoided Costs'!H22</f>
        <v>30.618862402019683</v>
      </c>
      <c r="I28" s="338">
        <f>'[8]Avoided Costs'!I22</f>
        <v>29.238129375848935</v>
      </c>
      <c r="J28" s="336">
        <f>'[8]Avoided Costs'!J22</f>
        <v>59.550792003694447</v>
      </c>
      <c r="K28" s="336">
        <f>'[8]Avoided Costs'!K22</f>
        <v>46.237058464085145</v>
      </c>
      <c r="L28" s="337">
        <f>'[8]Avoided Costs'!L22</f>
        <v>33.191451824969448</v>
      </c>
      <c r="M28" s="338">
        <f>'[8]Avoided Costs'!M22</f>
        <v>38.772011759622714</v>
      </c>
      <c r="N28" s="336">
        <f>'[8]Avoided Costs'!N22</f>
        <v>40.53438902190323</v>
      </c>
      <c r="O28" s="337">
        <f>'[8]Avoided Costs'!O22</f>
        <v>53.687376836108619</v>
      </c>
    </row>
    <row r="29" spans="2:15" ht="12.75" customHeight="1">
      <c r="B29" s="16">
        <f t="shared" si="0"/>
        <v>2034</v>
      </c>
      <c r="C29" s="335">
        <f>'[8]Avoided Costs'!C23</f>
        <v>45.136147037860255</v>
      </c>
      <c r="D29" s="336">
        <f>'[8]Avoided Costs'!D23</f>
        <v>53.102878619845285</v>
      </c>
      <c r="E29" s="336">
        <f>'[8]Avoided Costs'!E23</f>
        <v>48.41582753921498</v>
      </c>
      <c r="F29" s="336">
        <f>'[8]Avoided Costs'!F23</f>
        <v>40.848047697736511</v>
      </c>
      <c r="G29" s="336">
        <f>'[8]Avoided Costs'!G23</f>
        <v>33.269631680422293</v>
      </c>
      <c r="H29" s="337">
        <f>'[8]Avoided Costs'!H23</f>
        <v>36.730451225256381</v>
      </c>
      <c r="I29" s="338">
        <f>'[8]Avoided Costs'!I23</f>
        <v>35.004534661552348</v>
      </c>
      <c r="J29" s="336">
        <f>'[8]Avoided Costs'!J23</f>
        <v>60.273800219668232</v>
      </c>
      <c r="K29" s="336">
        <f>'[8]Avoided Costs'!K23</f>
        <v>54.519341655618199</v>
      </c>
      <c r="L29" s="337">
        <f>'[8]Avoided Costs'!L23</f>
        <v>39.757268664828018</v>
      </c>
      <c r="M29" s="338">
        <f>'[8]Avoided Costs'!M23</f>
        <v>46.541317206792186</v>
      </c>
      <c r="N29" s="336">
        <f>'[8]Avoided Costs'!N23</f>
        <v>45.697700674038614</v>
      </c>
      <c r="O29" s="337">
        <f>'[8]Avoided Costs'!O23</f>
        <v>65.769460089371407</v>
      </c>
    </row>
    <row r="30" spans="2:15" ht="12.75" customHeight="1">
      <c r="B30" s="16">
        <f t="shared" si="0"/>
        <v>2035</v>
      </c>
      <c r="C30" s="335">
        <f>'[8]Avoided Costs'!C24</f>
        <v>-0.16666569877778595</v>
      </c>
      <c r="D30" s="336">
        <f>'[8]Avoided Costs'!D24</f>
        <v>-0.27577203985004933</v>
      </c>
      <c r="E30" s="336">
        <f>'[8]Avoided Costs'!E24</f>
        <v>-0.28340440525408589</v>
      </c>
      <c r="F30" s="336">
        <f>'[8]Avoided Costs'!F24</f>
        <v>-0.32346551058364231</v>
      </c>
      <c r="G30" s="336">
        <f>'[8]Avoided Costs'!G24</f>
        <v>-0.32029383077379275</v>
      </c>
      <c r="H30" s="337">
        <f>'[8]Avoided Costs'!H24</f>
        <v>-9.9787732140707283E-2</v>
      </c>
      <c r="I30" s="338">
        <f>'[8]Avoided Costs'!I24</f>
        <v>-7.1779086185998209E-2</v>
      </c>
      <c r="J30" s="336">
        <f>'[8]Avoided Costs'!J24</f>
        <v>1.9897858081306227E-2</v>
      </c>
      <c r="K30" s="336">
        <f>'[8]Avoided Costs'!K24</f>
        <v>-0.3203652906679566</v>
      </c>
      <c r="L30" s="337">
        <f>'[8]Avoided Costs'!L24</f>
        <v>-0.19128879980594057</v>
      </c>
      <c r="M30" s="338">
        <f>'[8]Avoided Costs'!M24</f>
        <v>0.21154128133076255</v>
      </c>
      <c r="N30" s="336">
        <f>'[8]Avoided Costs'!N24</f>
        <v>-0.26418715124581227</v>
      </c>
      <c r="O30" s="337">
        <f>'[8]Avoided Costs'!O24</f>
        <v>-0.27955695033470024</v>
      </c>
    </row>
    <row r="31" spans="2:15" ht="12.75" customHeight="1">
      <c r="B31" s="16">
        <f t="shared" si="0"/>
        <v>2036</v>
      </c>
      <c r="C31" s="335">
        <f>'[8]Avoided Costs'!C25</f>
        <v>-0.26391431417934019</v>
      </c>
      <c r="D31" s="336">
        <f>'[8]Avoided Costs'!D25</f>
        <v>-0.28622726370798596</v>
      </c>
      <c r="E31" s="336">
        <f>'[8]Avoided Costs'!E25</f>
        <v>-0.30230078830055407</v>
      </c>
      <c r="F31" s="336">
        <f>'[8]Avoided Costs'!F25</f>
        <v>-0.32944679719264952</v>
      </c>
      <c r="G31" s="336">
        <f>'[8]Avoided Costs'!G25</f>
        <v>-0.37137463194101389</v>
      </c>
      <c r="H31" s="337">
        <f>'[8]Avoided Costs'!H25</f>
        <v>-0.21198535121097128</v>
      </c>
      <c r="I31" s="338">
        <f>'[8]Avoided Costs'!I25</f>
        <v>-0.30385675325615191</v>
      </c>
      <c r="J31" s="336">
        <f>'[8]Avoided Costs'!J25</f>
        <v>-0.15614844507909736</v>
      </c>
      <c r="K31" s="336">
        <f>'[8]Avoided Costs'!K25</f>
        <v>-0.19035731735417274</v>
      </c>
      <c r="L31" s="337">
        <f>'[8]Avoided Costs'!L25</f>
        <v>-0.26535493601110427</v>
      </c>
      <c r="M31" s="338">
        <f>'[8]Avoided Costs'!M25</f>
        <v>-0.26726189326741634</v>
      </c>
      <c r="N31" s="336">
        <f>'[8]Avoided Costs'!N25</f>
        <v>-0.28048343881097465</v>
      </c>
      <c r="O31" s="337">
        <f>'[8]Avoided Costs'!O25</f>
        <v>-0.27020670904442501</v>
      </c>
    </row>
    <row r="32" spans="2:15" ht="12.75" customHeight="1">
      <c r="B32" s="313">
        <f t="shared" si="0"/>
        <v>2037</v>
      </c>
      <c r="C32" s="339">
        <f>'[8]Avoided Costs'!C26</f>
        <v>-0.27512332750276669</v>
      </c>
      <c r="D32" s="340">
        <f>'[8]Avoided Costs'!D26</f>
        <v>-0.28975781733334038</v>
      </c>
      <c r="E32" s="340">
        <f>'[8]Avoided Costs'!E26</f>
        <v>-0.26705784315694425</v>
      </c>
      <c r="F32" s="340">
        <f>'[8]Avoided Costs'!F26</f>
        <v>-0.29648856663433903</v>
      </c>
      <c r="G32" s="340">
        <f>'[8]Avoided Costs'!G26</f>
        <v>-0.32929990034929824</v>
      </c>
      <c r="H32" s="341">
        <f>'[8]Avoided Costs'!H26</f>
        <v>-0.34336443774627545</v>
      </c>
      <c r="I32" s="342">
        <f>'[8]Avoided Costs'!I26</f>
        <v>-0.32150605700372442</v>
      </c>
      <c r="J32" s="340">
        <f>'[8]Avoided Costs'!J26</f>
        <v>-0.21549038718790398</v>
      </c>
      <c r="K32" s="340">
        <f>'[8]Avoided Costs'!K26</f>
        <v>-0.1864198693229511</v>
      </c>
      <c r="L32" s="341">
        <f>'[8]Avoided Costs'!L26</f>
        <v>-0.24365719166892896</v>
      </c>
      <c r="M32" s="342">
        <f>'[8]Avoided Costs'!M26</f>
        <v>-0.28352278744806375</v>
      </c>
      <c r="N32" s="340">
        <f>'[8]Avoided Costs'!N26</f>
        <v>-0.25266208390125711</v>
      </c>
      <c r="O32" s="341">
        <f>'[8]Avoided Costs'!O26</f>
        <v>-0.25112945676850018</v>
      </c>
    </row>
    <row r="33" spans="2:16" ht="12.75" customHeight="1">
      <c r="D33" s="11"/>
      <c r="E33" s="11"/>
      <c r="F33" s="11"/>
      <c r="M33" s="314"/>
    </row>
    <row r="34" spans="2:16">
      <c r="B34" s="315"/>
      <c r="D34" s="316"/>
      <c r="E34" s="316"/>
      <c r="F34" s="316"/>
      <c r="G34" s="316"/>
      <c r="H34" s="316"/>
      <c r="I34" s="316"/>
      <c r="J34" s="316"/>
      <c r="K34" s="316"/>
      <c r="L34" s="316"/>
      <c r="M34" s="316"/>
      <c r="N34" s="316"/>
      <c r="O34" s="316"/>
      <c r="P34" s="316"/>
    </row>
    <row r="38" spans="2:16" hidden="1">
      <c r="C38" s="317"/>
      <c r="D38" s="4">
        <v>31</v>
      </c>
      <c r="E38" s="4">
        <v>28</v>
      </c>
      <c r="F38" s="4">
        <v>31</v>
      </c>
      <c r="G38" s="4">
        <v>30</v>
      </c>
      <c r="H38" s="4">
        <v>31</v>
      </c>
      <c r="I38" s="4">
        <v>30</v>
      </c>
      <c r="J38" s="4">
        <v>31</v>
      </c>
      <c r="K38" s="4">
        <v>31</v>
      </c>
      <c r="L38" s="4">
        <v>30</v>
      </c>
      <c r="M38" s="4">
        <v>31</v>
      </c>
      <c r="N38" s="4">
        <v>30</v>
      </c>
      <c r="O38" s="4">
        <v>31</v>
      </c>
    </row>
    <row r="39" spans="2:16">
      <c r="C39" s="317"/>
    </row>
    <row r="40" spans="2:16">
      <c r="C40" s="317"/>
    </row>
    <row r="41" spans="2:16">
      <c r="C41" s="317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scale="9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view="pageBreakPreview" zoomScale="60" zoomScaleNormal="100" workbookViewId="0">
      <pane ySplit="10" topLeftCell="A13" activePane="bottomLeft" state="frozen"/>
      <selection activeCell="C14" sqref="C14"/>
      <selection pane="bottomLeft" activeCell="D46" sqref="D46"/>
    </sheetView>
  </sheetViews>
  <sheetFormatPr defaultRowHeight="12.75"/>
  <cols>
    <col min="1" max="1" width="9.33203125" style="4"/>
    <col min="2" max="2" width="15" style="4" customWidth="1"/>
    <col min="3" max="3" width="27" style="4" customWidth="1"/>
    <col min="4" max="4" width="19.5" style="4" customWidth="1"/>
    <col min="5" max="5" width="17" style="4" customWidth="1"/>
    <col min="6" max="6" width="9.33203125" style="4"/>
    <col min="7" max="7" width="15" style="62" hidden="1" customWidth="1"/>
    <col min="8" max="8" width="16.6640625" style="37" hidden="1" customWidth="1"/>
    <col min="9" max="10" width="0" style="4" hidden="1" customWidth="1"/>
    <col min="11" max="11" width="9.33203125" style="159" hidden="1" customWidth="1"/>
    <col min="12" max="12" width="10.33203125" style="159" hidden="1" customWidth="1"/>
    <col min="13" max="13" width="13.83203125" style="159" hidden="1" customWidth="1"/>
    <col min="14" max="14" width="12.83203125" style="4" hidden="1" customWidth="1"/>
    <col min="15" max="15" width="13.33203125" style="4" hidden="1" customWidth="1"/>
    <col min="16" max="16" width="0" style="4" hidden="1" customWidth="1"/>
    <col min="17" max="16384" width="9.33203125" style="4"/>
  </cols>
  <sheetData>
    <row r="1" spans="2:15" ht="15.75" hidden="1">
      <c r="B1" s="1" t="s">
        <v>52</v>
      </c>
      <c r="C1" s="1"/>
      <c r="G1" s="34"/>
    </row>
    <row r="2" spans="2:15" ht="5.25" customHeight="1">
      <c r="B2" s="1"/>
      <c r="C2" s="1"/>
      <c r="G2" s="34"/>
    </row>
    <row r="3" spans="2:15" ht="15.75">
      <c r="B3" s="1" t="s">
        <v>84</v>
      </c>
      <c r="C3" s="1"/>
      <c r="G3" s="34"/>
    </row>
    <row r="4" spans="2:15" ht="15.75">
      <c r="B4" s="1" t="s">
        <v>38</v>
      </c>
      <c r="C4" s="1"/>
      <c r="G4" s="160" t="s">
        <v>37</v>
      </c>
    </row>
    <row r="5" spans="2:15" ht="15.75">
      <c r="B5" s="1" t="str">
        <f ca="1">'Table 1'!$B$5</f>
        <v>Utah Sch 37 Solar T - 10.0 MW and 31.1% CF</v>
      </c>
      <c r="C5" s="1"/>
      <c r="G5" s="161">
        <v>42825</v>
      </c>
    </row>
    <row r="6" spans="2:15">
      <c r="B6" s="12"/>
      <c r="C6" s="12"/>
      <c r="G6" s="34"/>
    </row>
    <row r="7" spans="2:15" ht="14.25">
      <c r="B7" s="25"/>
      <c r="C7" s="33" t="s">
        <v>32</v>
      </c>
      <c r="G7" s="34"/>
    </row>
    <row r="8" spans="2:15">
      <c r="B8" s="26"/>
      <c r="C8" s="18" t="s">
        <v>33</v>
      </c>
      <c r="D8" s="18" t="s">
        <v>33</v>
      </c>
      <c r="E8" s="18" t="s">
        <v>33</v>
      </c>
      <c r="G8" s="34"/>
    </row>
    <row r="9" spans="2:15">
      <c r="B9" s="26" t="s">
        <v>0</v>
      </c>
      <c r="C9" s="26" t="str">
        <f>M16</f>
        <v>IRP - Utah Greenfield</v>
      </c>
      <c r="D9" s="26" t="str">
        <f>N15</f>
        <v>IRP West Side</v>
      </c>
      <c r="E9" s="26" t="str">
        <f>O16</f>
        <v>IRP - Wyo NE</v>
      </c>
      <c r="G9" s="34"/>
    </row>
    <row r="10" spans="2:15">
      <c r="B10" s="27"/>
      <c r="C10" s="28" t="s">
        <v>26</v>
      </c>
      <c r="D10" s="28" t="s">
        <v>26</v>
      </c>
      <c r="E10" s="28" t="s">
        <v>26</v>
      </c>
      <c r="G10" s="162"/>
      <c r="H10" s="163"/>
    </row>
    <row r="11" spans="2:15" hidden="1">
      <c r="C11" s="13"/>
      <c r="G11" s="162"/>
      <c r="H11" s="163"/>
    </row>
    <row r="12" spans="2:15" hidden="1">
      <c r="C12" s="29"/>
      <c r="G12" s="162"/>
      <c r="H12" s="163"/>
    </row>
    <row r="13" spans="2:15" ht="6" customHeight="1">
      <c r="G13" s="164"/>
      <c r="H13" s="165"/>
    </row>
    <row r="14" spans="2:15">
      <c r="B14" s="30">
        <v>2016</v>
      </c>
      <c r="C14" s="31">
        <f>ROUND(SUMIF($K$17:$K$340,$B14,$H$17:$H$340)/COUNTIF($K$17:$K$340,$B14),2)</f>
        <v>2.3199999999999998</v>
      </c>
      <c r="D14" s="31">
        <f>ROUND(SUMIF($K$17:$K$340,$B14,$I$17:$I$340)/COUNTIF($K$17:$K$340,$B14),2)</f>
        <v>2.29</v>
      </c>
      <c r="E14" s="31">
        <f>ROUND(SUMIF($K$17:$K$340,$B14,$J$17:$J$340)/COUNTIF($K$17:$K$340,$B14),2)</f>
        <v>2.35</v>
      </c>
      <c r="G14" s="166"/>
      <c r="H14" s="38"/>
    </row>
    <row r="15" spans="2:15" ht="13.5" thickBot="1">
      <c r="B15" s="30">
        <f t="shared" ref="B15:B40" si="0">B14+1</f>
        <v>2017</v>
      </c>
      <c r="C15" s="31">
        <f t="shared" ref="C15:C39" si="1">ROUND(SUMIF($K$17:$K$340,$B15,$H$17:$H$340)/COUNTIF($K$17:$K$340,$B15),2)</f>
        <v>2.95</v>
      </c>
      <c r="D15" s="31">
        <f t="shared" ref="D15:D40" si="2">ROUND(SUMIF($K$17:$K$340,$B15,$I$17:$I$340)/COUNTIF($K$17:$K$340,$B15),2)</f>
        <v>2.97</v>
      </c>
      <c r="E15" s="31">
        <f t="shared" ref="E15:E40" si="3">ROUND(SUMIF($K$17:$K$340,$B15,$J$17:$J$340)/COUNTIF($K$17:$K$340,$B15),2)</f>
        <v>2.97</v>
      </c>
      <c r="G15" s="35"/>
      <c r="H15" s="39" t="s">
        <v>97</v>
      </c>
      <c r="I15" s="4" t="s">
        <v>98</v>
      </c>
      <c r="J15" s="4" t="s">
        <v>100</v>
      </c>
      <c r="N15" s="4" t="s">
        <v>98</v>
      </c>
    </row>
    <row r="16" spans="2:15" ht="13.5" thickBot="1">
      <c r="B16" s="30">
        <f t="shared" si="0"/>
        <v>2018</v>
      </c>
      <c r="C16" s="31">
        <f t="shared" si="1"/>
        <v>2.7</v>
      </c>
      <c r="D16" s="31">
        <f t="shared" si="2"/>
        <v>2.72</v>
      </c>
      <c r="E16" s="31">
        <f t="shared" si="3"/>
        <v>2.7</v>
      </c>
      <c r="G16" s="35" t="s">
        <v>36</v>
      </c>
      <c r="H16" s="39" t="s">
        <v>33</v>
      </c>
      <c r="I16" s="39" t="s">
        <v>33</v>
      </c>
      <c r="J16" s="39" t="s">
        <v>33</v>
      </c>
      <c r="K16" s="167" t="s">
        <v>0</v>
      </c>
      <c r="M16" s="168" t="str">
        <f>IF(_30_Geo_West&gt;0,"IRP - Wyo NE",IF(_436_CCCT_WestMain&gt;0,"West Side","IRP - Utah Greenfield"))</f>
        <v>IRP - Utah Greenfield</v>
      </c>
      <c r="N16" s="168" t="s">
        <v>99</v>
      </c>
      <c r="O16" s="168" t="s">
        <v>100</v>
      </c>
    </row>
    <row r="17" spans="2:15" ht="13.5" thickBot="1">
      <c r="B17" s="30">
        <f t="shared" si="0"/>
        <v>2019</v>
      </c>
      <c r="C17" s="31">
        <f t="shared" si="1"/>
        <v>2.48</v>
      </c>
      <c r="D17" s="31">
        <f t="shared" si="2"/>
        <v>2.5</v>
      </c>
      <c r="E17" s="31">
        <f t="shared" si="3"/>
        <v>2.48</v>
      </c>
      <c r="G17" s="36">
        <v>42370</v>
      </c>
      <c r="H17" s="40">
        <v>2.2764825364431491</v>
      </c>
      <c r="I17" s="40">
        <v>2.3298075132707226</v>
      </c>
      <c r="J17" s="40">
        <v>2.2757987901986261</v>
      </c>
      <c r="K17" s="169">
        <f t="shared" ref="K17:K64" si="4">YEAR(G17)</f>
        <v>2016</v>
      </c>
      <c r="M17" s="170">
        <v>47</v>
      </c>
      <c r="N17" s="170">
        <v>43</v>
      </c>
      <c r="O17" s="170">
        <v>46</v>
      </c>
    </row>
    <row r="18" spans="2:15">
      <c r="B18" s="30">
        <f t="shared" si="0"/>
        <v>2020</v>
      </c>
      <c r="C18" s="31">
        <f t="shared" si="1"/>
        <v>2.5099999999999998</v>
      </c>
      <c r="D18" s="31">
        <f t="shared" si="2"/>
        <v>2.5</v>
      </c>
      <c r="E18" s="31">
        <f t="shared" si="3"/>
        <v>2.48</v>
      </c>
      <c r="G18" s="36">
        <v>42401</v>
      </c>
      <c r="H18" s="40">
        <v>1.8453064945978397</v>
      </c>
      <c r="I18" s="40">
        <v>1.7801560017459626</v>
      </c>
      <c r="J18" s="40">
        <v>1.8289735727586562</v>
      </c>
      <c r="K18" s="169">
        <f t="shared" si="4"/>
        <v>2016</v>
      </c>
    </row>
    <row r="19" spans="2:15">
      <c r="B19" s="30">
        <f t="shared" si="0"/>
        <v>2021</v>
      </c>
      <c r="C19" s="31">
        <f t="shared" si="1"/>
        <v>2.56</v>
      </c>
      <c r="D19" s="31">
        <f t="shared" si="2"/>
        <v>2.52</v>
      </c>
      <c r="E19" s="31">
        <f t="shared" si="3"/>
        <v>2.5299999999999998</v>
      </c>
      <c r="G19" s="36">
        <v>42430</v>
      </c>
      <c r="H19" s="40">
        <v>1.5254593249607535</v>
      </c>
      <c r="I19" s="40">
        <v>1.4752546345447117</v>
      </c>
      <c r="J19" s="40">
        <v>1.5765269848510393</v>
      </c>
      <c r="K19" s="169">
        <f t="shared" si="4"/>
        <v>2016</v>
      </c>
    </row>
    <row r="20" spans="2:15">
      <c r="B20" s="30">
        <f t="shared" si="0"/>
        <v>2022</v>
      </c>
      <c r="C20" s="31">
        <f t="shared" si="1"/>
        <v>2.58</v>
      </c>
      <c r="D20" s="31">
        <f t="shared" si="2"/>
        <v>2.5299999999999998</v>
      </c>
      <c r="E20" s="31">
        <f t="shared" si="3"/>
        <v>2.5499999999999998</v>
      </c>
      <c r="G20" s="36">
        <v>42461</v>
      </c>
      <c r="H20" s="40">
        <v>1.6911448299319725</v>
      </c>
      <c r="I20" s="40">
        <v>1.582454852320675</v>
      </c>
      <c r="J20" s="40">
        <v>1.7513146360624383</v>
      </c>
      <c r="K20" s="169">
        <f t="shared" si="4"/>
        <v>2016</v>
      </c>
    </row>
    <row r="21" spans="2:15">
      <c r="B21" s="30">
        <f t="shared" si="0"/>
        <v>2023</v>
      </c>
      <c r="C21" s="31">
        <f t="shared" si="1"/>
        <v>3.02</v>
      </c>
      <c r="D21" s="31">
        <f t="shared" si="2"/>
        <v>2.91</v>
      </c>
      <c r="E21" s="31">
        <f t="shared" si="3"/>
        <v>2.99</v>
      </c>
      <c r="G21" s="36">
        <v>42491</v>
      </c>
      <c r="H21" s="40">
        <v>1.7311108163265305</v>
      </c>
      <c r="I21" s="40">
        <v>1.6893828501429151</v>
      </c>
      <c r="J21" s="40">
        <v>1.8004724578470166</v>
      </c>
      <c r="K21" s="169">
        <f t="shared" si="4"/>
        <v>2016</v>
      </c>
    </row>
    <row r="22" spans="2:15">
      <c r="B22" s="30">
        <f t="shared" si="0"/>
        <v>2024</v>
      </c>
      <c r="C22" s="31">
        <f t="shared" si="1"/>
        <v>3.64</v>
      </c>
      <c r="D22" s="31">
        <f t="shared" si="2"/>
        <v>3.5</v>
      </c>
      <c r="E22" s="31">
        <f t="shared" si="3"/>
        <v>3.61</v>
      </c>
      <c r="G22" s="36">
        <v>42522</v>
      </c>
      <c r="H22" s="40">
        <v>2.3389150491307631</v>
      </c>
      <c r="I22" s="40">
        <v>2.2756194092827</v>
      </c>
      <c r="J22" s="40">
        <v>2.3647654677733372</v>
      </c>
      <c r="K22" s="169">
        <f t="shared" si="4"/>
        <v>2016</v>
      </c>
    </row>
    <row r="23" spans="2:15">
      <c r="B23" s="30">
        <f t="shared" si="0"/>
        <v>2025</v>
      </c>
      <c r="C23" s="31">
        <f t="shared" si="1"/>
        <v>3.84</v>
      </c>
      <c r="D23" s="31">
        <f t="shared" si="2"/>
        <v>3.78</v>
      </c>
      <c r="E23" s="31">
        <f t="shared" si="3"/>
        <v>3.81</v>
      </c>
      <c r="G23" s="36">
        <v>42552</v>
      </c>
      <c r="H23" s="40">
        <v>2.5811108163265302</v>
      </c>
      <c r="I23" s="40">
        <v>2.548999020008166</v>
      </c>
      <c r="J23" s="40">
        <v>2.6063456138089238</v>
      </c>
      <c r="K23" s="169">
        <f t="shared" si="4"/>
        <v>2016</v>
      </c>
    </row>
    <row r="24" spans="2:15">
      <c r="B24" s="30">
        <f t="shared" si="0"/>
        <v>2026</v>
      </c>
      <c r="C24" s="31">
        <f t="shared" si="1"/>
        <v>3.84</v>
      </c>
      <c r="D24" s="31">
        <f t="shared" si="2"/>
        <v>3.77</v>
      </c>
      <c r="E24" s="31">
        <f t="shared" si="3"/>
        <v>3.81</v>
      </c>
      <c r="G24" s="36">
        <v>42583</v>
      </c>
      <c r="H24" s="40">
        <v>2.6354985714285708</v>
      </c>
      <c r="I24" s="40">
        <v>2.6322983258472838</v>
      </c>
      <c r="J24" s="40">
        <v>2.6355990076984344</v>
      </c>
      <c r="K24" s="169">
        <f t="shared" si="4"/>
        <v>2016</v>
      </c>
    </row>
    <row r="25" spans="2:15">
      <c r="B25" s="30">
        <f t="shared" si="0"/>
        <v>2027</v>
      </c>
      <c r="C25" s="31">
        <f t="shared" si="1"/>
        <v>3.99</v>
      </c>
      <c r="D25" s="31">
        <f t="shared" si="2"/>
        <v>3.92</v>
      </c>
      <c r="E25" s="31">
        <f t="shared" si="3"/>
        <v>3.95</v>
      </c>
      <c r="G25" s="36">
        <v>42614</v>
      </c>
      <c r="H25" s="40">
        <v>2.7124373469387759</v>
      </c>
      <c r="I25" s="40">
        <v>2.7264210970464138</v>
      </c>
      <c r="J25" s="40">
        <v>2.7681537930798932</v>
      </c>
      <c r="K25" s="169">
        <f t="shared" si="4"/>
        <v>2016</v>
      </c>
    </row>
    <row r="26" spans="2:15">
      <c r="B26" s="30">
        <f t="shared" si="0"/>
        <v>2028</v>
      </c>
      <c r="C26" s="31">
        <f t="shared" si="1"/>
        <v>4.18</v>
      </c>
      <c r="D26" s="31">
        <f t="shared" si="2"/>
        <v>4.1500000000000004</v>
      </c>
      <c r="E26" s="31">
        <f t="shared" si="3"/>
        <v>4.1500000000000004</v>
      </c>
      <c r="G26" s="36">
        <v>42644</v>
      </c>
      <c r="H26" s="40">
        <v>2.6863698430141283</v>
      </c>
      <c r="I26" s="40">
        <v>2.6567164556962028</v>
      </c>
      <c r="J26" s="40">
        <v>2.7499682086675996</v>
      </c>
      <c r="K26" s="169">
        <f t="shared" si="4"/>
        <v>2016</v>
      </c>
    </row>
    <row r="27" spans="2:15">
      <c r="B27" s="30">
        <f t="shared" si="0"/>
        <v>2029</v>
      </c>
      <c r="C27" s="31">
        <f t="shared" si="1"/>
        <v>4.5</v>
      </c>
      <c r="D27" s="31">
        <f t="shared" si="2"/>
        <v>4.51</v>
      </c>
      <c r="E27" s="31">
        <f t="shared" si="3"/>
        <v>4.47</v>
      </c>
      <c r="G27" s="36">
        <v>42675</v>
      </c>
      <c r="H27" s="40">
        <v>2.2697162585034012</v>
      </c>
      <c r="I27" s="40">
        <v>2.2516531645569624</v>
      </c>
      <c r="J27" s="40">
        <v>2.3066994090924613</v>
      </c>
      <c r="K27" s="169">
        <f t="shared" si="4"/>
        <v>2016</v>
      </c>
    </row>
    <row r="28" spans="2:15">
      <c r="B28" s="30">
        <f t="shared" si="0"/>
        <v>2030</v>
      </c>
      <c r="C28" s="31">
        <f t="shared" si="1"/>
        <v>4.8499999999999996</v>
      </c>
      <c r="D28" s="31">
        <f t="shared" si="2"/>
        <v>4.88</v>
      </c>
      <c r="E28" s="31">
        <f t="shared" si="3"/>
        <v>4.8099999999999996</v>
      </c>
      <c r="G28" s="36">
        <v>42705</v>
      </c>
      <c r="H28" s="40">
        <v>3.5124636800526665</v>
      </c>
      <c r="I28" s="40">
        <v>3.5696605144957116</v>
      </c>
      <c r="J28" s="40">
        <v>3.5518748027461844</v>
      </c>
      <c r="K28" s="169">
        <f t="shared" si="4"/>
        <v>2016</v>
      </c>
    </row>
    <row r="29" spans="2:15">
      <c r="B29" s="30">
        <f t="shared" si="0"/>
        <v>2031</v>
      </c>
      <c r="C29" s="31">
        <f t="shared" si="1"/>
        <v>5.07</v>
      </c>
      <c r="D29" s="31">
        <f t="shared" si="2"/>
        <v>5.1100000000000003</v>
      </c>
      <c r="E29" s="31">
        <f t="shared" si="3"/>
        <v>5.04</v>
      </c>
      <c r="G29" s="36">
        <v>42736</v>
      </c>
      <c r="H29" s="40">
        <v>3.2525393877551019</v>
      </c>
      <c r="I29" s="40">
        <v>3.3525923233973045</v>
      </c>
      <c r="J29" s="40">
        <v>3.2801653137385181</v>
      </c>
      <c r="K29" s="169">
        <f t="shared" si="4"/>
        <v>2017</v>
      </c>
    </row>
    <row r="30" spans="2:15">
      <c r="B30" s="30">
        <f t="shared" si="0"/>
        <v>2032</v>
      </c>
      <c r="C30" s="31">
        <f t="shared" si="1"/>
        <v>5.31</v>
      </c>
      <c r="D30" s="31">
        <f t="shared" si="2"/>
        <v>5.38</v>
      </c>
      <c r="E30" s="31">
        <f t="shared" si="3"/>
        <v>5.28</v>
      </c>
      <c r="G30" s="36">
        <v>42767</v>
      </c>
      <c r="H30" s="40">
        <v>2.6307099416909616</v>
      </c>
      <c r="I30" s="40">
        <v>2.6476748643761301</v>
      </c>
      <c r="J30" s="40">
        <v>2.6686241769502144</v>
      </c>
      <c r="K30" s="169">
        <f t="shared" si="4"/>
        <v>2017</v>
      </c>
    </row>
    <row r="31" spans="2:15">
      <c r="B31" s="30">
        <f t="shared" si="0"/>
        <v>2033</v>
      </c>
      <c r="C31" s="31">
        <f t="shared" si="1"/>
        <v>5.65</v>
      </c>
      <c r="D31" s="31">
        <f t="shared" si="2"/>
        <v>5.76</v>
      </c>
      <c r="E31" s="31">
        <f t="shared" si="3"/>
        <v>5.62</v>
      </c>
      <c r="G31" s="36">
        <v>42795</v>
      </c>
      <c r="H31" s="40">
        <v>2.5702319486504277</v>
      </c>
      <c r="I31" s="40">
        <v>2.5227025724785621</v>
      </c>
      <c r="J31" s="40">
        <v>2.6203938538123621</v>
      </c>
      <c r="K31" s="169">
        <f t="shared" si="4"/>
        <v>2017</v>
      </c>
    </row>
    <row r="32" spans="2:15">
      <c r="B32" s="30">
        <f t="shared" si="0"/>
        <v>2034</v>
      </c>
      <c r="C32" s="31">
        <f t="shared" si="1"/>
        <v>5.93</v>
      </c>
      <c r="D32" s="31">
        <f t="shared" si="2"/>
        <v>6.02</v>
      </c>
      <c r="E32" s="31">
        <f t="shared" si="3"/>
        <v>5.9</v>
      </c>
      <c r="G32" s="36">
        <v>42826</v>
      </c>
      <c r="H32" s="40">
        <v>2.6571312244897962</v>
      </c>
      <c r="I32" s="40">
        <v>2.6035518987341768</v>
      </c>
      <c r="J32" s="40">
        <v>2.7065013013628447</v>
      </c>
      <c r="K32" s="169">
        <f t="shared" si="4"/>
        <v>2017</v>
      </c>
    </row>
    <row r="33" spans="2:11">
      <c r="B33" s="30">
        <f t="shared" si="0"/>
        <v>2035</v>
      </c>
      <c r="C33" s="31">
        <f t="shared" si="1"/>
        <v>6.25</v>
      </c>
      <c r="D33" s="31">
        <f t="shared" si="2"/>
        <v>6.29</v>
      </c>
      <c r="E33" s="31">
        <f t="shared" si="3"/>
        <v>6.23</v>
      </c>
      <c r="G33" s="36">
        <v>42856</v>
      </c>
      <c r="H33" s="40">
        <v>2.8076414285714288</v>
      </c>
      <c r="I33" s="40">
        <v>2.8310962025316453</v>
      </c>
      <c r="J33" s="40">
        <v>2.8345881955118353</v>
      </c>
      <c r="K33" s="169">
        <f t="shared" si="4"/>
        <v>2017</v>
      </c>
    </row>
    <row r="34" spans="2:11">
      <c r="B34" s="30">
        <f t="shared" si="0"/>
        <v>2036</v>
      </c>
      <c r="C34" s="31">
        <f t="shared" si="1"/>
        <v>6.73</v>
      </c>
      <c r="D34" s="31">
        <f t="shared" si="2"/>
        <v>6.8</v>
      </c>
      <c r="E34" s="31">
        <f t="shared" si="3"/>
        <v>6.7</v>
      </c>
      <c r="G34" s="36">
        <v>42887</v>
      </c>
      <c r="H34" s="40">
        <v>2.8754985714285715</v>
      </c>
      <c r="I34" s="40">
        <v>2.9055265822784806</v>
      </c>
      <c r="J34" s="40">
        <v>2.9027304231990985</v>
      </c>
      <c r="K34" s="169">
        <f t="shared" si="4"/>
        <v>2017</v>
      </c>
    </row>
    <row r="35" spans="2:11">
      <c r="B35" s="30">
        <f t="shared" si="0"/>
        <v>2037</v>
      </c>
      <c r="C35" s="31">
        <f t="shared" si="1"/>
        <v>6.93</v>
      </c>
      <c r="D35" s="31">
        <f t="shared" si="2"/>
        <v>7.05</v>
      </c>
      <c r="E35" s="31">
        <f t="shared" si="3"/>
        <v>6.9</v>
      </c>
      <c r="G35" s="36">
        <v>42917</v>
      </c>
      <c r="H35" s="40">
        <v>3.0076414285714286</v>
      </c>
      <c r="I35" s="40">
        <v>3.0381848101265816</v>
      </c>
      <c r="J35" s="40">
        <v>3.0379901834204324</v>
      </c>
      <c r="K35" s="169">
        <f t="shared" si="4"/>
        <v>2017</v>
      </c>
    </row>
    <row r="36" spans="2:11">
      <c r="B36" s="30">
        <f t="shared" si="0"/>
        <v>2038</v>
      </c>
      <c r="C36" s="31">
        <f t="shared" si="1"/>
        <v>7.3</v>
      </c>
      <c r="D36" s="31">
        <f t="shared" si="2"/>
        <v>7.46</v>
      </c>
      <c r="E36" s="31">
        <f t="shared" si="3"/>
        <v>7.28</v>
      </c>
      <c r="G36" s="36">
        <v>42948</v>
      </c>
      <c r="H36" s="40">
        <v>3.0632536734693883</v>
      </c>
      <c r="I36" s="40">
        <v>3.0880075949367085</v>
      </c>
      <c r="J36" s="40">
        <v>3.0630952146736345</v>
      </c>
      <c r="K36" s="169">
        <f t="shared" si="4"/>
        <v>2017</v>
      </c>
    </row>
    <row r="37" spans="2:11">
      <c r="B37" s="30">
        <f t="shared" si="0"/>
        <v>2039</v>
      </c>
      <c r="C37" s="31">
        <f t="shared" si="1"/>
        <v>7.56</v>
      </c>
      <c r="D37" s="31">
        <f t="shared" si="2"/>
        <v>7.75</v>
      </c>
      <c r="E37" s="31">
        <f t="shared" si="3"/>
        <v>7.54</v>
      </c>
      <c r="G37" s="36">
        <v>42979</v>
      </c>
      <c r="H37" s="40">
        <v>3.045396530612245</v>
      </c>
      <c r="I37" s="40">
        <v>3.0778810126582274</v>
      </c>
      <c r="J37" s="40">
        <v>3.0400395737268164</v>
      </c>
      <c r="K37" s="169">
        <f t="shared" si="4"/>
        <v>2017</v>
      </c>
    </row>
    <row r="38" spans="2:11">
      <c r="B38" s="30">
        <f t="shared" si="0"/>
        <v>2040</v>
      </c>
      <c r="C38" s="31">
        <f t="shared" si="1"/>
        <v>7.84</v>
      </c>
      <c r="D38" s="31">
        <f t="shared" si="2"/>
        <v>8.0299999999999994</v>
      </c>
      <c r="E38" s="31">
        <f t="shared" si="3"/>
        <v>7.82</v>
      </c>
      <c r="G38" s="36">
        <v>43009</v>
      </c>
      <c r="H38" s="40">
        <v>3.022437346938776</v>
      </c>
      <c r="I38" s="40">
        <v>3.0452734177215186</v>
      </c>
      <c r="J38" s="40">
        <v>3.0246691464289372</v>
      </c>
      <c r="K38" s="169">
        <f t="shared" si="4"/>
        <v>2017</v>
      </c>
    </row>
    <row r="39" spans="2:11">
      <c r="B39" s="30">
        <f t="shared" si="0"/>
        <v>2041</v>
      </c>
      <c r="C39" s="31">
        <f t="shared" si="1"/>
        <v>8.0399999999999991</v>
      </c>
      <c r="D39" s="31">
        <f t="shared" si="2"/>
        <v>8.24</v>
      </c>
      <c r="E39" s="31">
        <f t="shared" si="3"/>
        <v>8.0299999999999994</v>
      </c>
      <c r="G39" s="36">
        <v>43040</v>
      </c>
      <c r="H39" s="40">
        <v>3.1056006122448978</v>
      </c>
      <c r="I39" s="40">
        <v>3.1196025316455689</v>
      </c>
      <c r="J39" s="40">
        <v>3.0876878983502407</v>
      </c>
      <c r="K39" s="169">
        <f t="shared" si="4"/>
        <v>2017</v>
      </c>
    </row>
    <row r="40" spans="2:11">
      <c r="B40" s="30">
        <f t="shared" si="0"/>
        <v>2042</v>
      </c>
      <c r="C40" s="31">
        <f>ROUND(SUMIF($K$17:$K$340,$B40,$H$17:$H$340)/COUNTIF($K$17:$K$340,$B40),2)</f>
        <v>8.25</v>
      </c>
      <c r="D40" s="31">
        <f t="shared" si="2"/>
        <v>8.4499999999999993</v>
      </c>
      <c r="E40" s="31">
        <f t="shared" si="3"/>
        <v>8.24</v>
      </c>
      <c r="G40" s="36">
        <v>43070</v>
      </c>
      <c r="H40" s="40">
        <v>3.3872332653061226</v>
      </c>
      <c r="I40" s="40">
        <v>3.3619316455696198</v>
      </c>
      <c r="J40" s="40">
        <v>3.3576950712163134</v>
      </c>
      <c r="K40" s="169">
        <f t="shared" si="4"/>
        <v>2017</v>
      </c>
    </row>
    <row r="41" spans="2:11">
      <c r="B41" s="30"/>
      <c r="C41" s="31"/>
      <c r="G41" s="36">
        <v>43101</v>
      </c>
      <c r="H41" s="40">
        <v>3.4117230612244902</v>
      </c>
      <c r="I41" s="40">
        <v>3.3685139240506325</v>
      </c>
      <c r="J41" s="40">
        <v>3.4232755610205965</v>
      </c>
      <c r="K41" s="169">
        <f t="shared" si="4"/>
        <v>2018</v>
      </c>
    </row>
    <row r="42" spans="2:11">
      <c r="B42" s="30"/>
      <c r="C42" s="31"/>
      <c r="G42" s="36">
        <v>43132</v>
      </c>
      <c r="H42" s="40">
        <v>3.3576414285714287</v>
      </c>
      <c r="I42" s="40">
        <v>3.3151468354430378</v>
      </c>
      <c r="J42" s="40">
        <v>3.3664049800184443</v>
      </c>
      <c r="K42" s="169">
        <f t="shared" si="4"/>
        <v>2018</v>
      </c>
    </row>
    <row r="43" spans="2:11">
      <c r="G43" s="36">
        <v>43160</v>
      </c>
      <c r="H43" s="40">
        <v>3.1132536734693881</v>
      </c>
      <c r="I43" s="40">
        <v>3.1774253164556958</v>
      </c>
      <c r="J43" s="40">
        <v>3.1030583256481199</v>
      </c>
      <c r="K43" s="169">
        <f t="shared" si="4"/>
        <v>2018</v>
      </c>
    </row>
    <row r="44" spans="2:11">
      <c r="B44" s="171" t="str">
        <f>"Official Forward Price Curve Forecast dated   "&amp;TEXT(G5,"MMM dd, YYYY")</f>
        <v>Official Forward Price Curve Forecast dated   Mar 31, 2017</v>
      </c>
      <c r="G44" s="36">
        <v>43191</v>
      </c>
      <c r="H44" s="40">
        <v>2.4663148979591836</v>
      </c>
      <c r="I44" s="40">
        <v>2.4420329113924049</v>
      </c>
      <c r="J44" s="40">
        <v>2.499512880418076</v>
      </c>
      <c r="K44" s="169">
        <f t="shared" si="4"/>
        <v>2018</v>
      </c>
    </row>
    <row r="45" spans="2:11">
      <c r="G45" s="36">
        <v>43221</v>
      </c>
      <c r="H45" s="40">
        <v>2.332131224489796</v>
      </c>
      <c r="I45" s="40">
        <v>2.3876531645569616</v>
      </c>
      <c r="J45" s="40">
        <v>2.3622037298903575</v>
      </c>
      <c r="K45" s="169">
        <f t="shared" si="4"/>
        <v>2018</v>
      </c>
    </row>
    <row r="46" spans="2:11">
      <c r="G46" s="36">
        <v>43252</v>
      </c>
      <c r="H46" s="40">
        <v>2.3530495918367347</v>
      </c>
      <c r="I46" s="40">
        <v>2.4108430379746832</v>
      </c>
      <c r="J46" s="40">
        <v>2.3857717184137717</v>
      </c>
      <c r="K46" s="169">
        <f t="shared" si="4"/>
        <v>2018</v>
      </c>
    </row>
    <row r="47" spans="2:11">
      <c r="G47" s="36">
        <v>43282</v>
      </c>
      <c r="H47" s="40">
        <v>2.4601924489795919</v>
      </c>
      <c r="I47" s="40">
        <v>2.4786911392405062</v>
      </c>
      <c r="J47" s="40">
        <v>2.4626238549031663</v>
      </c>
      <c r="K47" s="169">
        <f t="shared" si="4"/>
        <v>2018</v>
      </c>
    </row>
    <row r="48" spans="2:11">
      <c r="G48" s="36">
        <v>43313</v>
      </c>
      <c r="H48" s="40">
        <v>2.4632536734693882</v>
      </c>
      <c r="I48" s="40">
        <v>2.494286075949367</v>
      </c>
      <c r="J48" s="40">
        <v>2.4656979403627419</v>
      </c>
      <c r="K48" s="169">
        <f t="shared" si="4"/>
        <v>2018</v>
      </c>
    </row>
    <row r="49" spans="7:13">
      <c r="G49" s="36">
        <v>43344</v>
      </c>
      <c r="H49" s="40">
        <v>2.4413148979591837</v>
      </c>
      <c r="I49" s="40">
        <v>2.4751468354430375</v>
      </c>
      <c r="J49" s="40">
        <v>2.4462287324520955</v>
      </c>
      <c r="K49" s="169">
        <f t="shared" si="4"/>
        <v>2018</v>
      </c>
      <c r="L49" s="4"/>
      <c r="M49" s="4"/>
    </row>
    <row r="50" spans="7:13">
      <c r="G50" s="36">
        <v>43374</v>
      </c>
      <c r="H50" s="40">
        <v>2.4035597959183677</v>
      </c>
      <c r="I50" s="40">
        <v>2.488210126582278</v>
      </c>
      <c r="J50" s="40">
        <v>2.4031915360180345</v>
      </c>
      <c r="K50" s="169">
        <f t="shared" si="4"/>
        <v>2018</v>
      </c>
      <c r="L50" s="4"/>
      <c r="M50" s="4"/>
    </row>
    <row r="51" spans="7:13">
      <c r="G51" s="36">
        <v>43405</v>
      </c>
      <c r="H51" s="40">
        <v>2.6566210204081631</v>
      </c>
      <c r="I51" s="40">
        <v>2.7124126582278478</v>
      </c>
      <c r="J51" s="40">
        <v>2.6265750794138745</v>
      </c>
      <c r="K51" s="169">
        <f t="shared" si="4"/>
        <v>2018</v>
      </c>
      <c r="L51" s="4"/>
      <c r="M51" s="4"/>
    </row>
    <row r="52" spans="7:13">
      <c r="G52" s="36">
        <v>43435</v>
      </c>
      <c r="H52" s="40">
        <v>2.8872332653061226</v>
      </c>
      <c r="I52" s="40">
        <v>2.8617797468354427</v>
      </c>
      <c r="J52" s="40">
        <v>2.8658413976841892</v>
      </c>
      <c r="K52" s="169">
        <f t="shared" si="4"/>
        <v>2018</v>
      </c>
      <c r="L52" s="4"/>
      <c r="M52" s="4"/>
    </row>
    <row r="53" spans="7:13">
      <c r="G53" s="36">
        <v>43466</v>
      </c>
      <c r="H53" s="40">
        <v>2.9045802040816326</v>
      </c>
      <c r="I53" s="40">
        <v>2.944210126582278</v>
      </c>
      <c r="J53" s="40">
        <v>2.9088785941182498</v>
      </c>
      <c r="K53" s="169">
        <f t="shared" si="4"/>
        <v>2019</v>
      </c>
      <c r="L53" s="4"/>
      <c r="M53" s="4"/>
    </row>
    <row r="54" spans="7:13">
      <c r="G54" s="36">
        <v>43497</v>
      </c>
      <c r="H54" s="40">
        <v>2.8724373469387756</v>
      </c>
      <c r="I54" s="40">
        <v>2.9175772151898731</v>
      </c>
      <c r="J54" s="40">
        <v>2.8919711240905834</v>
      </c>
      <c r="K54" s="169">
        <f t="shared" si="4"/>
        <v>2019</v>
      </c>
      <c r="L54" s="4"/>
      <c r="M54" s="4"/>
    </row>
    <row r="55" spans="7:13">
      <c r="G55" s="36">
        <v>43525</v>
      </c>
      <c r="H55" s="40">
        <v>2.7504985714285715</v>
      </c>
      <c r="I55" s="40">
        <v>2.8451721518987338</v>
      </c>
      <c r="J55" s="40">
        <v>2.7669583154011681</v>
      </c>
      <c r="K55" s="169">
        <f t="shared" si="4"/>
        <v>2019</v>
      </c>
      <c r="L55" s="4"/>
      <c r="M55" s="4"/>
    </row>
    <row r="56" spans="7:13">
      <c r="G56" s="36">
        <v>43556</v>
      </c>
      <c r="H56" s="40">
        <v>2.2826414285714289</v>
      </c>
      <c r="I56" s="40">
        <v>2.2182354430379743</v>
      </c>
      <c r="J56" s="40">
        <v>2.2945738497796904</v>
      </c>
      <c r="K56" s="169">
        <f t="shared" si="4"/>
        <v>2019</v>
      </c>
      <c r="L56" s="4"/>
      <c r="M56" s="4"/>
    </row>
    <row r="57" spans="7:13">
      <c r="G57" s="36">
        <v>43586</v>
      </c>
      <c r="H57" s="40">
        <v>2.1913148979591837</v>
      </c>
      <c r="I57" s="40">
        <v>2.1861341772151897</v>
      </c>
      <c r="J57" s="40">
        <v>2.1977401578030538</v>
      </c>
      <c r="K57" s="169">
        <f t="shared" si="4"/>
        <v>2019</v>
      </c>
      <c r="L57" s="4"/>
      <c r="M57" s="4"/>
    </row>
    <row r="58" spans="7:13">
      <c r="G58" s="36">
        <v>43617</v>
      </c>
      <c r="H58" s="40">
        <v>2.2112128571428569</v>
      </c>
      <c r="I58" s="40">
        <v>2.2182354430379743</v>
      </c>
      <c r="J58" s="40">
        <v>2.2151599754073161</v>
      </c>
      <c r="K58" s="169">
        <f t="shared" si="4"/>
        <v>2019</v>
      </c>
      <c r="L58" s="4"/>
      <c r="M58" s="4"/>
    </row>
    <row r="59" spans="7:13">
      <c r="G59" s="36">
        <v>43647</v>
      </c>
      <c r="H59" s="40">
        <v>2.2698863265306124</v>
      </c>
      <c r="I59" s="40">
        <v>2.3062354430379743</v>
      </c>
      <c r="J59" s="40">
        <v>2.2792034224818116</v>
      </c>
      <c r="K59" s="169">
        <f t="shared" si="4"/>
        <v>2019</v>
      </c>
      <c r="L59" s="4"/>
      <c r="M59" s="4"/>
    </row>
    <row r="60" spans="7:13">
      <c r="G60" s="36">
        <v>43678</v>
      </c>
      <c r="H60" s="40">
        <v>2.2821312244897958</v>
      </c>
      <c r="I60" s="40">
        <v>2.3284126582278479</v>
      </c>
      <c r="J60" s="40">
        <v>2.2914997643201147</v>
      </c>
      <c r="K60" s="169">
        <f t="shared" si="4"/>
        <v>2019</v>
      </c>
      <c r="L60" s="4"/>
      <c r="M60" s="4"/>
    </row>
    <row r="61" spans="7:13">
      <c r="G61" s="36">
        <v>43709</v>
      </c>
      <c r="H61" s="40">
        <v>2.2754985714285714</v>
      </c>
      <c r="I61" s="40">
        <v>2.3343873417721515</v>
      </c>
      <c r="J61" s="40">
        <v>2.2822775079413873</v>
      </c>
      <c r="K61" s="169">
        <f t="shared" si="4"/>
        <v>2019</v>
      </c>
      <c r="L61" s="4"/>
      <c r="M61" s="4"/>
    </row>
    <row r="62" spans="7:13">
      <c r="G62" s="36">
        <v>43739</v>
      </c>
      <c r="H62" s="40">
        <v>2.3137638775510205</v>
      </c>
      <c r="I62" s="40">
        <v>2.3595012658227845</v>
      </c>
      <c r="J62" s="40">
        <v>2.3232653140690647</v>
      </c>
      <c r="K62" s="169">
        <f t="shared" si="4"/>
        <v>2019</v>
      </c>
      <c r="L62" s="4"/>
      <c r="M62" s="4"/>
    </row>
    <row r="63" spans="7:13">
      <c r="G63" s="36">
        <v>43770</v>
      </c>
      <c r="H63" s="40">
        <v>2.5688659183673472</v>
      </c>
      <c r="I63" s="40">
        <v>2.615906329113924</v>
      </c>
      <c r="J63" s="40">
        <v>2.5358895583563892</v>
      </c>
      <c r="K63" s="169">
        <f t="shared" si="4"/>
        <v>2019</v>
      </c>
      <c r="L63" s="4"/>
      <c r="M63" s="4"/>
    </row>
    <row r="64" spans="7:13">
      <c r="G64" s="36">
        <v>43800</v>
      </c>
      <c r="H64" s="40">
        <v>2.7877434693877552</v>
      </c>
      <c r="I64" s="40">
        <v>2.7661848101265822</v>
      </c>
      <c r="J64" s="40">
        <v>2.7608101444820168</v>
      </c>
      <c r="K64" s="169">
        <f t="shared" si="4"/>
        <v>2019</v>
      </c>
      <c r="L64" s="4"/>
      <c r="M64" s="4"/>
    </row>
    <row r="65" spans="7:13">
      <c r="G65" s="36">
        <v>43831</v>
      </c>
      <c r="H65" s="40">
        <v>2.8816210204081631</v>
      </c>
      <c r="I65" s="40">
        <v>2.8536784810126576</v>
      </c>
      <c r="J65" s="40">
        <v>2.8525203606926941</v>
      </c>
      <c r="K65" s="169">
        <f t="shared" ref="K65:K112" si="5">YEAR(G65)</f>
        <v>2020</v>
      </c>
      <c r="L65" s="4"/>
      <c r="M65" s="4"/>
    </row>
    <row r="66" spans="7:13">
      <c r="G66" s="36">
        <v>43862</v>
      </c>
      <c r="H66" s="40">
        <v>2.8520291836734692</v>
      </c>
      <c r="I66" s="40">
        <v>2.8321088607594933</v>
      </c>
      <c r="J66" s="40">
        <v>2.8407363664309866</v>
      </c>
      <c r="K66" s="169">
        <f t="shared" si="5"/>
        <v>2020</v>
      </c>
      <c r="L66" s="4"/>
      <c r="M66" s="4"/>
    </row>
    <row r="67" spans="7:13">
      <c r="G67" s="36">
        <v>43891</v>
      </c>
      <c r="H67" s="40">
        <v>2.7550904081632654</v>
      </c>
      <c r="I67" s="40">
        <v>2.7717544303797466</v>
      </c>
      <c r="J67" s="40">
        <v>2.7382668511117942</v>
      </c>
      <c r="K67" s="169">
        <f t="shared" si="5"/>
        <v>2020</v>
      </c>
      <c r="L67" s="4"/>
      <c r="M67" s="4"/>
    </row>
    <row r="68" spans="7:13">
      <c r="G68" s="36">
        <v>43922</v>
      </c>
      <c r="H68" s="40">
        <v>2.3035597959183671</v>
      </c>
      <c r="I68" s="40">
        <v>2.2187417721518985</v>
      </c>
      <c r="J68" s="40">
        <v>2.2156723229839121</v>
      </c>
      <c r="K68" s="169">
        <f t="shared" si="5"/>
        <v>2020</v>
      </c>
      <c r="L68" s="4"/>
      <c r="M68" s="4"/>
    </row>
    <row r="69" spans="7:13">
      <c r="G69" s="36">
        <v>43952</v>
      </c>
      <c r="H69" s="40">
        <v>2.2260087755102043</v>
      </c>
      <c r="I69" s="40">
        <v>2.2002101265822782</v>
      </c>
      <c r="J69" s="40">
        <v>2.2146476278307206</v>
      </c>
      <c r="K69" s="169">
        <f t="shared" si="5"/>
        <v>2020</v>
      </c>
      <c r="L69" s="4"/>
      <c r="M69" s="4"/>
    </row>
    <row r="70" spans="7:13">
      <c r="G70" s="36">
        <v>43983</v>
      </c>
      <c r="H70" s="40">
        <v>2.2545802040816327</v>
      </c>
      <c r="I70" s="40">
        <v>2.2409189873417721</v>
      </c>
      <c r="J70" s="40">
        <v>2.2407773542371148</v>
      </c>
      <c r="K70" s="169">
        <f t="shared" si="5"/>
        <v>2020</v>
      </c>
      <c r="L70" s="4"/>
      <c r="M70" s="4"/>
    </row>
    <row r="71" spans="7:13">
      <c r="G71" s="36">
        <v>44013</v>
      </c>
      <c r="H71" s="40">
        <v>2.3183557142857141</v>
      </c>
      <c r="I71" s="40">
        <v>2.3238556962025312</v>
      </c>
      <c r="J71" s="40">
        <v>2.3073825391945899</v>
      </c>
      <c r="K71" s="169">
        <f t="shared" si="5"/>
        <v>2020</v>
      </c>
      <c r="L71" s="4"/>
      <c r="M71" s="4"/>
    </row>
    <row r="72" spans="7:13">
      <c r="G72" s="36">
        <v>44044</v>
      </c>
      <c r="H72" s="40">
        <v>2.3459067346938776</v>
      </c>
      <c r="I72" s="40">
        <v>2.3711468354430378</v>
      </c>
      <c r="J72" s="40">
        <v>2.3350493083307713</v>
      </c>
      <c r="K72" s="169">
        <f t="shared" si="5"/>
        <v>2020</v>
      </c>
      <c r="L72" s="4"/>
      <c r="M72" s="4"/>
    </row>
    <row r="73" spans="7:13">
      <c r="G73" s="36">
        <v>44075</v>
      </c>
      <c r="H73" s="40">
        <v>2.3428455102040817</v>
      </c>
      <c r="I73" s="40">
        <v>2.3781341772151898</v>
      </c>
      <c r="J73" s="40">
        <v>2.329413484988216</v>
      </c>
      <c r="K73" s="169">
        <f t="shared" si="5"/>
        <v>2020</v>
      </c>
      <c r="L73" s="4"/>
      <c r="M73" s="4"/>
    </row>
    <row r="74" spans="7:13">
      <c r="G74" s="36">
        <v>44105</v>
      </c>
      <c r="H74" s="40">
        <v>2.3785597959183673</v>
      </c>
      <c r="I74" s="40">
        <v>2.4007164556962022</v>
      </c>
      <c r="J74" s="40">
        <v>2.3678395532329133</v>
      </c>
      <c r="K74" s="169">
        <f t="shared" si="5"/>
        <v>2020</v>
      </c>
      <c r="L74" s="4"/>
      <c r="M74" s="4"/>
    </row>
    <row r="75" spans="7:13">
      <c r="G75" s="36">
        <v>44136</v>
      </c>
      <c r="H75" s="40">
        <v>2.6081516326530614</v>
      </c>
      <c r="I75" s="40">
        <v>2.6521594936708857</v>
      </c>
      <c r="J75" s="40">
        <v>2.5727785838712984</v>
      </c>
      <c r="K75" s="169">
        <f t="shared" si="5"/>
        <v>2020</v>
      </c>
      <c r="L75" s="4"/>
      <c r="M75" s="4"/>
    </row>
    <row r="76" spans="7:13">
      <c r="G76" s="36">
        <v>44166</v>
      </c>
      <c r="H76" s="40">
        <v>2.8061108163265307</v>
      </c>
      <c r="I76" s="40">
        <v>2.7919063291139237</v>
      </c>
      <c r="J76" s="40">
        <v>2.7715694435905318</v>
      </c>
      <c r="K76" s="169">
        <f t="shared" si="5"/>
        <v>2020</v>
      </c>
      <c r="L76" s="4"/>
      <c r="M76" s="4"/>
    </row>
    <row r="77" spans="7:13">
      <c r="G77" s="36">
        <v>44197</v>
      </c>
      <c r="H77" s="40">
        <v>2.9336618367346938</v>
      </c>
      <c r="I77" s="40">
        <v>2.8873999999999995</v>
      </c>
      <c r="J77" s="40">
        <v>2.8996563377395228</v>
      </c>
      <c r="K77" s="169">
        <f t="shared" si="5"/>
        <v>2021</v>
      </c>
      <c r="L77" s="4"/>
      <c r="M77" s="4"/>
    </row>
    <row r="78" spans="7:13">
      <c r="G78" s="36">
        <v>44228</v>
      </c>
      <c r="H78" s="40">
        <v>2.9188659183673469</v>
      </c>
      <c r="I78" s="40">
        <v>2.8928683544303793</v>
      </c>
      <c r="J78" s="40">
        <v>2.9027304231990985</v>
      </c>
      <c r="K78" s="169">
        <f t="shared" si="5"/>
        <v>2021</v>
      </c>
      <c r="L78" s="4"/>
      <c r="M78" s="4"/>
    </row>
    <row r="79" spans="7:13">
      <c r="G79" s="36">
        <v>44256</v>
      </c>
      <c r="H79" s="40">
        <v>2.8341720408163265</v>
      </c>
      <c r="I79" s="40">
        <v>2.7943367088607594</v>
      </c>
      <c r="J79" s="40">
        <v>2.8125572497182088</v>
      </c>
      <c r="K79" s="169">
        <f t="shared" si="5"/>
        <v>2021</v>
      </c>
      <c r="L79" s="4"/>
      <c r="M79" s="4"/>
    </row>
    <row r="80" spans="7:13">
      <c r="G80" s="36">
        <v>44287</v>
      </c>
      <c r="H80" s="40">
        <v>2.3596822448979591</v>
      </c>
      <c r="I80" s="40">
        <v>2.2338303797468351</v>
      </c>
      <c r="J80" s="40">
        <v>2.3360740034839638</v>
      </c>
      <c r="K80" s="169">
        <f t="shared" si="5"/>
        <v>2021</v>
      </c>
      <c r="L80" s="4"/>
      <c r="M80" s="4"/>
    </row>
    <row r="81" spans="7:13">
      <c r="G81" s="36">
        <v>44317</v>
      </c>
      <c r="H81" s="40">
        <v>2.2693761224489797</v>
      </c>
      <c r="I81" s="40">
        <v>2.2152987341772152</v>
      </c>
      <c r="J81" s="40">
        <v>2.2479502203094577</v>
      </c>
      <c r="K81" s="169">
        <f t="shared" si="5"/>
        <v>2021</v>
      </c>
      <c r="L81" s="4"/>
      <c r="M81" s="4"/>
    </row>
    <row r="82" spans="7:13">
      <c r="G82" s="36">
        <v>44348</v>
      </c>
      <c r="H82" s="40">
        <v>2.3086618367346943</v>
      </c>
      <c r="I82" s="40">
        <v>2.2489189873417721</v>
      </c>
      <c r="J82" s="40">
        <v>2.2848392458243674</v>
      </c>
      <c r="K82" s="169">
        <f t="shared" si="5"/>
        <v>2021</v>
      </c>
      <c r="L82" s="4"/>
      <c r="M82" s="4"/>
    </row>
    <row r="83" spans="7:13">
      <c r="G83" s="36">
        <v>44378</v>
      </c>
      <c r="H83" s="40">
        <v>2.3494781632653066</v>
      </c>
      <c r="I83" s="40">
        <v>2.3268936708860757</v>
      </c>
      <c r="J83" s="40">
        <v>2.328388789835024</v>
      </c>
      <c r="K83" s="169">
        <f t="shared" si="5"/>
        <v>2021</v>
      </c>
      <c r="L83" s="4"/>
      <c r="M83" s="4"/>
    </row>
    <row r="84" spans="7:13">
      <c r="G84" s="36">
        <v>44409</v>
      </c>
      <c r="H84" s="40">
        <v>2.3749883673469392</v>
      </c>
      <c r="I84" s="40">
        <v>2.3720582278481008</v>
      </c>
      <c r="J84" s="40">
        <v>2.3540061686648222</v>
      </c>
      <c r="K84" s="169">
        <f t="shared" si="5"/>
        <v>2021</v>
      </c>
      <c r="L84" s="4"/>
      <c r="M84" s="4"/>
    </row>
    <row r="85" spans="7:13">
      <c r="G85" s="36">
        <v>44440</v>
      </c>
      <c r="H85" s="40">
        <v>2.392845510204082</v>
      </c>
      <c r="I85" s="40">
        <v>2.3821848101265823</v>
      </c>
      <c r="J85" s="40">
        <v>2.3693765959627009</v>
      </c>
      <c r="K85" s="169">
        <f t="shared" si="5"/>
        <v>2021</v>
      </c>
      <c r="L85" s="4"/>
      <c r="M85" s="4"/>
    </row>
    <row r="86" spans="7:13">
      <c r="G86" s="36">
        <v>44470</v>
      </c>
      <c r="H86" s="40">
        <v>2.4107026530612243</v>
      </c>
      <c r="I86" s="40">
        <v>2.4047670886075947</v>
      </c>
      <c r="J86" s="40">
        <v>2.3898704990265398</v>
      </c>
      <c r="K86" s="169">
        <f t="shared" si="5"/>
        <v>2021</v>
      </c>
      <c r="L86" s="4"/>
      <c r="M86" s="4"/>
    </row>
    <row r="87" spans="7:13">
      <c r="G87" s="36">
        <v>44501</v>
      </c>
      <c r="H87" s="40">
        <v>2.6586618367346939</v>
      </c>
      <c r="I87" s="40">
        <v>2.6591468354430376</v>
      </c>
      <c r="J87" s="40">
        <v>2.6183775181883386</v>
      </c>
      <c r="K87" s="169">
        <f t="shared" si="5"/>
        <v>2021</v>
      </c>
      <c r="L87" s="4"/>
      <c r="M87" s="4"/>
    </row>
    <row r="88" spans="7:13">
      <c r="G88" s="36">
        <v>44531</v>
      </c>
      <c r="H88" s="40">
        <v>2.8520291836734692</v>
      </c>
      <c r="I88" s="40">
        <v>2.8019316455696197</v>
      </c>
      <c r="J88" s="40">
        <v>2.8176807254841685</v>
      </c>
      <c r="K88" s="169">
        <f t="shared" si="5"/>
        <v>2021</v>
      </c>
      <c r="L88" s="4"/>
      <c r="M88" s="4"/>
    </row>
    <row r="89" spans="7:13">
      <c r="G89" s="36">
        <v>44562</v>
      </c>
      <c r="H89" s="40">
        <v>2.9795802040816328</v>
      </c>
      <c r="I89" s="40">
        <v>2.9024886075949361</v>
      </c>
      <c r="J89" s="40">
        <v>2.9432058817501794</v>
      </c>
      <c r="K89" s="169">
        <f t="shared" si="5"/>
        <v>2022</v>
      </c>
      <c r="L89" s="4"/>
      <c r="M89" s="4"/>
    </row>
    <row r="90" spans="7:13">
      <c r="G90" s="36">
        <v>44593</v>
      </c>
      <c r="H90" s="40">
        <v>2.9556006122448979</v>
      </c>
      <c r="I90" s="40">
        <v>2.9040075949367083</v>
      </c>
      <c r="J90" s="40">
        <v>2.9396194487140077</v>
      </c>
      <c r="K90" s="169">
        <f t="shared" si="5"/>
        <v>2022</v>
      </c>
      <c r="L90" s="4"/>
      <c r="M90" s="4"/>
    </row>
    <row r="91" spans="7:13">
      <c r="G91" s="36">
        <v>44621</v>
      </c>
      <c r="H91" s="40">
        <v>2.8678455102040821</v>
      </c>
      <c r="I91" s="40">
        <v>2.8024379746835439</v>
      </c>
      <c r="J91" s="40">
        <v>2.8438104518905627</v>
      </c>
      <c r="K91" s="169">
        <f t="shared" si="5"/>
        <v>2022</v>
      </c>
      <c r="L91" s="4"/>
      <c r="M91" s="4"/>
    </row>
    <row r="92" spans="7:13">
      <c r="G92" s="36">
        <v>44652</v>
      </c>
      <c r="H92" s="40">
        <v>2.3729475510204083</v>
      </c>
      <c r="I92" s="40">
        <v>2.2368683544303796</v>
      </c>
      <c r="J92" s="40">
        <v>2.3340246131775797</v>
      </c>
      <c r="K92" s="169">
        <f t="shared" si="5"/>
        <v>2022</v>
      </c>
      <c r="L92" s="4"/>
      <c r="M92" s="4"/>
    </row>
    <row r="93" spans="7:13">
      <c r="G93" s="36">
        <v>44682</v>
      </c>
      <c r="H93" s="40">
        <v>2.286212857142857</v>
      </c>
      <c r="I93" s="40">
        <v>2.2192481012658223</v>
      </c>
      <c r="J93" s="40">
        <v>2.2494872630392457</v>
      </c>
      <c r="K93" s="169">
        <f t="shared" si="5"/>
        <v>2022</v>
      </c>
      <c r="L93" s="4"/>
      <c r="M93" s="4"/>
    </row>
    <row r="94" spans="7:13">
      <c r="G94" s="36">
        <v>44713</v>
      </c>
      <c r="H94" s="40">
        <v>2.3198863265306122</v>
      </c>
      <c r="I94" s="40">
        <v>2.2549949367088606</v>
      </c>
      <c r="J94" s="40">
        <v>2.2807404652115997</v>
      </c>
      <c r="K94" s="169">
        <f t="shared" si="5"/>
        <v>2022</v>
      </c>
      <c r="L94" s="4"/>
      <c r="M94" s="4"/>
    </row>
    <row r="95" spans="7:13">
      <c r="G95" s="36">
        <v>44743</v>
      </c>
      <c r="H95" s="40">
        <v>2.3703965306122448</v>
      </c>
      <c r="I95" s="40">
        <v>2.3348936708860757</v>
      </c>
      <c r="J95" s="40">
        <v>2.3340246131775797</v>
      </c>
      <c r="K95" s="169">
        <f t="shared" si="5"/>
        <v>2022</v>
      </c>
      <c r="L95" s="4"/>
      <c r="M95" s="4"/>
    </row>
    <row r="96" spans="7:13">
      <c r="G96" s="36">
        <v>44774</v>
      </c>
      <c r="H96" s="40">
        <v>2.3989679591836737</v>
      </c>
      <c r="I96" s="40">
        <v>2.3831974683544299</v>
      </c>
      <c r="J96" s="40">
        <v>2.3627160774669536</v>
      </c>
      <c r="K96" s="169">
        <f t="shared" si="5"/>
        <v>2022</v>
      </c>
      <c r="L96" s="4"/>
      <c r="M96" s="4"/>
    </row>
    <row r="97" spans="7:13">
      <c r="G97" s="36">
        <v>44805</v>
      </c>
      <c r="H97" s="40">
        <v>2.4091720408163266</v>
      </c>
      <c r="I97" s="40">
        <v>2.3932227848101264</v>
      </c>
      <c r="J97" s="40">
        <v>2.3704012911158929</v>
      </c>
      <c r="K97" s="169">
        <f t="shared" si="5"/>
        <v>2022</v>
      </c>
      <c r="L97" s="4"/>
      <c r="M97" s="4"/>
    </row>
    <row r="98" spans="7:13">
      <c r="G98" s="36">
        <v>44835</v>
      </c>
      <c r="H98" s="40">
        <v>2.4326414285714284</v>
      </c>
      <c r="I98" s="40">
        <v>2.4138810126582277</v>
      </c>
      <c r="J98" s="40">
        <v>2.3965310175222871</v>
      </c>
      <c r="K98" s="169">
        <f t="shared" si="5"/>
        <v>2022</v>
      </c>
      <c r="L98" s="4"/>
      <c r="M98" s="4"/>
    </row>
    <row r="99" spans="7:13">
      <c r="G99" s="36">
        <v>44866</v>
      </c>
      <c r="H99" s="40">
        <v>2.7050904081632652</v>
      </c>
      <c r="I99" s="40">
        <v>2.6722101265822782</v>
      </c>
      <c r="J99" s="40">
        <v>2.6521924582436727</v>
      </c>
      <c r="K99" s="169">
        <f t="shared" si="5"/>
        <v>2022</v>
      </c>
      <c r="L99" s="4"/>
      <c r="M99" s="4"/>
    </row>
    <row r="100" spans="7:13">
      <c r="G100" s="36">
        <v>44896</v>
      </c>
      <c r="H100" s="40">
        <v>2.8887638775510203</v>
      </c>
      <c r="I100" s="40">
        <v>2.8180329113924047</v>
      </c>
      <c r="J100" s="40">
        <v>2.839199323701199</v>
      </c>
      <c r="K100" s="169">
        <f t="shared" si="5"/>
        <v>2022</v>
      </c>
      <c r="L100" s="4"/>
      <c r="M100" s="4"/>
    </row>
    <row r="101" spans="7:13">
      <c r="G101" s="36">
        <v>44927</v>
      </c>
      <c r="H101" s="40">
        <v>3.0244781632653064</v>
      </c>
      <c r="I101" s="40">
        <v>2.9366151898734172</v>
      </c>
      <c r="J101" s="40">
        <v>2.9729220411927453</v>
      </c>
      <c r="K101" s="169">
        <f t="shared" si="5"/>
        <v>2023</v>
      </c>
      <c r="L101" s="4"/>
      <c r="M101" s="4"/>
    </row>
    <row r="102" spans="7:13">
      <c r="G102" s="36">
        <v>44958</v>
      </c>
      <c r="H102" s="40">
        <v>3.0061108163265309</v>
      </c>
      <c r="I102" s="40">
        <v>2.936108860759493</v>
      </c>
      <c r="J102" s="40">
        <v>2.9749714314991293</v>
      </c>
      <c r="K102" s="169">
        <f t="shared" si="5"/>
        <v>2023</v>
      </c>
      <c r="L102" s="4"/>
      <c r="M102" s="4"/>
    </row>
    <row r="103" spans="7:13">
      <c r="G103" s="36">
        <v>44986</v>
      </c>
      <c r="H103" s="40">
        <v>2.9173353061224492</v>
      </c>
      <c r="I103" s="40">
        <v>2.8336278481012656</v>
      </c>
      <c r="J103" s="40">
        <v>2.8781377395224923</v>
      </c>
      <c r="K103" s="169">
        <f t="shared" si="5"/>
        <v>2023</v>
      </c>
      <c r="L103" s="4"/>
      <c r="M103" s="4"/>
    </row>
    <row r="104" spans="7:13">
      <c r="G104" s="36">
        <v>45017</v>
      </c>
      <c r="H104" s="40">
        <v>2.4183557142857146</v>
      </c>
      <c r="I104" s="40">
        <v>2.2790962025316452</v>
      </c>
      <c r="J104" s="40">
        <v>2.3821852853776004</v>
      </c>
      <c r="K104" s="169">
        <f t="shared" si="5"/>
        <v>2023</v>
      </c>
      <c r="L104" s="4"/>
      <c r="M104" s="4"/>
    </row>
    <row r="105" spans="7:13">
      <c r="G105" s="36">
        <v>45047</v>
      </c>
      <c r="H105" s="40">
        <v>2.9377434693877551</v>
      </c>
      <c r="I105" s="40">
        <v>2.8091215189873413</v>
      </c>
      <c r="J105" s="40">
        <v>2.9037551183522905</v>
      </c>
      <c r="K105" s="169">
        <f t="shared" si="5"/>
        <v>2023</v>
      </c>
      <c r="L105" s="4"/>
      <c r="M105" s="4"/>
    </row>
    <row r="106" spans="7:13">
      <c r="G106" s="36">
        <v>45078</v>
      </c>
      <c r="H106" s="40">
        <v>2.9675393877551022</v>
      </c>
      <c r="I106" s="40">
        <v>2.7562607594936703</v>
      </c>
      <c r="J106" s="40">
        <v>2.9311144789425145</v>
      </c>
      <c r="K106" s="169">
        <f t="shared" si="5"/>
        <v>2023</v>
      </c>
      <c r="L106" s="4"/>
      <c r="M106" s="4"/>
    </row>
    <row r="107" spans="7:13">
      <c r="G107" s="36">
        <v>45108</v>
      </c>
      <c r="H107" s="40">
        <v>2.9992740816326529</v>
      </c>
      <c r="I107" s="40">
        <v>2.8668430379746832</v>
      </c>
      <c r="J107" s="40">
        <v>2.9655442360897633</v>
      </c>
      <c r="K107" s="169">
        <f t="shared" si="5"/>
        <v>2023</v>
      </c>
      <c r="L107" s="4"/>
      <c r="M107" s="4"/>
    </row>
    <row r="108" spans="7:13">
      <c r="G108" s="36">
        <v>45139</v>
      </c>
      <c r="H108" s="40">
        <v>3.0394781632653061</v>
      </c>
      <c r="I108" s="40">
        <v>2.9617291139240502</v>
      </c>
      <c r="J108" s="40">
        <v>3.0059172251255251</v>
      </c>
      <c r="K108" s="169">
        <f t="shared" si="5"/>
        <v>2023</v>
      </c>
      <c r="L108" s="4"/>
      <c r="M108" s="4"/>
    </row>
    <row r="109" spans="7:13">
      <c r="G109" s="36">
        <v>45170</v>
      </c>
      <c r="H109" s="40">
        <v>3.0380495918367347</v>
      </c>
      <c r="I109" s="40">
        <v>2.928210126582278</v>
      </c>
      <c r="J109" s="40">
        <v>3.0019209140280769</v>
      </c>
      <c r="K109" s="169">
        <f t="shared" si="5"/>
        <v>2023</v>
      </c>
      <c r="L109" s="4"/>
      <c r="M109" s="4"/>
    </row>
    <row r="110" spans="7:13">
      <c r="G110" s="36">
        <v>45200</v>
      </c>
      <c r="H110" s="40">
        <v>3.1016210204081633</v>
      </c>
      <c r="I110" s="40">
        <v>3.0027417721518983</v>
      </c>
      <c r="J110" s="40">
        <v>3.0683211599549134</v>
      </c>
      <c r="K110" s="169">
        <f t="shared" si="5"/>
        <v>2023</v>
      </c>
      <c r="L110" s="4"/>
      <c r="M110" s="4"/>
    </row>
    <row r="111" spans="7:13">
      <c r="G111" s="36">
        <v>45231</v>
      </c>
      <c r="H111" s="40">
        <v>3.3025393877551021</v>
      </c>
      <c r="I111" s="40">
        <v>3.2283620253164553</v>
      </c>
      <c r="J111" s="40">
        <v>3.2521514704375449</v>
      </c>
      <c r="K111" s="169">
        <f t="shared" si="5"/>
        <v>2023</v>
      </c>
      <c r="L111" s="4"/>
      <c r="M111" s="4"/>
    </row>
    <row r="112" spans="7:13">
      <c r="G112" s="36">
        <v>45261</v>
      </c>
      <c r="H112" s="40">
        <v>3.5303965306122449</v>
      </c>
      <c r="I112" s="40">
        <v>3.4297797468354427</v>
      </c>
      <c r="J112" s="40">
        <v>3.4835276360282816</v>
      </c>
      <c r="K112" s="169">
        <f t="shared" si="5"/>
        <v>2023</v>
      </c>
      <c r="L112" s="4"/>
      <c r="M112" s="4"/>
    </row>
    <row r="113" spans="7:13">
      <c r="G113" s="36">
        <v>45292</v>
      </c>
      <c r="H113" s="40">
        <v>3.5974373469387757</v>
      </c>
      <c r="I113" s="40">
        <v>3.5392481012658221</v>
      </c>
      <c r="J113" s="40">
        <v>3.5482883697100114</v>
      </c>
      <c r="K113" s="169">
        <f t="shared" ref="K113:K159" si="6">YEAR(G113)</f>
        <v>2024</v>
      </c>
      <c r="L113" s="4"/>
      <c r="M113" s="4"/>
    </row>
    <row r="114" spans="7:13">
      <c r="G114" s="36">
        <v>45323</v>
      </c>
      <c r="H114" s="40">
        <v>3.5882536734693882</v>
      </c>
      <c r="I114" s="40">
        <v>3.571855696202531</v>
      </c>
      <c r="J114" s="40">
        <v>3.5595600163951229</v>
      </c>
      <c r="K114" s="169">
        <f t="shared" si="6"/>
        <v>2024</v>
      </c>
      <c r="L114" s="4"/>
      <c r="M114" s="4"/>
    </row>
    <row r="115" spans="7:13">
      <c r="G115" s="36">
        <v>45352</v>
      </c>
      <c r="H115" s="40">
        <v>3.4642740816326532</v>
      </c>
      <c r="I115" s="40">
        <v>3.52719746835443</v>
      </c>
      <c r="J115" s="40">
        <v>3.4273743416333642</v>
      </c>
      <c r="K115" s="169">
        <f t="shared" si="6"/>
        <v>2024</v>
      </c>
      <c r="L115" s="4"/>
      <c r="M115" s="4"/>
    </row>
    <row r="116" spans="7:13">
      <c r="G116" s="36">
        <v>45383</v>
      </c>
      <c r="H116" s="40">
        <v>3.0553965306122448</v>
      </c>
      <c r="I116" s="40">
        <v>2.8877037974683541</v>
      </c>
      <c r="J116" s="40">
        <v>3.0219024695153194</v>
      </c>
      <c r="K116" s="169">
        <f t="shared" si="6"/>
        <v>2024</v>
      </c>
      <c r="L116" s="4"/>
      <c r="M116" s="4"/>
    </row>
    <row r="117" spans="7:13">
      <c r="G117" s="36">
        <v>45413</v>
      </c>
      <c r="H117" s="40">
        <v>3.5892740816326532</v>
      </c>
      <c r="I117" s="40">
        <v>3.3988936708860757</v>
      </c>
      <c r="J117" s="40">
        <v>3.5580229736653348</v>
      </c>
      <c r="K117" s="169">
        <f t="shared" si="6"/>
        <v>2024</v>
      </c>
      <c r="L117" s="4"/>
      <c r="M117" s="4"/>
    </row>
    <row r="118" spans="7:13">
      <c r="G118" s="36">
        <v>45444</v>
      </c>
      <c r="H118" s="40">
        <v>3.6150904081632658</v>
      </c>
      <c r="I118" s="40">
        <v>3.2575265822784805</v>
      </c>
      <c r="J118" s="40">
        <v>3.5813860231581107</v>
      </c>
      <c r="K118" s="169">
        <f t="shared" si="6"/>
        <v>2024</v>
      </c>
      <c r="L118" s="4"/>
      <c r="M118" s="4"/>
    </row>
    <row r="119" spans="7:13">
      <c r="G119" s="36">
        <v>45474</v>
      </c>
      <c r="H119" s="40">
        <v>3.6280495918367346</v>
      </c>
      <c r="I119" s="40">
        <v>3.3988936708860757</v>
      </c>
      <c r="J119" s="40">
        <v>3.5969613894866277</v>
      </c>
      <c r="K119" s="169">
        <f t="shared" si="6"/>
        <v>2024</v>
      </c>
      <c r="L119" s="4"/>
      <c r="M119" s="4"/>
    </row>
    <row r="120" spans="7:13">
      <c r="G120" s="36">
        <v>45505</v>
      </c>
      <c r="H120" s="40">
        <v>3.6798863265306125</v>
      </c>
      <c r="I120" s="40">
        <v>3.5402607594936701</v>
      </c>
      <c r="J120" s="40">
        <v>3.6490159032687779</v>
      </c>
      <c r="K120" s="169">
        <f t="shared" si="6"/>
        <v>2024</v>
      </c>
      <c r="L120" s="4"/>
      <c r="M120" s="4"/>
    </row>
    <row r="121" spans="7:13">
      <c r="G121" s="36">
        <v>45536</v>
      </c>
      <c r="H121" s="40">
        <v>3.6669271428571428</v>
      </c>
      <c r="I121" s="40">
        <v>3.463096202531645</v>
      </c>
      <c r="J121" s="40">
        <v>3.6334405369402605</v>
      </c>
      <c r="K121" s="169">
        <f t="shared" si="6"/>
        <v>2024</v>
      </c>
      <c r="L121" s="4"/>
      <c r="M121" s="4"/>
    </row>
    <row r="122" spans="7:13">
      <c r="G122" s="36">
        <v>45566</v>
      </c>
      <c r="H122" s="40">
        <v>3.7706006122448978</v>
      </c>
      <c r="I122" s="40">
        <v>3.5917037974683539</v>
      </c>
      <c r="J122" s="40">
        <v>3.7401113023875396</v>
      </c>
      <c r="K122" s="169">
        <f t="shared" si="6"/>
        <v>2024</v>
      </c>
      <c r="L122" s="4"/>
      <c r="M122" s="4"/>
    </row>
    <row r="123" spans="7:13">
      <c r="G123" s="36">
        <v>45597</v>
      </c>
      <c r="H123" s="40">
        <v>3.900090408163265</v>
      </c>
      <c r="I123" s="40">
        <v>3.7845139240506325</v>
      </c>
      <c r="J123" s="40">
        <v>3.8522129521467368</v>
      </c>
      <c r="K123" s="169">
        <f t="shared" si="6"/>
        <v>2024</v>
      </c>
      <c r="L123" s="4"/>
      <c r="M123" s="4"/>
    </row>
    <row r="124" spans="7:13">
      <c r="G124" s="36">
        <v>45627</v>
      </c>
      <c r="H124" s="40">
        <v>4.1720291836734686</v>
      </c>
      <c r="I124" s="40">
        <v>4.0415265822784798</v>
      </c>
      <c r="J124" s="40">
        <v>4.1278559483553652</v>
      </c>
      <c r="K124" s="169">
        <f t="shared" si="6"/>
        <v>2024</v>
      </c>
      <c r="L124" s="4"/>
      <c r="M124" s="4"/>
    </row>
    <row r="125" spans="7:13">
      <c r="G125" s="36">
        <v>45658</v>
      </c>
      <c r="H125" s="40">
        <v>4.170396530612245</v>
      </c>
      <c r="I125" s="40">
        <v>4.141779746835442</v>
      </c>
      <c r="J125" s="40">
        <v>4.1236546982272779</v>
      </c>
      <c r="K125" s="169">
        <f t="shared" si="6"/>
        <v>2025</v>
      </c>
      <c r="L125" s="4"/>
      <c r="M125" s="4"/>
    </row>
    <row r="126" spans="7:13">
      <c r="G126" s="36">
        <v>45689</v>
      </c>
      <c r="H126" s="40">
        <v>4.170396530612245</v>
      </c>
      <c r="I126" s="40">
        <v>4.207703797468354</v>
      </c>
      <c r="J126" s="40">
        <v>4.144148601291116</v>
      </c>
      <c r="K126" s="169">
        <f t="shared" si="6"/>
        <v>2025</v>
      </c>
      <c r="L126" s="4"/>
      <c r="M126" s="4"/>
    </row>
    <row r="127" spans="7:13">
      <c r="G127" s="36">
        <v>45717</v>
      </c>
      <c r="H127" s="40">
        <v>4.0111108163265303</v>
      </c>
      <c r="I127" s="40">
        <v>4.2208683544303787</v>
      </c>
      <c r="J127" s="40">
        <v>3.976508474228917</v>
      </c>
      <c r="K127" s="169">
        <f t="shared" si="6"/>
        <v>2025</v>
      </c>
      <c r="L127" s="4"/>
      <c r="M127" s="4"/>
    </row>
    <row r="128" spans="7:13">
      <c r="G128" s="36">
        <v>45748</v>
      </c>
      <c r="H128" s="40">
        <v>3.6925393877551023</v>
      </c>
      <c r="I128" s="40">
        <v>3.496210126582278</v>
      </c>
      <c r="J128" s="40">
        <v>3.6617221231683574</v>
      </c>
      <c r="K128" s="169">
        <f t="shared" si="6"/>
        <v>2025</v>
      </c>
      <c r="L128" s="4"/>
      <c r="M128" s="4"/>
    </row>
    <row r="129" spans="7:13">
      <c r="G129" s="36">
        <v>45778</v>
      </c>
      <c r="H129" s="40">
        <v>3.6393761224489798</v>
      </c>
      <c r="I129" s="40">
        <v>3.5093746835443032</v>
      </c>
      <c r="J129" s="40">
        <v>3.6083355056870583</v>
      </c>
      <c r="K129" s="169">
        <f t="shared" si="6"/>
        <v>2025</v>
      </c>
      <c r="L129" s="4"/>
      <c r="M129" s="4"/>
    </row>
    <row r="130" spans="7:13">
      <c r="G130" s="36">
        <v>45809</v>
      </c>
      <c r="H130" s="40">
        <v>3.6261108163265305</v>
      </c>
      <c r="I130" s="40">
        <v>3.3776278481012652</v>
      </c>
      <c r="J130" s="40">
        <v>3.5924527308125835</v>
      </c>
      <c r="K130" s="169">
        <f t="shared" si="6"/>
        <v>2025</v>
      </c>
      <c r="L130" s="4"/>
      <c r="M130" s="4"/>
    </row>
    <row r="131" spans="7:13">
      <c r="G131" s="36">
        <v>45839</v>
      </c>
      <c r="H131" s="40">
        <v>3.6393761224489798</v>
      </c>
      <c r="I131" s="40">
        <v>3.5358050632911389</v>
      </c>
      <c r="J131" s="40">
        <v>3.6083355056870583</v>
      </c>
      <c r="K131" s="169">
        <f t="shared" si="6"/>
        <v>2025</v>
      </c>
      <c r="L131" s="4"/>
      <c r="M131" s="4"/>
    </row>
    <row r="132" spans="7:13">
      <c r="G132" s="36">
        <v>45870</v>
      </c>
      <c r="H132" s="40">
        <v>3.7190699999999999</v>
      </c>
      <c r="I132" s="40">
        <v>3.627956962025316</v>
      </c>
      <c r="J132" s="40">
        <v>3.6883641971513477</v>
      </c>
      <c r="K132" s="169">
        <f t="shared" si="6"/>
        <v>2025</v>
      </c>
      <c r="L132" s="4"/>
      <c r="M132" s="4"/>
    </row>
    <row r="133" spans="7:13">
      <c r="G133" s="36">
        <v>45901</v>
      </c>
      <c r="H133" s="40">
        <v>3.7323353061224491</v>
      </c>
      <c r="I133" s="40">
        <v>3.548969620253164</v>
      </c>
      <c r="J133" s="40">
        <v>3.6991234962598627</v>
      </c>
      <c r="K133" s="169">
        <f t="shared" si="6"/>
        <v>2025</v>
      </c>
      <c r="L133" s="4"/>
      <c r="M133" s="4"/>
    </row>
    <row r="134" spans="7:13">
      <c r="G134" s="36">
        <v>45931</v>
      </c>
      <c r="H134" s="40">
        <v>3.7854985714285716</v>
      </c>
      <c r="I134" s="40">
        <v>3.6411215189873412</v>
      </c>
      <c r="J134" s="40">
        <v>3.7550718516241419</v>
      </c>
      <c r="K134" s="169">
        <f t="shared" si="6"/>
        <v>2025</v>
      </c>
      <c r="L134" s="4"/>
      <c r="M134" s="4"/>
    </row>
    <row r="135" spans="7:13">
      <c r="G135" s="36">
        <v>45962</v>
      </c>
      <c r="H135" s="40">
        <v>3.8916210204081634</v>
      </c>
      <c r="I135" s="40">
        <v>3.8651215189873414</v>
      </c>
      <c r="J135" s="40">
        <v>3.8437079823752436</v>
      </c>
      <c r="K135" s="169">
        <f t="shared" si="6"/>
        <v>2025</v>
      </c>
      <c r="L135" s="4"/>
      <c r="M135" s="4"/>
    </row>
    <row r="136" spans="7:13">
      <c r="G136" s="36">
        <v>45992</v>
      </c>
      <c r="H136" s="40">
        <v>4.0376414285714279</v>
      </c>
      <c r="I136" s="40">
        <v>4.1549443037974676</v>
      </c>
      <c r="J136" s="40">
        <v>3.9929035966799877</v>
      </c>
      <c r="K136" s="169">
        <f t="shared" si="6"/>
        <v>2025</v>
      </c>
      <c r="L136" s="4"/>
      <c r="M136" s="4"/>
    </row>
    <row r="137" spans="7:13">
      <c r="G137" s="36">
        <v>46023</v>
      </c>
      <c r="H137" s="40">
        <v>4.0940700000000003</v>
      </c>
      <c r="I137" s="40">
        <v>4.2404126582278465</v>
      </c>
      <c r="J137" s="40">
        <v>4.0470075007685216</v>
      </c>
      <c r="K137" s="169">
        <f t="shared" ref="K137:K148" si="7">YEAR(G137)</f>
        <v>2026</v>
      </c>
      <c r="L137" s="4"/>
      <c r="M137" s="4"/>
    </row>
    <row r="138" spans="7:13">
      <c r="G138" s="36">
        <v>46054</v>
      </c>
      <c r="H138" s="40">
        <v>4.1212128571428561</v>
      </c>
      <c r="I138" s="40">
        <v>4.1729696202531636</v>
      </c>
      <c r="J138" s="40">
        <v>4.0947582949072654</v>
      </c>
      <c r="K138" s="169">
        <f t="shared" si="7"/>
        <v>2026</v>
      </c>
      <c r="L138" s="4"/>
      <c r="M138" s="4"/>
    </row>
    <row r="139" spans="7:13">
      <c r="G139" s="36">
        <v>46082</v>
      </c>
      <c r="H139" s="40">
        <v>3.9173353061224492</v>
      </c>
      <c r="I139" s="40">
        <v>4.0785898734177204</v>
      </c>
      <c r="J139" s="40">
        <v>3.8823389896505791</v>
      </c>
      <c r="K139" s="169">
        <f t="shared" si="7"/>
        <v>2026</v>
      </c>
      <c r="L139" s="4"/>
      <c r="M139" s="4"/>
    </row>
    <row r="140" spans="7:13">
      <c r="G140" s="36">
        <v>46113</v>
      </c>
      <c r="H140" s="40">
        <v>3.6590700000000003</v>
      </c>
      <c r="I140" s="40">
        <v>3.4580329113924044</v>
      </c>
      <c r="J140" s="40">
        <v>3.6281121221436625</v>
      </c>
      <c r="K140" s="169">
        <f t="shared" si="7"/>
        <v>2026</v>
      </c>
      <c r="L140" s="4"/>
      <c r="M140" s="4"/>
    </row>
    <row r="141" spans="7:13">
      <c r="G141" s="36">
        <v>46143</v>
      </c>
      <c r="H141" s="40">
        <v>3.6046822448979592</v>
      </c>
      <c r="I141" s="40">
        <v>3.5254759493670882</v>
      </c>
      <c r="J141" s="40">
        <v>3.5734958704785327</v>
      </c>
      <c r="K141" s="169">
        <f t="shared" si="7"/>
        <v>2026</v>
      </c>
      <c r="L141" s="4"/>
      <c r="M141" s="4"/>
    </row>
    <row r="142" spans="7:13">
      <c r="G142" s="36">
        <v>46174</v>
      </c>
      <c r="H142" s="40">
        <v>3.618253673469388</v>
      </c>
      <c r="I142" s="40">
        <v>3.4040582278481004</v>
      </c>
      <c r="J142" s="40">
        <v>3.5845625781330055</v>
      </c>
      <c r="K142" s="169">
        <f t="shared" si="7"/>
        <v>2026</v>
      </c>
      <c r="L142" s="4"/>
      <c r="M142" s="4"/>
    </row>
    <row r="143" spans="7:13">
      <c r="G143" s="36">
        <v>46204</v>
      </c>
      <c r="H143" s="40">
        <v>3.6590700000000003</v>
      </c>
      <c r="I143" s="40">
        <v>3.5929189873417715</v>
      </c>
      <c r="J143" s="40">
        <v>3.6281121221436625</v>
      </c>
      <c r="K143" s="169">
        <f t="shared" si="7"/>
        <v>2026</v>
      </c>
      <c r="L143" s="4"/>
      <c r="M143" s="4"/>
    </row>
    <row r="144" spans="7:13">
      <c r="G144" s="36">
        <v>46235</v>
      </c>
      <c r="H144" s="40">
        <v>3.7678455102040815</v>
      </c>
      <c r="I144" s="40">
        <v>3.673830379746835</v>
      </c>
      <c r="J144" s="40">
        <v>3.7373446254739218</v>
      </c>
      <c r="K144" s="169">
        <f t="shared" si="7"/>
        <v>2026</v>
      </c>
      <c r="L144" s="4"/>
      <c r="M144" s="4"/>
    </row>
    <row r="145" spans="7:13">
      <c r="G145" s="36">
        <v>46266</v>
      </c>
      <c r="H145" s="40">
        <v>3.7678455102040815</v>
      </c>
      <c r="I145" s="40">
        <v>3.5658810126582274</v>
      </c>
      <c r="J145" s="40">
        <v>3.7347828875909417</v>
      </c>
      <c r="K145" s="169">
        <f t="shared" si="7"/>
        <v>2026</v>
      </c>
      <c r="L145" s="4"/>
      <c r="M145" s="4"/>
    </row>
    <row r="146" spans="7:13">
      <c r="G146" s="36">
        <v>46296</v>
      </c>
      <c r="H146" s="40">
        <v>3.8085597959183675</v>
      </c>
      <c r="I146" s="40">
        <v>3.6333240506329112</v>
      </c>
      <c r="J146" s="40">
        <v>3.7782299620862796</v>
      </c>
      <c r="K146" s="169">
        <f t="shared" si="7"/>
        <v>2026</v>
      </c>
      <c r="L146" s="4"/>
      <c r="M146" s="4"/>
    </row>
    <row r="147" spans="7:13">
      <c r="G147" s="36">
        <v>46327</v>
      </c>
      <c r="H147" s="40">
        <v>3.9309067346938775</v>
      </c>
      <c r="I147" s="40">
        <v>3.8087164556962021</v>
      </c>
      <c r="J147" s="40">
        <v>3.8831587457731325</v>
      </c>
      <c r="K147" s="169">
        <f t="shared" si="7"/>
        <v>2026</v>
      </c>
      <c r="L147" s="4"/>
      <c r="M147" s="4"/>
    </row>
    <row r="148" spans="7:13">
      <c r="G148" s="36">
        <v>46357</v>
      </c>
      <c r="H148" s="40">
        <v>4.1348863265306113</v>
      </c>
      <c r="I148" s="40">
        <v>4.0785898734177204</v>
      </c>
      <c r="J148" s="40">
        <v>4.0905570447791781</v>
      </c>
      <c r="K148" s="169">
        <f t="shared" si="7"/>
        <v>2026</v>
      </c>
      <c r="L148" s="4"/>
      <c r="M148" s="4"/>
    </row>
    <row r="149" spans="7:13">
      <c r="G149" s="36">
        <v>46388</v>
      </c>
      <c r="H149" s="40">
        <v>4.2106006122448978</v>
      </c>
      <c r="I149" s="40">
        <v>4.2765645569620245</v>
      </c>
      <c r="J149" s="40">
        <v>4.1640276872630393</v>
      </c>
      <c r="K149" s="169">
        <f t="shared" si="6"/>
        <v>2027</v>
      </c>
      <c r="L149" s="4"/>
      <c r="M149" s="4"/>
    </row>
    <row r="150" spans="7:13">
      <c r="G150" s="36">
        <v>46419</v>
      </c>
      <c r="H150" s="40">
        <v>4.224580204081632</v>
      </c>
      <c r="I150" s="40">
        <v>4.2626911392405056</v>
      </c>
      <c r="J150" s="40">
        <v>4.1985599139256076</v>
      </c>
      <c r="K150" s="169">
        <f t="shared" si="6"/>
        <v>2027</v>
      </c>
      <c r="L150" s="4"/>
      <c r="M150" s="4"/>
    </row>
    <row r="151" spans="7:13">
      <c r="G151" s="36">
        <v>46447</v>
      </c>
      <c r="H151" s="40">
        <v>4.0851924489795914</v>
      </c>
      <c r="I151" s="40">
        <v>4.2488177215189866</v>
      </c>
      <c r="J151" s="40">
        <v>4.0509013423506506</v>
      </c>
      <c r="K151" s="169">
        <f t="shared" si="6"/>
        <v>2027</v>
      </c>
      <c r="L151" s="4"/>
      <c r="M151" s="4"/>
    </row>
    <row r="152" spans="7:13">
      <c r="G152" s="36">
        <v>46478</v>
      </c>
      <c r="H152" s="40">
        <v>3.8065189795918366</v>
      </c>
      <c r="I152" s="40">
        <v>3.68193164556962</v>
      </c>
      <c r="J152" s="40">
        <v>3.7761805717798955</v>
      </c>
      <c r="K152" s="169">
        <f t="shared" si="6"/>
        <v>2027</v>
      </c>
      <c r="L152" s="4"/>
      <c r="M152" s="4"/>
    </row>
    <row r="153" spans="7:13">
      <c r="G153" s="36">
        <v>46508</v>
      </c>
      <c r="H153" s="40">
        <v>3.778661836734694</v>
      </c>
      <c r="I153" s="40">
        <v>3.7234506329113919</v>
      </c>
      <c r="J153" s="40">
        <v>3.7482063940977564</v>
      </c>
      <c r="K153" s="169">
        <f t="shared" si="6"/>
        <v>2027</v>
      </c>
      <c r="L153" s="4"/>
      <c r="M153" s="4"/>
    </row>
    <row r="154" spans="7:13">
      <c r="G154" s="36">
        <v>46539</v>
      </c>
      <c r="H154" s="40">
        <v>3.7647842857142861</v>
      </c>
      <c r="I154" s="40">
        <v>3.5851215189873415</v>
      </c>
      <c r="J154" s="40">
        <v>3.731708802131366</v>
      </c>
      <c r="K154" s="169">
        <f t="shared" si="6"/>
        <v>2027</v>
      </c>
      <c r="L154" s="4"/>
      <c r="M154" s="4"/>
    </row>
    <row r="155" spans="7:13">
      <c r="G155" s="36">
        <v>46569</v>
      </c>
      <c r="H155" s="40">
        <v>3.8204985714285713</v>
      </c>
      <c r="I155" s="40">
        <v>3.7372227848101263</v>
      </c>
      <c r="J155" s="40">
        <v>3.7902188953786249</v>
      </c>
      <c r="K155" s="169">
        <f t="shared" si="6"/>
        <v>2027</v>
      </c>
      <c r="L155" s="4"/>
      <c r="M155" s="4"/>
    </row>
    <row r="156" spans="7:13">
      <c r="G156" s="36">
        <v>46600</v>
      </c>
      <c r="H156" s="40">
        <v>3.8901924489795916</v>
      </c>
      <c r="I156" s="40">
        <v>3.8340329113924048</v>
      </c>
      <c r="J156" s="40">
        <v>3.8602055743416335</v>
      </c>
      <c r="K156" s="169">
        <f t="shared" si="6"/>
        <v>2027</v>
      </c>
      <c r="L156" s="4"/>
      <c r="M156" s="4"/>
    </row>
    <row r="157" spans="7:13">
      <c r="G157" s="36">
        <v>46631</v>
      </c>
      <c r="H157" s="40">
        <v>3.8901924489795916</v>
      </c>
      <c r="I157" s="40">
        <v>3.7095772151898729</v>
      </c>
      <c r="J157" s="40">
        <v>3.8576438364586534</v>
      </c>
      <c r="K157" s="169">
        <f t="shared" si="6"/>
        <v>2027</v>
      </c>
      <c r="L157" s="4"/>
      <c r="M157" s="4"/>
    </row>
    <row r="158" spans="7:13">
      <c r="G158" s="36">
        <v>46661</v>
      </c>
      <c r="H158" s="40">
        <v>4.0016210204081633</v>
      </c>
      <c r="I158" s="40">
        <v>3.806387341772151</v>
      </c>
      <c r="J158" s="40">
        <v>3.9721022850701919</v>
      </c>
      <c r="K158" s="169">
        <f t="shared" si="6"/>
        <v>2027</v>
      </c>
      <c r="L158" s="4"/>
      <c r="M158" s="4"/>
    </row>
    <row r="159" spans="7:13">
      <c r="G159" s="36">
        <v>46692</v>
      </c>
      <c r="H159" s="40">
        <v>4.0991720408163266</v>
      </c>
      <c r="I159" s="40">
        <v>3.9584886075949361</v>
      </c>
      <c r="J159" s="40">
        <v>4.0521309765344808</v>
      </c>
      <c r="K159" s="169">
        <f t="shared" si="6"/>
        <v>2027</v>
      </c>
      <c r="L159" s="4"/>
      <c r="M159" s="4"/>
    </row>
    <row r="160" spans="7:13">
      <c r="G160" s="36">
        <v>46722</v>
      </c>
      <c r="H160" s="40">
        <v>4.2802944897959181</v>
      </c>
      <c r="I160" s="40">
        <v>4.19352658227848</v>
      </c>
      <c r="J160" s="40">
        <v>4.2365761041090275</v>
      </c>
      <c r="K160" s="169">
        <f t="shared" ref="K160:K223" si="8">YEAR(G160)</f>
        <v>2027</v>
      </c>
      <c r="L160" s="4"/>
      <c r="M160" s="4"/>
    </row>
    <row r="161" spans="7:13">
      <c r="G161" s="36">
        <v>46753</v>
      </c>
      <c r="H161" s="40">
        <v>4.35907</v>
      </c>
      <c r="I161" s="40">
        <v>4.3685139240506317</v>
      </c>
      <c r="J161" s="40">
        <v>4.3131208320524648</v>
      </c>
      <c r="K161" s="169">
        <f t="shared" si="8"/>
        <v>2028</v>
      </c>
      <c r="L161" s="4"/>
      <c r="M161" s="4"/>
    </row>
    <row r="162" spans="7:13">
      <c r="G162" s="36">
        <v>46784</v>
      </c>
      <c r="H162" s="40">
        <v>4.35907</v>
      </c>
      <c r="I162" s="40">
        <v>4.4676531645569604</v>
      </c>
      <c r="J162" s="40">
        <v>4.3336147351163037</v>
      </c>
      <c r="K162" s="169">
        <f t="shared" si="8"/>
        <v>2028</v>
      </c>
      <c r="L162" s="4"/>
      <c r="M162" s="4"/>
    </row>
    <row r="163" spans="7:13">
      <c r="G163" s="36">
        <v>46813</v>
      </c>
      <c r="H163" s="40">
        <v>4.1876414285714283</v>
      </c>
      <c r="I163" s="40">
        <v>4.4392987341772141</v>
      </c>
      <c r="J163" s="40">
        <v>4.1537807357311198</v>
      </c>
      <c r="K163" s="169">
        <f t="shared" si="8"/>
        <v>2028</v>
      </c>
      <c r="L163" s="4"/>
      <c r="M163" s="4"/>
    </row>
    <row r="164" spans="7:13">
      <c r="G164" s="36">
        <v>46844</v>
      </c>
      <c r="H164" s="40">
        <v>3.9877434693877549</v>
      </c>
      <c r="I164" s="40">
        <v>3.8865898734177211</v>
      </c>
      <c r="J164" s="40">
        <v>3.9581664309867817</v>
      </c>
      <c r="K164" s="169">
        <f t="shared" si="8"/>
        <v>2028</v>
      </c>
      <c r="L164" s="4"/>
      <c r="M164" s="4"/>
    </row>
    <row r="165" spans="7:13">
      <c r="G165" s="36">
        <v>46874</v>
      </c>
      <c r="H165" s="40">
        <v>3.9448863265306127</v>
      </c>
      <c r="I165" s="40">
        <v>3.9716531645569617</v>
      </c>
      <c r="J165" s="40">
        <v>3.9151292345527207</v>
      </c>
      <c r="K165" s="169">
        <f t="shared" si="8"/>
        <v>2028</v>
      </c>
      <c r="L165" s="4"/>
      <c r="M165" s="4"/>
    </row>
    <row r="166" spans="7:13">
      <c r="G166" s="36">
        <v>46905</v>
      </c>
      <c r="H166" s="40">
        <v>3.930600612244898</v>
      </c>
      <c r="I166" s="40">
        <v>3.8157037974683541</v>
      </c>
      <c r="J166" s="40">
        <v>3.8982217645250539</v>
      </c>
      <c r="K166" s="169">
        <f t="shared" si="8"/>
        <v>2028</v>
      </c>
      <c r="L166" s="4"/>
      <c r="M166" s="4"/>
    </row>
    <row r="167" spans="7:13">
      <c r="G167" s="36">
        <v>46935</v>
      </c>
      <c r="H167" s="40">
        <v>4.0020291836734696</v>
      </c>
      <c r="I167" s="40">
        <v>3.9858303797468349</v>
      </c>
      <c r="J167" s="40">
        <v>3.9725121631314688</v>
      </c>
      <c r="K167" s="169">
        <f t="shared" si="8"/>
        <v>2028</v>
      </c>
      <c r="L167" s="4"/>
      <c r="M167" s="4"/>
    </row>
    <row r="168" spans="7:13">
      <c r="G168" s="36">
        <v>46966</v>
      </c>
      <c r="H168" s="40">
        <v>4.1019271428571429</v>
      </c>
      <c r="I168" s="40">
        <v>4.0991468354430367</v>
      </c>
      <c r="J168" s="40">
        <v>4.072829818628958</v>
      </c>
      <c r="K168" s="169">
        <f t="shared" si="8"/>
        <v>2028</v>
      </c>
      <c r="L168" s="4"/>
      <c r="M168" s="4"/>
    </row>
    <row r="169" spans="7:13">
      <c r="G169" s="36">
        <v>46997</v>
      </c>
      <c r="H169" s="40">
        <v>4.1162128571428562</v>
      </c>
      <c r="I169" s="40">
        <v>3.9716531645569617</v>
      </c>
      <c r="J169" s="40">
        <v>4.0846138128906651</v>
      </c>
      <c r="K169" s="169">
        <f t="shared" si="8"/>
        <v>2028</v>
      </c>
      <c r="L169" s="4"/>
      <c r="M169" s="4"/>
    </row>
    <row r="170" spans="7:13">
      <c r="G170" s="36">
        <v>47027</v>
      </c>
      <c r="H170" s="40">
        <v>4.2162128571428568</v>
      </c>
      <c r="I170" s="40">
        <v>4.0991468354430367</v>
      </c>
      <c r="J170" s="40">
        <v>4.1875956757864543</v>
      </c>
      <c r="K170" s="169">
        <f t="shared" si="8"/>
        <v>2028</v>
      </c>
      <c r="L170" s="4"/>
      <c r="M170" s="4"/>
    </row>
    <row r="171" spans="7:13">
      <c r="G171" s="36">
        <v>47058</v>
      </c>
      <c r="H171" s="40">
        <v>4.35907</v>
      </c>
      <c r="I171" s="40">
        <v>4.2550962025316439</v>
      </c>
      <c r="J171" s="40">
        <v>4.3131208320524648</v>
      </c>
      <c r="K171" s="169">
        <f t="shared" si="8"/>
        <v>2028</v>
      </c>
      <c r="L171" s="4"/>
      <c r="M171" s="4"/>
    </row>
    <row r="172" spans="7:13">
      <c r="G172" s="36">
        <v>47088</v>
      </c>
      <c r="H172" s="40">
        <v>4.6018251020408156</v>
      </c>
      <c r="I172" s="40">
        <v>4.4960075949367084</v>
      </c>
      <c r="J172" s="40">
        <v>4.5594575468798038</v>
      </c>
      <c r="K172" s="169">
        <f t="shared" si="8"/>
        <v>2028</v>
      </c>
      <c r="L172" s="4"/>
      <c r="M172" s="4"/>
    </row>
    <row r="173" spans="7:13">
      <c r="G173" s="36">
        <v>47119</v>
      </c>
      <c r="H173" s="40">
        <v>4.7171312244897958</v>
      </c>
      <c r="I173" s="40">
        <v>4.8110455696202523</v>
      </c>
      <c r="J173" s="40">
        <v>4.6726863613075116</v>
      </c>
      <c r="K173" s="169">
        <f t="shared" si="8"/>
        <v>2029</v>
      </c>
      <c r="L173" s="4"/>
      <c r="M173" s="4"/>
    </row>
    <row r="174" spans="7:13">
      <c r="G174" s="36">
        <v>47150</v>
      </c>
      <c r="H174" s="40">
        <v>4.7318251020408164</v>
      </c>
      <c r="I174" s="40">
        <v>4.898235443037974</v>
      </c>
      <c r="J174" s="40">
        <v>4.7079358745773137</v>
      </c>
      <c r="K174" s="169">
        <f t="shared" si="8"/>
        <v>2029</v>
      </c>
      <c r="L174" s="4"/>
      <c r="M174" s="4"/>
    </row>
    <row r="175" spans="7:13">
      <c r="G175" s="36">
        <v>47178</v>
      </c>
      <c r="H175" s="40">
        <v>4.5999883673469384</v>
      </c>
      <c r="I175" s="40">
        <v>4.8110455696202523</v>
      </c>
      <c r="J175" s="40">
        <v>4.5678600471359774</v>
      </c>
      <c r="K175" s="169">
        <f t="shared" si="8"/>
        <v>2029</v>
      </c>
      <c r="L175" s="4"/>
      <c r="M175" s="4"/>
    </row>
    <row r="176" spans="7:13">
      <c r="G176" s="36">
        <v>47209</v>
      </c>
      <c r="H176" s="40">
        <v>4.2779475510204072</v>
      </c>
      <c r="I176" s="40">
        <v>4.2009189873417707</v>
      </c>
      <c r="J176" s="40">
        <v>4.2495897325545648</v>
      </c>
      <c r="K176" s="169">
        <f t="shared" si="8"/>
        <v>2029</v>
      </c>
      <c r="L176" s="4"/>
      <c r="M176" s="4"/>
    </row>
    <row r="177" spans="7:13">
      <c r="G177" s="36">
        <v>47239</v>
      </c>
      <c r="H177" s="40">
        <v>4.2486618367346933</v>
      </c>
      <c r="I177" s="40">
        <v>4.2444632911392395</v>
      </c>
      <c r="J177" s="40">
        <v>4.2201809816579567</v>
      </c>
      <c r="K177" s="169">
        <f t="shared" si="8"/>
        <v>2029</v>
      </c>
      <c r="L177" s="4"/>
      <c r="M177" s="4"/>
    </row>
    <row r="178" spans="7:13">
      <c r="G178" s="36">
        <v>47270</v>
      </c>
      <c r="H178" s="40">
        <v>4.2193761224489794</v>
      </c>
      <c r="I178" s="40">
        <v>4.1572734177215178</v>
      </c>
      <c r="J178" s="40">
        <v>4.188210492878369</v>
      </c>
      <c r="K178" s="169">
        <f t="shared" si="8"/>
        <v>2029</v>
      </c>
      <c r="L178" s="4"/>
      <c r="M178" s="4"/>
    </row>
    <row r="179" spans="7:13">
      <c r="G179" s="36">
        <v>47300</v>
      </c>
      <c r="H179" s="40">
        <v>4.2926414285714278</v>
      </c>
      <c r="I179" s="40">
        <v>4.1427924050632896</v>
      </c>
      <c r="J179" s="40">
        <v>4.2643453427605289</v>
      </c>
      <c r="K179" s="169">
        <f t="shared" si="8"/>
        <v>2029</v>
      </c>
      <c r="L179" s="4"/>
      <c r="M179" s="4"/>
    </row>
    <row r="180" spans="7:13">
      <c r="G180" s="36">
        <v>47331</v>
      </c>
      <c r="H180" s="40">
        <v>4.3950904081632656</v>
      </c>
      <c r="I180" s="40">
        <v>4.3170708860759479</v>
      </c>
      <c r="J180" s="40">
        <v>4.367224736140999</v>
      </c>
      <c r="K180" s="169">
        <f t="shared" si="8"/>
        <v>2029</v>
      </c>
      <c r="L180" s="4"/>
      <c r="M180" s="4"/>
    </row>
    <row r="181" spans="7:13">
      <c r="G181" s="36">
        <v>47362</v>
      </c>
      <c r="H181" s="40">
        <v>4.4096822448979589</v>
      </c>
      <c r="I181" s="40">
        <v>4.2444632911392395</v>
      </c>
      <c r="J181" s="40">
        <v>4.3793161389486635</v>
      </c>
      <c r="K181" s="169">
        <f t="shared" si="8"/>
        <v>2029</v>
      </c>
      <c r="L181" s="4"/>
      <c r="M181" s="4"/>
    </row>
    <row r="182" spans="7:13">
      <c r="G182" s="36">
        <v>47392</v>
      </c>
      <c r="H182" s="40">
        <v>4.4975393877551015</v>
      </c>
      <c r="I182" s="40">
        <v>4.4623873417721516</v>
      </c>
      <c r="J182" s="40">
        <v>4.4701041295214674</v>
      </c>
      <c r="K182" s="169">
        <f t="shared" si="8"/>
        <v>2029</v>
      </c>
      <c r="L182" s="4"/>
      <c r="M182" s="4"/>
    </row>
    <row r="183" spans="7:13">
      <c r="G183" s="36">
        <v>47423</v>
      </c>
      <c r="H183" s="40">
        <v>4.6585597959183671</v>
      </c>
      <c r="I183" s="40">
        <v>4.8110455696202523</v>
      </c>
      <c r="J183" s="40">
        <v>4.6138688595142945</v>
      </c>
      <c r="K183" s="169">
        <f t="shared" si="8"/>
        <v>2029</v>
      </c>
      <c r="L183" s="4"/>
      <c r="M183" s="4"/>
    </row>
    <row r="184" spans="7:13">
      <c r="G184" s="36">
        <v>47453</v>
      </c>
      <c r="H184" s="40">
        <v>4.966008775510204</v>
      </c>
      <c r="I184" s="40">
        <v>5.0725139240506323</v>
      </c>
      <c r="J184" s="40">
        <v>4.925171247054001</v>
      </c>
      <c r="K184" s="169">
        <f t="shared" si="8"/>
        <v>2029</v>
      </c>
      <c r="L184" s="4"/>
      <c r="M184" s="4"/>
    </row>
    <row r="185" spans="7:13">
      <c r="G185" s="36">
        <v>47484</v>
      </c>
      <c r="H185" s="40">
        <v>5.0303965306122445</v>
      </c>
      <c r="I185" s="40">
        <v>5.2879063291139232</v>
      </c>
      <c r="J185" s="40">
        <v>4.9872677733374324</v>
      </c>
      <c r="K185" s="169">
        <f t="shared" si="8"/>
        <v>2030</v>
      </c>
      <c r="L185" s="4"/>
      <c r="M185" s="4"/>
    </row>
    <row r="186" spans="7:13">
      <c r="G186" s="36">
        <v>47515</v>
      </c>
      <c r="H186" s="40">
        <v>5.045396530612245</v>
      </c>
      <c r="I186" s="40">
        <v>5.3176784810126572</v>
      </c>
      <c r="J186" s="40">
        <v>5.0228246951531919</v>
      </c>
      <c r="K186" s="169">
        <f t="shared" si="8"/>
        <v>2030</v>
      </c>
      <c r="L186" s="4"/>
      <c r="M186" s="4"/>
    </row>
    <row r="187" spans="7:13">
      <c r="G187" s="36">
        <v>47543</v>
      </c>
      <c r="H187" s="40">
        <v>4.9103965306122452</v>
      </c>
      <c r="I187" s="40">
        <v>5.1390455696202517</v>
      </c>
      <c r="J187" s="40">
        <v>4.8795723127369612</v>
      </c>
      <c r="K187" s="169">
        <f t="shared" si="8"/>
        <v>2030</v>
      </c>
      <c r="L187" s="4"/>
      <c r="M187" s="4"/>
    </row>
    <row r="188" spans="7:13">
      <c r="G188" s="36">
        <v>47574</v>
      </c>
      <c r="H188" s="40">
        <v>4.5952944897959176</v>
      </c>
      <c r="I188" s="40">
        <v>4.5731721518987332</v>
      </c>
      <c r="J188" s="40">
        <v>4.5682699251972538</v>
      </c>
      <c r="K188" s="169">
        <f t="shared" si="8"/>
        <v>2030</v>
      </c>
      <c r="L188" s="4"/>
      <c r="M188" s="4"/>
    </row>
    <row r="189" spans="7:13">
      <c r="G189" s="36">
        <v>47604</v>
      </c>
      <c r="H189" s="40">
        <v>4.5802944897959179</v>
      </c>
      <c r="I189" s="40">
        <v>4.5880582278480997</v>
      </c>
      <c r="J189" s="40">
        <v>4.5532069064453333</v>
      </c>
      <c r="K189" s="169">
        <f t="shared" si="8"/>
        <v>2030</v>
      </c>
      <c r="L189" s="4"/>
      <c r="M189" s="4"/>
    </row>
    <row r="190" spans="7:13">
      <c r="G190" s="36">
        <v>47635</v>
      </c>
      <c r="H190" s="40">
        <v>4.5502944897959186</v>
      </c>
      <c r="I190" s="40">
        <v>4.468868354430378</v>
      </c>
      <c r="J190" s="40">
        <v>4.52051913105851</v>
      </c>
      <c r="K190" s="169">
        <f t="shared" si="8"/>
        <v>2030</v>
      </c>
      <c r="L190" s="4"/>
      <c r="M190" s="4"/>
    </row>
    <row r="191" spans="7:13">
      <c r="G191" s="36">
        <v>47665</v>
      </c>
      <c r="H191" s="40">
        <v>4.6252944897959187</v>
      </c>
      <c r="I191" s="40">
        <v>4.468868354430378</v>
      </c>
      <c r="J191" s="40">
        <v>4.5983959627010975</v>
      </c>
      <c r="K191" s="169">
        <f t="shared" si="8"/>
        <v>2030</v>
      </c>
      <c r="L191" s="4"/>
      <c r="M191" s="4"/>
    </row>
    <row r="192" spans="7:13">
      <c r="G192" s="36">
        <v>47696</v>
      </c>
      <c r="H192" s="40">
        <v>4.7602944897959185</v>
      </c>
      <c r="I192" s="40">
        <v>4.6624886075949359</v>
      </c>
      <c r="J192" s="40">
        <v>4.7339631314683883</v>
      </c>
      <c r="K192" s="169">
        <f t="shared" si="8"/>
        <v>2030</v>
      </c>
      <c r="L192" s="4"/>
      <c r="M192" s="4"/>
    </row>
    <row r="193" spans="7:13">
      <c r="G193" s="36">
        <v>47727</v>
      </c>
      <c r="H193" s="40">
        <v>4.8353965306122451</v>
      </c>
      <c r="I193" s="40">
        <v>4.5731721518987332</v>
      </c>
      <c r="J193" s="40">
        <v>4.8068189568603339</v>
      </c>
      <c r="K193" s="169">
        <f t="shared" si="8"/>
        <v>2030</v>
      </c>
      <c r="L193" s="4"/>
      <c r="M193" s="4"/>
    </row>
    <row r="194" spans="7:13">
      <c r="G194" s="36">
        <v>47757</v>
      </c>
      <c r="H194" s="40">
        <v>4.8953965306122447</v>
      </c>
      <c r="I194" s="40">
        <v>4.7666911392405051</v>
      </c>
      <c r="J194" s="40">
        <v>4.8696327697509991</v>
      </c>
      <c r="K194" s="169">
        <f t="shared" si="8"/>
        <v>2030</v>
      </c>
      <c r="L194" s="4"/>
      <c r="M194" s="4"/>
    </row>
    <row r="195" spans="7:13">
      <c r="G195" s="36">
        <v>47788</v>
      </c>
      <c r="H195" s="40">
        <v>5.045396530612245</v>
      </c>
      <c r="I195" s="40">
        <v>5.2432481012658219</v>
      </c>
      <c r="J195" s="40">
        <v>5.0023307920893538</v>
      </c>
      <c r="K195" s="169">
        <f t="shared" si="8"/>
        <v>2030</v>
      </c>
      <c r="L195" s="4"/>
      <c r="M195" s="4"/>
    </row>
    <row r="196" spans="7:13">
      <c r="G196" s="36">
        <v>47818</v>
      </c>
      <c r="H196" s="40">
        <v>5.270498571428571</v>
      </c>
      <c r="I196" s="40">
        <v>5.4815265822784793</v>
      </c>
      <c r="J196" s="40">
        <v>5.2309402807664718</v>
      </c>
      <c r="K196" s="169">
        <f t="shared" si="8"/>
        <v>2030</v>
      </c>
      <c r="L196" s="4"/>
      <c r="M196" s="4"/>
    </row>
    <row r="197" spans="7:13">
      <c r="G197" s="36">
        <v>47849</v>
      </c>
      <c r="H197" s="40">
        <v>5.3871312244897958</v>
      </c>
      <c r="I197" s="40">
        <v>5.7093746835443024</v>
      </c>
      <c r="J197" s="40">
        <v>5.3455011988933299</v>
      </c>
      <c r="K197" s="169">
        <f t="shared" si="8"/>
        <v>2031</v>
      </c>
      <c r="L197" s="4"/>
      <c r="M197" s="4"/>
    </row>
    <row r="198" spans="7:13">
      <c r="G198" s="36">
        <v>47880</v>
      </c>
      <c r="H198" s="40">
        <v>5.4332536734693875</v>
      </c>
      <c r="I198" s="40">
        <v>5.7551468354430364</v>
      </c>
      <c r="J198" s="40">
        <v>5.4123113228814432</v>
      </c>
      <c r="K198" s="169">
        <f t="shared" si="8"/>
        <v>2031</v>
      </c>
      <c r="L198" s="4"/>
      <c r="M198" s="4"/>
    </row>
    <row r="199" spans="7:13">
      <c r="G199" s="36">
        <v>47908</v>
      </c>
      <c r="H199" s="40">
        <v>5.202641428571428</v>
      </c>
      <c r="I199" s="40">
        <v>5.3887670886075938</v>
      </c>
      <c r="J199" s="40">
        <v>5.1730450046111285</v>
      </c>
      <c r="K199" s="169">
        <f t="shared" si="8"/>
        <v>2031</v>
      </c>
      <c r="L199" s="4"/>
      <c r="M199" s="4"/>
    </row>
    <row r="200" spans="7:13">
      <c r="G200" s="36">
        <v>47939</v>
      </c>
      <c r="H200" s="40">
        <v>4.8027434693877549</v>
      </c>
      <c r="I200" s="40">
        <v>4.8392987341772136</v>
      </c>
      <c r="J200" s="40">
        <v>4.7765904498411729</v>
      </c>
      <c r="K200" s="169">
        <f t="shared" si="8"/>
        <v>2031</v>
      </c>
      <c r="L200" s="4"/>
      <c r="M200" s="4"/>
    </row>
    <row r="201" spans="7:13">
      <c r="G201" s="36">
        <v>47969</v>
      </c>
      <c r="H201" s="40">
        <v>4.7566210204081623</v>
      </c>
      <c r="I201" s="40">
        <v>4.8241088607594929</v>
      </c>
      <c r="J201" s="40">
        <v>4.7302742289168975</v>
      </c>
      <c r="K201" s="169">
        <f t="shared" si="8"/>
        <v>2031</v>
      </c>
      <c r="L201" s="4"/>
      <c r="M201" s="4"/>
    </row>
    <row r="202" spans="7:13">
      <c r="G202" s="36">
        <v>48000</v>
      </c>
      <c r="H202" s="40">
        <v>4.7566210204081623</v>
      </c>
      <c r="I202" s="40">
        <v>4.6409189873417711</v>
      </c>
      <c r="J202" s="40">
        <v>4.7277124910339179</v>
      </c>
      <c r="K202" s="169">
        <f t="shared" si="8"/>
        <v>2031</v>
      </c>
      <c r="L202" s="4"/>
      <c r="M202" s="4"/>
    </row>
    <row r="203" spans="7:13">
      <c r="G203" s="36">
        <v>48030</v>
      </c>
      <c r="H203" s="40">
        <v>4.8795802040816323</v>
      </c>
      <c r="I203" s="40">
        <v>4.6409189873417711</v>
      </c>
      <c r="J203" s="40">
        <v>4.8537499948765239</v>
      </c>
      <c r="K203" s="169">
        <f t="shared" si="8"/>
        <v>2031</v>
      </c>
      <c r="L203" s="4"/>
      <c r="M203" s="4"/>
    </row>
    <row r="204" spans="7:13">
      <c r="G204" s="36">
        <v>48061</v>
      </c>
      <c r="H204" s="40">
        <v>4.9872332653061218</v>
      </c>
      <c r="I204" s="40">
        <v>4.8392987341772136</v>
      </c>
      <c r="J204" s="40">
        <v>4.9618553335382725</v>
      </c>
      <c r="K204" s="169">
        <f t="shared" si="8"/>
        <v>2031</v>
      </c>
      <c r="L204" s="4"/>
      <c r="M204" s="4"/>
    </row>
    <row r="205" spans="7:13">
      <c r="G205" s="36">
        <v>48092</v>
      </c>
      <c r="H205" s="40">
        <v>5.0026414285714287</v>
      </c>
      <c r="I205" s="40">
        <v>4.732463291139239</v>
      </c>
      <c r="J205" s="40">
        <v>4.9747664924684907</v>
      </c>
      <c r="K205" s="169">
        <f t="shared" si="8"/>
        <v>2031</v>
      </c>
      <c r="L205" s="4"/>
      <c r="M205" s="4"/>
    </row>
    <row r="206" spans="7:13">
      <c r="G206" s="36">
        <v>48122</v>
      </c>
      <c r="H206" s="40">
        <v>5.0487638775510204</v>
      </c>
      <c r="I206" s="40">
        <v>4.946134177215189</v>
      </c>
      <c r="J206" s="40">
        <v>5.0236444512757465</v>
      </c>
      <c r="K206" s="169">
        <f t="shared" si="8"/>
        <v>2031</v>
      </c>
      <c r="L206" s="4"/>
      <c r="M206" s="4"/>
    </row>
    <row r="207" spans="7:13">
      <c r="G207" s="36">
        <v>48153</v>
      </c>
      <c r="H207" s="40">
        <v>5.1872332653061228</v>
      </c>
      <c r="I207" s="40">
        <v>5.251450632911391</v>
      </c>
      <c r="J207" s="40">
        <v>5.1447634183830315</v>
      </c>
      <c r="K207" s="169">
        <f t="shared" si="8"/>
        <v>2031</v>
      </c>
      <c r="L207" s="4"/>
      <c r="M207" s="4"/>
    </row>
    <row r="208" spans="7:13">
      <c r="G208" s="36">
        <v>48183</v>
      </c>
      <c r="H208" s="40">
        <v>5.4025393877551018</v>
      </c>
      <c r="I208" s="40">
        <v>5.7093746835443024</v>
      </c>
      <c r="J208" s="40">
        <v>5.3635358335895074</v>
      </c>
      <c r="K208" s="169">
        <f t="shared" si="8"/>
        <v>2031</v>
      </c>
      <c r="L208" s="4"/>
      <c r="M208" s="4"/>
    </row>
    <row r="209" spans="7:13">
      <c r="G209" s="36">
        <v>48214</v>
      </c>
      <c r="H209" s="40">
        <v>5.5378455102040816</v>
      </c>
      <c r="I209" s="40">
        <v>5.9295265822784797</v>
      </c>
      <c r="J209" s="40">
        <v>5.4968486730197768</v>
      </c>
      <c r="K209" s="169">
        <f t="shared" si="8"/>
        <v>2032</v>
      </c>
      <c r="L209" s="4"/>
      <c r="M209" s="4"/>
    </row>
    <row r="210" spans="7:13">
      <c r="G210" s="36">
        <v>48245</v>
      </c>
      <c r="H210" s="40">
        <v>5.5693761224489791</v>
      </c>
      <c r="I210" s="40">
        <v>5.9295265822784797</v>
      </c>
      <c r="J210" s="40">
        <v>5.5490056563172461</v>
      </c>
      <c r="K210" s="169">
        <f t="shared" si="8"/>
        <v>2032</v>
      </c>
      <c r="L210" s="4"/>
      <c r="M210" s="4"/>
    </row>
    <row r="211" spans="7:13">
      <c r="G211" s="36">
        <v>48274</v>
      </c>
      <c r="H211" s="40">
        <v>5.3644781632653054</v>
      </c>
      <c r="I211" s="40">
        <v>5.522741772151897</v>
      </c>
      <c r="J211" s="40">
        <v>5.3355616559073678</v>
      </c>
      <c r="K211" s="169">
        <f t="shared" si="8"/>
        <v>2032</v>
      </c>
      <c r="L211" s="4"/>
      <c r="M211" s="4"/>
    </row>
    <row r="212" spans="7:13">
      <c r="G212" s="36">
        <v>48305</v>
      </c>
      <c r="H212" s="40">
        <v>5.0807026530612243</v>
      </c>
      <c r="I212" s="40">
        <v>5.0533746835443027</v>
      </c>
      <c r="J212" s="40">
        <v>5.0557174095706534</v>
      </c>
      <c r="K212" s="169">
        <f t="shared" si="8"/>
        <v>2032</v>
      </c>
      <c r="L212" s="4"/>
      <c r="M212" s="4"/>
    </row>
    <row r="213" spans="7:13">
      <c r="G213" s="36">
        <v>48335</v>
      </c>
      <c r="H213" s="40">
        <v>4.9388659183673465</v>
      </c>
      <c r="I213" s="40">
        <v>5.0377797468354419</v>
      </c>
      <c r="J213" s="40">
        <v>4.9132847832769757</v>
      </c>
      <c r="K213" s="169">
        <f t="shared" si="8"/>
        <v>2032</v>
      </c>
      <c r="L213" s="4"/>
      <c r="M213" s="4"/>
    </row>
    <row r="214" spans="7:13">
      <c r="G214" s="36">
        <v>48366</v>
      </c>
      <c r="H214" s="40">
        <v>4.9230495918367341</v>
      </c>
      <c r="I214" s="40">
        <v>4.8969189873417713</v>
      </c>
      <c r="J214" s="40">
        <v>4.8948402705195209</v>
      </c>
      <c r="K214" s="169">
        <f t="shared" si="8"/>
        <v>2032</v>
      </c>
      <c r="L214" s="4"/>
      <c r="M214" s="4"/>
    </row>
    <row r="215" spans="7:13">
      <c r="G215" s="36">
        <v>48396</v>
      </c>
      <c r="H215" s="40">
        <v>5.1437638775510202</v>
      </c>
      <c r="I215" s="40">
        <v>4.9126151898734163</v>
      </c>
      <c r="J215" s="40">
        <v>5.1190435700379142</v>
      </c>
      <c r="K215" s="169">
        <f t="shared" si="8"/>
        <v>2032</v>
      </c>
      <c r="L215" s="4"/>
      <c r="M215" s="4"/>
    </row>
    <row r="216" spans="7:13">
      <c r="G216" s="36">
        <v>48427</v>
      </c>
      <c r="H216" s="40">
        <v>5.3329475510204079</v>
      </c>
      <c r="I216" s="40">
        <v>5.131653164556961</v>
      </c>
      <c r="J216" s="40">
        <v>5.3090220514396966</v>
      </c>
      <c r="K216" s="169">
        <f t="shared" si="8"/>
        <v>2032</v>
      </c>
      <c r="L216" s="4"/>
      <c r="M216" s="4"/>
    </row>
    <row r="217" spans="7:13">
      <c r="G217" s="36">
        <v>48458</v>
      </c>
      <c r="H217" s="40">
        <v>5.3014169387755095</v>
      </c>
      <c r="I217" s="40">
        <v>5.0690708860759486</v>
      </c>
      <c r="J217" s="40">
        <v>5.2747972333230866</v>
      </c>
      <c r="K217" s="169">
        <f t="shared" si="8"/>
        <v>2032</v>
      </c>
      <c r="L217" s="4"/>
      <c r="M217" s="4"/>
    </row>
    <row r="218" spans="7:13">
      <c r="G218" s="36">
        <v>48488</v>
      </c>
      <c r="H218" s="40">
        <v>5.3644781632653054</v>
      </c>
      <c r="I218" s="40">
        <v>5.4601594936708846</v>
      </c>
      <c r="J218" s="40">
        <v>5.340685131673327</v>
      </c>
      <c r="K218" s="169">
        <f t="shared" si="8"/>
        <v>2032</v>
      </c>
      <c r="L218" s="4"/>
      <c r="M218" s="4"/>
    </row>
    <row r="219" spans="7:13">
      <c r="G219" s="36">
        <v>48519</v>
      </c>
      <c r="H219" s="40">
        <v>5.4747842857142857</v>
      </c>
      <c r="I219" s="40">
        <v>5.6479063291139227</v>
      </c>
      <c r="J219" s="40">
        <v>5.4335225125525159</v>
      </c>
      <c r="K219" s="169">
        <f t="shared" si="8"/>
        <v>2032</v>
      </c>
      <c r="L219" s="4"/>
      <c r="M219" s="4"/>
    </row>
    <row r="220" spans="7:13">
      <c r="G220" s="36">
        <v>48549</v>
      </c>
      <c r="H220" s="40">
        <v>5.7113148979591832</v>
      </c>
      <c r="I220" s="40">
        <v>6.0077037974683529</v>
      </c>
      <c r="J220" s="40">
        <v>5.6736085869453845</v>
      </c>
      <c r="K220" s="169">
        <f t="shared" si="8"/>
        <v>2032</v>
      </c>
      <c r="L220" s="4"/>
      <c r="M220" s="4"/>
    </row>
    <row r="221" spans="7:13">
      <c r="G221" s="36">
        <v>48580</v>
      </c>
      <c r="H221" s="40">
        <v>5.8059067346938775</v>
      </c>
      <c r="I221" s="40">
        <v>6.2212734177215179</v>
      </c>
      <c r="J221" s="40">
        <v>5.7660360897632961</v>
      </c>
      <c r="K221" s="169">
        <f t="shared" si="8"/>
        <v>2033</v>
      </c>
      <c r="L221" s="4"/>
      <c r="M221" s="4"/>
    </row>
    <row r="222" spans="7:13">
      <c r="G222" s="36">
        <v>48611</v>
      </c>
      <c r="H222" s="40">
        <v>5.822029183673469</v>
      </c>
      <c r="I222" s="40">
        <v>6.3976784810126563</v>
      </c>
      <c r="J222" s="40">
        <v>5.8027201762475675</v>
      </c>
      <c r="K222" s="169">
        <f t="shared" si="8"/>
        <v>2033</v>
      </c>
      <c r="L222" s="4"/>
      <c r="M222" s="4"/>
    </row>
    <row r="223" spans="7:13">
      <c r="G223" s="36">
        <v>48639</v>
      </c>
      <c r="H223" s="40">
        <v>5.6281516326530605</v>
      </c>
      <c r="I223" s="40">
        <v>5.8364632911392391</v>
      </c>
      <c r="J223" s="40">
        <v>5.6003428834921616</v>
      </c>
      <c r="K223" s="169">
        <f t="shared" si="8"/>
        <v>2033</v>
      </c>
      <c r="L223" s="4"/>
      <c r="M223" s="4"/>
    </row>
    <row r="224" spans="7:13">
      <c r="G224" s="36">
        <v>48670</v>
      </c>
      <c r="H224" s="40">
        <v>5.4342740816326529</v>
      </c>
      <c r="I224" s="40">
        <v>5.4515518987341762</v>
      </c>
      <c r="J224" s="40">
        <v>5.4107742801516556</v>
      </c>
      <c r="K224" s="169">
        <f t="shared" ref="K224:K311" si="9">YEAR(G224)</f>
        <v>2033</v>
      </c>
      <c r="L224" s="4"/>
      <c r="M224" s="4"/>
    </row>
    <row r="225" spans="7:13">
      <c r="G225" s="36">
        <v>48700</v>
      </c>
      <c r="H225" s="40">
        <v>5.2565189795918368</v>
      </c>
      <c r="I225" s="40">
        <v>5.4836531645569613</v>
      </c>
      <c r="J225" s="40">
        <v>5.232272384465622</v>
      </c>
      <c r="K225" s="169">
        <f t="shared" si="9"/>
        <v>2033</v>
      </c>
      <c r="L225" s="4"/>
      <c r="M225" s="4"/>
    </row>
    <row r="226" spans="7:13">
      <c r="G226" s="36">
        <v>48731</v>
      </c>
      <c r="H226" s="40">
        <v>5.2402944897959181</v>
      </c>
      <c r="I226" s="40">
        <v>5.323248101265821</v>
      </c>
      <c r="J226" s="40">
        <v>5.2134179936468898</v>
      </c>
      <c r="K226" s="169">
        <f t="shared" si="9"/>
        <v>2033</v>
      </c>
      <c r="L226" s="4"/>
      <c r="M226" s="4"/>
    </row>
    <row r="227" spans="7:13">
      <c r="G227" s="36">
        <v>48761</v>
      </c>
      <c r="H227" s="40">
        <v>5.5473353061224486</v>
      </c>
      <c r="I227" s="40">
        <v>5.3393493670886061</v>
      </c>
      <c r="J227" s="40">
        <v>5.5243105031253208</v>
      </c>
      <c r="K227" s="169">
        <f t="shared" si="9"/>
        <v>2033</v>
      </c>
      <c r="L227" s="4"/>
      <c r="M227" s="4"/>
    </row>
    <row r="228" spans="7:13">
      <c r="G228" s="36">
        <v>48792</v>
      </c>
      <c r="H228" s="40">
        <v>5.7250904081632656</v>
      </c>
      <c r="I228" s="40">
        <v>5.5317544303797463</v>
      </c>
      <c r="J228" s="40">
        <v>5.7028123988113544</v>
      </c>
      <c r="K228" s="169">
        <f t="shared" si="9"/>
        <v>2033</v>
      </c>
      <c r="L228" s="4"/>
      <c r="M228" s="4"/>
    </row>
    <row r="229" spans="7:13">
      <c r="G229" s="36">
        <v>48823</v>
      </c>
      <c r="H229" s="40">
        <v>5.6766210204081631</v>
      </c>
      <c r="I229" s="40">
        <v>5.4515518987341762</v>
      </c>
      <c r="J229" s="40">
        <v>5.651577641151758</v>
      </c>
      <c r="K229" s="169">
        <f t="shared" si="9"/>
        <v>2033</v>
      </c>
      <c r="L229" s="4"/>
      <c r="M229" s="4"/>
    </row>
    <row r="230" spans="7:13">
      <c r="G230" s="36">
        <v>48853</v>
      </c>
      <c r="H230" s="40">
        <v>5.7089679591836733</v>
      </c>
      <c r="I230" s="40">
        <v>5.7081594936708848</v>
      </c>
      <c r="J230" s="40">
        <v>5.6866222153909209</v>
      </c>
      <c r="K230" s="169">
        <f t="shared" si="9"/>
        <v>2033</v>
      </c>
      <c r="L230" s="4"/>
      <c r="M230" s="4"/>
    </row>
    <row r="231" spans="7:13">
      <c r="G231" s="36">
        <v>48884</v>
      </c>
      <c r="H231" s="40">
        <v>5.757437346938775</v>
      </c>
      <c r="I231" s="40">
        <v>6.0288683544303785</v>
      </c>
      <c r="J231" s="40">
        <v>5.7173630699866793</v>
      </c>
      <c r="K231" s="169">
        <f t="shared" si="9"/>
        <v>2033</v>
      </c>
      <c r="L231" s="4"/>
      <c r="M231" s="4"/>
    </row>
    <row r="232" spans="7:13">
      <c r="G232" s="36">
        <v>48914</v>
      </c>
      <c r="H232" s="40">
        <v>6.1614169387755098</v>
      </c>
      <c r="I232" s="40">
        <v>6.3816784810126572</v>
      </c>
      <c r="J232" s="40">
        <v>6.125601619018342</v>
      </c>
      <c r="K232" s="169">
        <f t="shared" si="9"/>
        <v>2033</v>
      </c>
      <c r="L232" s="4"/>
      <c r="M232" s="4"/>
    </row>
    <row r="233" spans="7:13">
      <c r="G233" s="36">
        <v>48945</v>
      </c>
      <c r="H233" s="40">
        <v>6.2825393877551017</v>
      </c>
      <c r="I233" s="40">
        <v>6.6061848101265817</v>
      </c>
      <c r="J233" s="40">
        <v>6.2446711958192438</v>
      </c>
      <c r="K233" s="169">
        <f t="shared" si="9"/>
        <v>2034</v>
      </c>
      <c r="L233" s="4"/>
      <c r="M233" s="4"/>
    </row>
    <row r="234" spans="7:13">
      <c r="G234" s="36">
        <v>48976</v>
      </c>
      <c r="H234" s="40">
        <v>6.2991720408163259</v>
      </c>
      <c r="I234" s="40">
        <v>6.6883113924050619</v>
      </c>
      <c r="J234" s="40">
        <v>6.2818676298801117</v>
      </c>
      <c r="K234" s="169">
        <f t="shared" si="9"/>
        <v>2034</v>
      </c>
      <c r="L234" s="4"/>
      <c r="M234" s="4"/>
    </row>
    <row r="235" spans="7:13">
      <c r="G235" s="36">
        <v>49004</v>
      </c>
      <c r="H235" s="40">
        <v>6.050702653061224</v>
      </c>
      <c r="I235" s="40">
        <v>6.2938810126582263</v>
      </c>
      <c r="J235" s="40">
        <v>6.0246691464289377</v>
      </c>
      <c r="K235" s="169">
        <f t="shared" si="9"/>
        <v>2034</v>
      </c>
      <c r="L235" s="4"/>
      <c r="M235" s="4"/>
    </row>
    <row r="236" spans="7:13">
      <c r="G236" s="36">
        <v>49035</v>
      </c>
      <c r="H236" s="40">
        <v>5.7691720408163265</v>
      </c>
      <c r="I236" s="40">
        <v>5.8829443037974674</v>
      </c>
      <c r="J236" s="40">
        <v>5.7470792294292448</v>
      </c>
      <c r="K236" s="169">
        <f t="shared" si="9"/>
        <v>2034</v>
      </c>
      <c r="L236" s="4"/>
      <c r="M236" s="4"/>
    </row>
    <row r="237" spans="7:13">
      <c r="G237" s="36">
        <v>49065</v>
      </c>
      <c r="H237" s="40">
        <v>5.6034577551020401</v>
      </c>
      <c r="I237" s="40">
        <v>5.7513999999999994</v>
      </c>
      <c r="J237" s="40">
        <v>5.5806687365508765</v>
      </c>
      <c r="K237" s="169">
        <f t="shared" si="9"/>
        <v>2034</v>
      </c>
      <c r="L237" s="4"/>
      <c r="M237" s="4"/>
    </row>
    <row r="238" spans="7:13">
      <c r="G238" s="36">
        <v>49096</v>
      </c>
      <c r="H238" s="40">
        <v>5.5537638775510203</v>
      </c>
      <c r="I238" s="40">
        <v>5.6199569620253156</v>
      </c>
      <c r="J238" s="40">
        <v>5.5282043447074498</v>
      </c>
      <c r="K238" s="169">
        <f t="shared" si="9"/>
        <v>2034</v>
      </c>
      <c r="L238" s="4"/>
      <c r="M238" s="4"/>
    </row>
    <row r="239" spans="7:13">
      <c r="G239" s="36">
        <v>49126</v>
      </c>
      <c r="H239" s="40">
        <v>5.7525393877551014</v>
      </c>
      <c r="I239" s="40">
        <v>5.4720075949367075</v>
      </c>
      <c r="J239" s="40">
        <v>5.7303766984322166</v>
      </c>
      <c r="K239" s="169">
        <f t="shared" si="9"/>
        <v>2034</v>
      </c>
      <c r="L239" s="4"/>
      <c r="M239" s="4"/>
    </row>
    <row r="240" spans="7:13">
      <c r="G240" s="36">
        <v>49157</v>
      </c>
      <c r="H240" s="40">
        <v>5.9347842857142856</v>
      </c>
      <c r="I240" s="40">
        <v>5.7020835443037967</v>
      </c>
      <c r="J240" s="40">
        <v>5.9133872527922948</v>
      </c>
      <c r="K240" s="169">
        <f t="shared" si="9"/>
        <v>2034</v>
      </c>
      <c r="L240" s="4"/>
      <c r="M240" s="4"/>
    </row>
    <row r="241" spans="7:13">
      <c r="G241" s="36">
        <v>49188</v>
      </c>
      <c r="H241" s="40">
        <v>5.8353965306122442</v>
      </c>
      <c r="I241" s="40">
        <v>5.5541341772151895</v>
      </c>
      <c r="J241" s="40">
        <v>5.8110202069884211</v>
      </c>
      <c r="K241" s="169">
        <f t="shared" si="9"/>
        <v>2034</v>
      </c>
      <c r="L241" s="4"/>
      <c r="M241" s="4"/>
    </row>
    <row r="242" spans="7:13">
      <c r="G242" s="36">
        <v>49218</v>
      </c>
      <c r="H242" s="40">
        <v>5.8519271428571429</v>
      </c>
      <c r="I242" s="40">
        <v>5.8336278481012647</v>
      </c>
      <c r="J242" s="40">
        <v>5.8301820063531107</v>
      </c>
      <c r="K242" s="169">
        <f t="shared" si="9"/>
        <v>2034</v>
      </c>
      <c r="L242" s="4"/>
      <c r="M242" s="4"/>
    </row>
    <row r="243" spans="7:13">
      <c r="G243" s="36">
        <v>49249</v>
      </c>
      <c r="H243" s="40">
        <v>5.9181516326530605</v>
      </c>
      <c r="I243" s="40">
        <v>6.2280582278481003</v>
      </c>
      <c r="J243" s="40">
        <v>5.8787525566144074</v>
      </c>
      <c r="K243" s="169">
        <f t="shared" si="9"/>
        <v>2034</v>
      </c>
      <c r="L243" s="4"/>
      <c r="M243" s="4"/>
    </row>
    <row r="244" spans="7:13">
      <c r="G244" s="36">
        <v>49279</v>
      </c>
      <c r="H244" s="40">
        <v>6.3157026530612237</v>
      </c>
      <c r="I244" s="40">
        <v>6.556868354430379</v>
      </c>
      <c r="J244" s="40">
        <v>6.2805355261809614</v>
      </c>
      <c r="K244" s="169">
        <f t="shared" si="9"/>
        <v>2034</v>
      </c>
      <c r="L244" s="4"/>
      <c r="M244" s="4"/>
    </row>
    <row r="245" spans="7:13">
      <c r="G245" s="36">
        <v>49310</v>
      </c>
      <c r="H245" s="40">
        <v>6.4569271428571433</v>
      </c>
      <c r="I245" s="40">
        <v>6.7705392405063272</v>
      </c>
      <c r="J245" s="40">
        <v>6.4197915974997448</v>
      </c>
      <c r="K245" s="169">
        <f t="shared" si="9"/>
        <v>2035</v>
      </c>
      <c r="L245" s="4"/>
      <c r="M245" s="4"/>
    </row>
    <row r="246" spans="7:13">
      <c r="G246" s="36">
        <v>49341</v>
      </c>
      <c r="H246" s="40">
        <v>6.4908046938775508</v>
      </c>
      <c r="I246" s="40">
        <v>6.8884126582278471</v>
      </c>
      <c r="J246" s="40">
        <v>6.4743053796495547</v>
      </c>
      <c r="K246" s="169">
        <f t="shared" si="9"/>
        <v>2035</v>
      </c>
      <c r="L246" s="4"/>
      <c r="M246" s="4"/>
    </row>
    <row r="247" spans="7:13">
      <c r="G247" s="36">
        <v>49369</v>
      </c>
      <c r="H247" s="40">
        <v>6.2871312244897952</v>
      </c>
      <c r="I247" s="40">
        <v>6.5345898734177199</v>
      </c>
      <c r="J247" s="40">
        <v>6.2620910134235066</v>
      </c>
      <c r="K247" s="169">
        <f t="shared" si="9"/>
        <v>2035</v>
      </c>
      <c r="L247" s="4"/>
      <c r="M247" s="4"/>
    </row>
    <row r="248" spans="7:13">
      <c r="G248" s="36">
        <v>49400</v>
      </c>
      <c r="H248" s="40">
        <v>6.0664169387755091</v>
      </c>
      <c r="I248" s="40">
        <v>6.1808683544303786</v>
      </c>
      <c r="J248" s="40">
        <v>6.0455729275540531</v>
      </c>
      <c r="K248" s="169">
        <f t="shared" si="9"/>
        <v>2035</v>
      </c>
      <c r="L248" s="4"/>
      <c r="M248" s="4"/>
    </row>
    <row r="249" spans="7:13">
      <c r="G249" s="36">
        <v>49430</v>
      </c>
      <c r="H249" s="40">
        <v>6.0324373469387753</v>
      </c>
      <c r="I249" s="40">
        <v>6.079703797468353</v>
      </c>
      <c r="J249" s="40">
        <v>6.0114505789527621</v>
      </c>
      <c r="K249" s="169">
        <f t="shared" si="9"/>
        <v>2035</v>
      </c>
      <c r="L249" s="4"/>
      <c r="M249" s="4"/>
    </row>
    <row r="250" spans="7:13">
      <c r="G250" s="36">
        <v>49461</v>
      </c>
      <c r="H250" s="40">
        <v>5.9306006122448975</v>
      </c>
      <c r="I250" s="40">
        <v>5.8270455696202523</v>
      </c>
      <c r="J250" s="40">
        <v>5.9066242647812279</v>
      </c>
      <c r="K250" s="169">
        <f t="shared" si="9"/>
        <v>2035</v>
      </c>
      <c r="L250" s="4"/>
      <c r="M250" s="4"/>
    </row>
    <row r="251" spans="7:13">
      <c r="G251" s="36">
        <v>49491</v>
      </c>
      <c r="H251" s="40">
        <v>6.2022332653061225</v>
      </c>
      <c r="I251" s="40">
        <v>5.8101341772151889</v>
      </c>
      <c r="J251" s="40">
        <v>6.1819598524438986</v>
      </c>
      <c r="K251" s="169">
        <f t="shared" si="9"/>
        <v>2035</v>
      </c>
      <c r="L251" s="4"/>
      <c r="M251" s="4"/>
    </row>
    <row r="252" spans="7:13">
      <c r="G252" s="36">
        <v>49522</v>
      </c>
      <c r="H252" s="40">
        <v>6.3380495918367341</v>
      </c>
      <c r="I252" s="40">
        <v>5.8775772151898726</v>
      </c>
      <c r="J252" s="40">
        <v>6.3183467773337441</v>
      </c>
      <c r="K252" s="169">
        <f t="shared" si="9"/>
        <v>2035</v>
      </c>
      <c r="L252" s="4"/>
      <c r="M252" s="4"/>
    </row>
    <row r="253" spans="7:13">
      <c r="G253" s="36">
        <v>49553</v>
      </c>
      <c r="H253" s="40">
        <v>6.1852944897959183</v>
      </c>
      <c r="I253" s="40">
        <v>5.9112987341772136</v>
      </c>
      <c r="J253" s="40">
        <v>6.1623881750179326</v>
      </c>
      <c r="K253" s="169">
        <f t="shared" si="9"/>
        <v>2035</v>
      </c>
      <c r="L253" s="4"/>
      <c r="M253" s="4"/>
    </row>
    <row r="254" spans="7:13">
      <c r="G254" s="36">
        <v>49583</v>
      </c>
      <c r="H254" s="40">
        <v>6.1852944897959183</v>
      </c>
      <c r="I254" s="40">
        <v>6.2144886075949355</v>
      </c>
      <c r="J254" s="40">
        <v>6.1649499129009122</v>
      </c>
      <c r="K254" s="169">
        <f t="shared" si="9"/>
        <v>2035</v>
      </c>
      <c r="L254" s="4"/>
      <c r="M254" s="4"/>
    </row>
    <row r="255" spans="7:13">
      <c r="G255" s="36">
        <v>49614</v>
      </c>
      <c r="H255" s="40">
        <v>6.2362128571428572</v>
      </c>
      <c r="I255" s="40">
        <v>6.5345898734177199</v>
      </c>
      <c r="J255" s="40">
        <v>6.1981500358643302</v>
      </c>
      <c r="K255" s="169">
        <f t="shared" si="9"/>
        <v>2035</v>
      </c>
      <c r="L255" s="4"/>
      <c r="M255" s="4"/>
    </row>
    <row r="256" spans="7:13">
      <c r="G256" s="36">
        <v>49644</v>
      </c>
      <c r="H256" s="40">
        <v>6.6096822448979582</v>
      </c>
      <c r="I256" s="40">
        <v>6.8547924050632902</v>
      </c>
      <c r="J256" s="40">
        <v>6.5757501998155554</v>
      </c>
      <c r="K256" s="169">
        <f t="shared" si="9"/>
        <v>2035</v>
      </c>
      <c r="L256" s="4"/>
      <c r="M256" s="4"/>
    </row>
    <row r="257" spans="7:13">
      <c r="G257" s="36">
        <v>49675</v>
      </c>
      <c r="H257" s="40">
        <v>6.8688659183673471</v>
      </c>
      <c r="I257" s="40">
        <v>7.1185898734177195</v>
      </c>
      <c r="J257" s="40">
        <v>6.8334610308433241</v>
      </c>
      <c r="K257" s="169">
        <f t="shared" si="9"/>
        <v>2036</v>
      </c>
      <c r="L257" s="4"/>
      <c r="M257" s="4"/>
    </row>
    <row r="258" spans="7:13">
      <c r="G258" s="36">
        <v>49706</v>
      </c>
      <c r="H258" s="40">
        <v>6.8166210204081636</v>
      </c>
      <c r="I258" s="40">
        <v>7.2569189873417708</v>
      </c>
      <c r="J258" s="40">
        <v>6.8014905420637364</v>
      </c>
      <c r="K258" s="169">
        <f t="shared" si="9"/>
        <v>2036</v>
      </c>
      <c r="L258" s="4"/>
      <c r="M258" s="4"/>
    </row>
    <row r="259" spans="7:13">
      <c r="G259" s="36">
        <v>49735</v>
      </c>
      <c r="H259" s="40">
        <v>6.694682244897959</v>
      </c>
      <c r="I259" s="40">
        <v>6.9284126582278471</v>
      </c>
      <c r="J259" s="40">
        <v>6.6713542576083622</v>
      </c>
      <c r="K259" s="169">
        <f t="shared" si="9"/>
        <v>2036</v>
      </c>
      <c r="L259" s="4"/>
      <c r="M259" s="4"/>
    </row>
    <row r="260" spans="7:13">
      <c r="G260" s="36">
        <v>49766</v>
      </c>
      <c r="H260" s="40">
        <v>6.5031516326530614</v>
      </c>
      <c r="I260" s="40">
        <v>6.6691721518987332</v>
      </c>
      <c r="J260" s="40">
        <v>6.4841424531201977</v>
      </c>
      <c r="K260" s="169">
        <f t="shared" si="9"/>
        <v>2036</v>
      </c>
      <c r="L260" s="4"/>
      <c r="M260" s="4"/>
    </row>
    <row r="261" spans="7:13">
      <c r="G261" s="36">
        <v>49796</v>
      </c>
      <c r="H261" s="40">
        <v>6.4857026530612245</v>
      </c>
      <c r="I261" s="40">
        <v>6.6173240506329094</v>
      </c>
      <c r="J261" s="40">
        <v>6.4666201660006157</v>
      </c>
      <c r="K261" s="169">
        <f t="shared" si="9"/>
        <v>2036</v>
      </c>
      <c r="L261" s="4"/>
      <c r="M261" s="4"/>
    </row>
    <row r="262" spans="7:13">
      <c r="G262" s="36">
        <v>49827</v>
      </c>
      <c r="H262" s="40">
        <v>6.3986618367346937</v>
      </c>
      <c r="I262" s="40">
        <v>6.3752987341772132</v>
      </c>
      <c r="J262" s="40">
        <v>6.3766519315503638</v>
      </c>
      <c r="K262" s="169">
        <f t="shared" si="9"/>
        <v>2036</v>
      </c>
      <c r="L262" s="4"/>
      <c r="M262" s="4"/>
    </row>
    <row r="263" spans="7:13">
      <c r="G263" s="36">
        <v>49857</v>
      </c>
      <c r="H263" s="40">
        <v>6.6773353061224485</v>
      </c>
      <c r="I263" s="40">
        <v>6.3407670886075937</v>
      </c>
      <c r="J263" s="40">
        <v>6.6590579157700587</v>
      </c>
      <c r="K263" s="169">
        <f t="shared" si="9"/>
        <v>2036</v>
      </c>
      <c r="L263" s="4"/>
      <c r="M263" s="4"/>
    </row>
    <row r="264" spans="7:13">
      <c r="G264" s="36">
        <v>49888</v>
      </c>
      <c r="H264" s="40">
        <v>6.9037638775510208</v>
      </c>
      <c r="I264" s="40">
        <v>6.4789949367088591</v>
      </c>
      <c r="J264" s="40">
        <v>6.8864377702633472</v>
      </c>
      <c r="K264" s="169">
        <f t="shared" si="9"/>
        <v>2036</v>
      </c>
      <c r="L264" s="4"/>
      <c r="M264" s="4"/>
    </row>
    <row r="265" spans="7:13">
      <c r="G265" s="36">
        <v>49919</v>
      </c>
      <c r="H265" s="40">
        <v>6.7121312244897959</v>
      </c>
      <c r="I265" s="40">
        <v>6.4444632911392397</v>
      </c>
      <c r="J265" s="40">
        <v>6.6914382826109238</v>
      </c>
      <c r="K265" s="169">
        <f t="shared" si="9"/>
        <v>2036</v>
      </c>
      <c r="L265" s="4"/>
      <c r="M265" s="4"/>
    </row>
    <row r="266" spans="7:13">
      <c r="G266" s="36">
        <v>49949</v>
      </c>
      <c r="H266" s="40">
        <v>6.7121312244897959</v>
      </c>
      <c r="I266" s="40">
        <v>6.7555518987341765</v>
      </c>
      <c r="J266" s="40">
        <v>6.6940000204939034</v>
      </c>
      <c r="K266" s="169">
        <f t="shared" si="9"/>
        <v>2036</v>
      </c>
      <c r="L266" s="4"/>
      <c r="M266" s="4"/>
    </row>
    <row r="267" spans="7:13">
      <c r="G267" s="36">
        <v>49980</v>
      </c>
      <c r="H267" s="40">
        <v>6.7643761224489793</v>
      </c>
      <c r="I267" s="40">
        <v>7.1704379746835434</v>
      </c>
      <c r="J267" s="40">
        <v>6.7285322471564708</v>
      </c>
      <c r="K267" s="169">
        <f t="shared" si="9"/>
        <v>2036</v>
      </c>
      <c r="L267" s="4"/>
      <c r="M267" s="4"/>
    </row>
    <row r="268" spans="7:13">
      <c r="G268" s="36">
        <v>50010</v>
      </c>
      <c r="H268" s="40">
        <v>7.1649883673469379</v>
      </c>
      <c r="I268" s="40">
        <v>7.4816278481012644</v>
      </c>
      <c r="J268" s="40">
        <v>7.1333893021826009</v>
      </c>
      <c r="K268" s="169">
        <f t="shared" si="9"/>
        <v>2036</v>
      </c>
      <c r="L268" s="4"/>
      <c r="M268" s="4"/>
    </row>
    <row r="269" spans="7:13">
      <c r="G269" s="36">
        <v>50041</v>
      </c>
      <c r="H269" s="40">
        <v>7.3266210204081625</v>
      </c>
      <c r="I269" s="40">
        <v>7.6678556962025306</v>
      </c>
      <c r="J269" s="40">
        <v>7.2931392765652223</v>
      </c>
      <c r="K269" s="169">
        <f t="shared" si="9"/>
        <v>2037</v>
      </c>
      <c r="L269" s="4"/>
      <c r="M269" s="4"/>
    </row>
    <row r="270" spans="7:13">
      <c r="G270" s="36">
        <v>50072</v>
      </c>
      <c r="H270" s="40">
        <v>7.290906734693877</v>
      </c>
      <c r="I270" s="40">
        <v>7.756463291139239</v>
      </c>
      <c r="J270" s="40">
        <v>7.2777688492673436</v>
      </c>
      <c r="K270" s="169">
        <f t="shared" si="9"/>
        <v>2037</v>
      </c>
      <c r="L270" s="4"/>
      <c r="M270" s="4"/>
    </row>
    <row r="271" spans="7:13">
      <c r="G271" s="36">
        <v>50100</v>
      </c>
      <c r="H271" s="40">
        <v>7.0051924489795923</v>
      </c>
      <c r="I271" s="40">
        <v>7.4020329113924035</v>
      </c>
      <c r="J271" s="40">
        <v>6.9831689927246643</v>
      </c>
      <c r="K271" s="169">
        <f t="shared" si="9"/>
        <v>2037</v>
      </c>
      <c r="L271" s="4"/>
      <c r="M271" s="4"/>
    </row>
    <row r="272" spans="7:13">
      <c r="G272" s="36">
        <v>50131</v>
      </c>
      <c r="H272" s="40">
        <v>6.6660087755102033</v>
      </c>
      <c r="I272" s="40">
        <v>6.888210126582277</v>
      </c>
      <c r="J272" s="40">
        <v>6.6476837995696281</v>
      </c>
      <c r="K272" s="169">
        <f t="shared" si="9"/>
        <v>2037</v>
      </c>
      <c r="L272" s="4"/>
      <c r="M272" s="4"/>
    </row>
    <row r="273" spans="7:13">
      <c r="G273" s="36">
        <v>50161</v>
      </c>
      <c r="H273" s="40">
        <v>6.6660087755102033</v>
      </c>
      <c r="I273" s="40">
        <v>6.7997037974683527</v>
      </c>
      <c r="J273" s="40">
        <v>6.6476837995696281</v>
      </c>
      <c r="K273" s="169">
        <f t="shared" si="9"/>
        <v>2037</v>
      </c>
      <c r="L273" s="4"/>
      <c r="M273" s="4"/>
    </row>
    <row r="274" spans="7:13">
      <c r="G274" s="36">
        <v>50192</v>
      </c>
      <c r="H274" s="40">
        <v>6.594580204081633</v>
      </c>
      <c r="I274" s="40">
        <v>6.5161594936708847</v>
      </c>
      <c r="J274" s="40">
        <v>6.573393400963214</v>
      </c>
      <c r="K274" s="169">
        <f t="shared" si="9"/>
        <v>2037</v>
      </c>
      <c r="L274" s="4"/>
      <c r="M274" s="4"/>
    </row>
    <row r="275" spans="7:13">
      <c r="G275" s="36">
        <v>50222</v>
      </c>
      <c r="H275" s="40">
        <v>6.8267230612244898</v>
      </c>
      <c r="I275" s="40">
        <v>6.4984379746835428</v>
      </c>
      <c r="J275" s="40">
        <v>6.8090732861973571</v>
      </c>
      <c r="K275" s="169">
        <f t="shared" si="9"/>
        <v>2037</v>
      </c>
      <c r="L275" s="4"/>
      <c r="M275" s="4"/>
    </row>
    <row r="276" spans="7:13">
      <c r="G276" s="36">
        <v>50253</v>
      </c>
      <c r="H276" s="40">
        <v>6.9694781632653058</v>
      </c>
      <c r="I276" s="40">
        <v>6.604767088607594</v>
      </c>
      <c r="J276" s="40">
        <v>6.9524281381289077</v>
      </c>
      <c r="K276" s="169">
        <f t="shared" si="9"/>
        <v>2037</v>
      </c>
      <c r="L276" s="4"/>
      <c r="M276" s="4"/>
    </row>
    <row r="277" spans="7:13">
      <c r="G277" s="36">
        <v>50284</v>
      </c>
      <c r="H277" s="40">
        <v>6.7552944897959177</v>
      </c>
      <c r="I277" s="40">
        <v>6.5693240506329103</v>
      </c>
      <c r="J277" s="40">
        <v>6.7347828875909421</v>
      </c>
      <c r="K277" s="169">
        <f t="shared" si="9"/>
        <v>2037</v>
      </c>
      <c r="L277" s="4"/>
      <c r="M277" s="4"/>
    </row>
    <row r="278" spans="7:13">
      <c r="G278" s="36">
        <v>50314</v>
      </c>
      <c r="H278" s="40">
        <v>6.8267230612244898</v>
      </c>
      <c r="I278" s="40">
        <v>6.9413746835443026</v>
      </c>
      <c r="J278" s="40">
        <v>6.8090732861973571</v>
      </c>
      <c r="K278" s="169">
        <f t="shared" si="9"/>
        <v>2037</v>
      </c>
      <c r="L278" s="4"/>
      <c r="M278" s="4"/>
    </row>
    <row r="279" spans="7:13">
      <c r="G279" s="36">
        <v>50345</v>
      </c>
      <c r="H279" s="40">
        <v>6.8801924489795914</v>
      </c>
      <c r="I279" s="40">
        <v>7.2426405063291126</v>
      </c>
      <c r="J279" s="40">
        <v>6.8448351470437547</v>
      </c>
      <c r="K279" s="169">
        <f t="shared" si="9"/>
        <v>2037</v>
      </c>
      <c r="L279" s="4"/>
      <c r="M279" s="4"/>
    </row>
    <row r="280" spans="7:13">
      <c r="G280" s="36">
        <v>50375</v>
      </c>
      <c r="H280" s="40">
        <v>7.3087638775510202</v>
      </c>
      <c r="I280" s="40">
        <v>7.6855772151898725</v>
      </c>
      <c r="J280" s="40">
        <v>7.2777688492673436</v>
      </c>
      <c r="K280" s="169">
        <f t="shared" si="9"/>
        <v>2037</v>
      </c>
      <c r="L280" s="4"/>
      <c r="M280" s="4"/>
    </row>
    <row r="281" spans="7:13">
      <c r="G281" s="36">
        <v>50406</v>
      </c>
      <c r="H281" s="40">
        <v>7.4990700000000006</v>
      </c>
      <c r="I281" s="40">
        <v>7.9027924050632894</v>
      </c>
      <c r="J281" s="40">
        <v>7.4663127574546584</v>
      </c>
      <c r="K281" s="169">
        <f t="shared" ref="K281:K304" si="10">YEAR(G281)</f>
        <v>2038</v>
      </c>
      <c r="L281" s="4"/>
      <c r="M281" s="4"/>
    </row>
    <row r="282" spans="7:13">
      <c r="G282" s="36">
        <v>50437</v>
      </c>
      <c r="H282" s="40">
        <v>7.4807026530612237</v>
      </c>
      <c r="I282" s="40">
        <v>7.9936278481012648</v>
      </c>
      <c r="J282" s="40">
        <v>7.4683621477610416</v>
      </c>
      <c r="K282" s="169">
        <f t="shared" si="10"/>
        <v>2038</v>
      </c>
      <c r="L282" s="4"/>
      <c r="M282" s="4"/>
    </row>
    <row r="283" spans="7:13">
      <c r="G283" s="36">
        <v>50465</v>
      </c>
      <c r="H283" s="40">
        <v>7.2792740816326527</v>
      </c>
      <c r="I283" s="40">
        <v>7.6300835443037966</v>
      </c>
      <c r="J283" s="40">
        <v>7.2584021108720158</v>
      </c>
      <c r="K283" s="169">
        <f t="shared" si="10"/>
        <v>2038</v>
      </c>
      <c r="L283" s="4"/>
      <c r="M283" s="4"/>
    </row>
    <row r="284" spans="7:13">
      <c r="G284" s="36">
        <v>50496</v>
      </c>
      <c r="H284" s="40">
        <v>7.0593761224489793</v>
      </c>
      <c r="I284" s="40">
        <v>7.3028936708860748</v>
      </c>
      <c r="J284" s="40">
        <v>7.0427037811251161</v>
      </c>
      <c r="K284" s="169">
        <f t="shared" si="10"/>
        <v>2038</v>
      </c>
      <c r="L284" s="4"/>
      <c r="M284" s="4"/>
    </row>
    <row r="285" spans="7:13">
      <c r="G285" s="36">
        <v>50526</v>
      </c>
      <c r="H285" s="40">
        <v>7.0411108163265306</v>
      </c>
      <c r="I285" s="40">
        <v>7.2665392405063276</v>
      </c>
      <c r="J285" s="40">
        <v>7.0243617378829803</v>
      </c>
      <c r="K285" s="169">
        <f t="shared" si="10"/>
        <v>2038</v>
      </c>
      <c r="L285" s="4"/>
      <c r="M285" s="4"/>
    </row>
    <row r="286" spans="7:13">
      <c r="G286" s="36">
        <v>50557</v>
      </c>
      <c r="H286" s="40">
        <v>6.98611081632653</v>
      </c>
      <c r="I286" s="40">
        <v>6.9756025316455688</v>
      </c>
      <c r="J286" s="40">
        <v>6.9665689312429562</v>
      </c>
      <c r="K286" s="169">
        <f t="shared" si="10"/>
        <v>2038</v>
      </c>
      <c r="L286" s="4"/>
      <c r="M286" s="4"/>
    </row>
    <row r="287" spans="7:13">
      <c r="G287" s="36">
        <v>50587</v>
      </c>
      <c r="H287" s="40">
        <v>7.2975393877551014</v>
      </c>
      <c r="I287" s="40">
        <v>7.011956962025315</v>
      </c>
      <c r="J287" s="40">
        <v>7.2818676298801108</v>
      </c>
      <c r="K287" s="169">
        <f t="shared" si="10"/>
        <v>2038</v>
      </c>
      <c r="L287" s="4"/>
      <c r="M287" s="4"/>
    </row>
    <row r="288" spans="7:13">
      <c r="G288" s="36">
        <v>50618</v>
      </c>
      <c r="H288" s="40">
        <v>7.4258046938775504</v>
      </c>
      <c r="I288" s="40">
        <v>7.1210202531645557</v>
      </c>
      <c r="J288" s="40">
        <v>7.4106718106363365</v>
      </c>
      <c r="K288" s="169">
        <f t="shared" si="10"/>
        <v>2038</v>
      </c>
      <c r="L288" s="4"/>
      <c r="M288" s="4"/>
    </row>
    <row r="289" spans="7:13">
      <c r="G289" s="36">
        <v>50649</v>
      </c>
      <c r="H289" s="40">
        <v>7.2242740816326529</v>
      </c>
      <c r="I289" s="40">
        <v>7.0665392405063274</v>
      </c>
      <c r="J289" s="40">
        <v>7.2057327799979509</v>
      </c>
      <c r="K289" s="169">
        <f t="shared" si="10"/>
        <v>2038</v>
      </c>
      <c r="L289" s="4"/>
      <c r="M289" s="4"/>
    </row>
    <row r="290" spans="7:13">
      <c r="G290" s="36">
        <v>50679</v>
      </c>
      <c r="H290" s="40">
        <v>7.2242740816326529</v>
      </c>
      <c r="I290" s="40">
        <v>7.4483113924050617</v>
      </c>
      <c r="J290" s="40">
        <v>7.2082945178809315</v>
      </c>
      <c r="K290" s="169">
        <f t="shared" si="10"/>
        <v>2038</v>
      </c>
      <c r="L290" s="4"/>
      <c r="M290" s="4"/>
    </row>
    <row r="291" spans="7:13">
      <c r="G291" s="36">
        <v>50710</v>
      </c>
      <c r="H291" s="40">
        <v>7.3159067346938773</v>
      </c>
      <c r="I291" s="40">
        <v>7.684564556962024</v>
      </c>
      <c r="J291" s="40">
        <v>7.2823799774567073</v>
      </c>
      <c r="K291" s="169">
        <f t="shared" si="10"/>
        <v>2038</v>
      </c>
      <c r="L291" s="4"/>
      <c r="M291" s="4"/>
    </row>
    <row r="292" spans="7:13">
      <c r="G292" s="36">
        <v>50740</v>
      </c>
      <c r="H292" s="40">
        <v>7.7921312244897951</v>
      </c>
      <c r="I292" s="40">
        <v>8.0845645569620235</v>
      </c>
      <c r="J292" s="40">
        <v>7.7631669433343591</v>
      </c>
      <c r="K292" s="169">
        <f t="shared" si="10"/>
        <v>2038</v>
      </c>
      <c r="L292" s="4"/>
      <c r="M292" s="4"/>
    </row>
    <row r="293" spans="7:13">
      <c r="G293" s="36">
        <v>50771</v>
      </c>
      <c r="H293" s="40">
        <v>7.9386618367346937</v>
      </c>
      <c r="I293" s="40">
        <v>8.3498810126582264</v>
      </c>
      <c r="J293" s="40">
        <v>7.9077514294497391</v>
      </c>
      <c r="K293" s="169">
        <f t="shared" si="10"/>
        <v>2039</v>
      </c>
      <c r="L293" s="4"/>
      <c r="M293" s="4"/>
    </row>
    <row r="294" spans="7:13">
      <c r="G294" s="36">
        <v>50802</v>
      </c>
      <c r="H294" s="40">
        <v>7.9386618367346937</v>
      </c>
      <c r="I294" s="40">
        <v>8.4057797468354423</v>
      </c>
      <c r="J294" s="40">
        <v>7.928245332513578</v>
      </c>
      <c r="K294" s="169">
        <f t="shared" si="10"/>
        <v>2039</v>
      </c>
      <c r="L294" s="4"/>
      <c r="M294" s="4"/>
    </row>
    <row r="295" spans="7:13">
      <c r="G295" s="36">
        <v>50830</v>
      </c>
      <c r="H295" s="40">
        <v>7.6379475510204085</v>
      </c>
      <c r="I295" s="40">
        <v>7.9209189873417705</v>
      </c>
      <c r="J295" s="40">
        <v>7.6185824572189782</v>
      </c>
      <c r="K295" s="169">
        <f t="shared" si="10"/>
        <v>2039</v>
      </c>
      <c r="L295" s="4"/>
      <c r="M295" s="4"/>
    </row>
    <row r="296" spans="7:13">
      <c r="G296" s="36">
        <v>50861</v>
      </c>
      <c r="H296" s="40">
        <v>7.2996822448979595</v>
      </c>
      <c r="I296" s="40">
        <v>7.5664886075949349</v>
      </c>
      <c r="J296" s="40">
        <v>7.284019489701814</v>
      </c>
      <c r="K296" s="169">
        <f t="shared" si="10"/>
        <v>2039</v>
      </c>
      <c r="L296" s="4"/>
      <c r="M296" s="4"/>
    </row>
    <row r="297" spans="7:13">
      <c r="G297" s="36">
        <v>50891</v>
      </c>
      <c r="H297" s="40">
        <v>7.3184577551020409</v>
      </c>
      <c r="I297" s="40">
        <v>7.5478556962025305</v>
      </c>
      <c r="J297" s="40">
        <v>7.3028738805205453</v>
      </c>
      <c r="K297" s="169">
        <f t="shared" si="10"/>
        <v>2039</v>
      </c>
      <c r="L297" s="4"/>
      <c r="M297" s="4"/>
    </row>
    <row r="298" spans="7:13">
      <c r="G298" s="36">
        <v>50922</v>
      </c>
      <c r="H298" s="40">
        <v>7.2057026530612243</v>
      </c>
      <c r="I298" s="40">
        <v>7.3240582278481003</v>
      </c>
      <c r="J298" s="40">
        <v>7.1870833282098587</v>
      </c>
      <c r="K298" s="169">
        <f t="shared" si="10"/>
        <v>2039</v>
      </c>
      <c r="L298" s="4"/>
      <c r="M298" s="4"/>
    </row>
    <row r="299" spans="7:13">
      <c r="G299" s="36">
        <v>50952</v>
      </c>
      <c r="H299" s="40">
        <v>7.4687638775510203</v>
      </c>
      <c r="I299" s="40">
        <v>7.2867924050632897</v>
      </c>
      <c r="J299" s="40">
        <v>7.4538114765857166</v>
      </c>
      <c r="K299" s="169">
        <f t="shared" si="10"/>
        <v>2039</v>
      </c>
      <c r="L299" s="4"/>
      <c r="M299" s="4"/>
    </row>
    <row r="300" spans="7:13">
      <c r="G300" s="36">
        <v>50983</v>
      </c>
      <c r="H300" s="40">
        <v>7.6002944897959184</v>
      </c>
      <c r="I300" s="40">
        <v>7.3799569620253154</v>
      </c>
      <c r="J300" s="40">
        <v>7.5858946818321558</v>
      </c>
      <c r="K300" s="169">
        <f t="shared" si="10"/>
        <v>2039</v>
      </c>
      <c r="L300" s="4"/>
      <c r="M300" s="4"/>
    </row>
    <row r="301" spans="7:13">
      <c r="G301" s="36">
        <v>51014</v>
      </c>
      <c r="H301" s="40">
        <v>7.3935597959183665</v>
      </c>
      <c r="I301" s="40">
        <v>7.3240582278481003</v>
      </c>
      <c r="J301" s="40">
        <v>7.3757297059124918</v>
      </c>
      <c r="K301" s="169">
        <f t="shared" si="10"/>
        <v>2039</v>
      </c>
      <c r="L301" s="4"/>
      <c r="M301" s="4"/>
    </row>
    <row r="302" spans="7:13">
      <c r="G302" s="36">
        <v>51044</v>
      </c>
      <c r="H302" s="40">
        <v>7.4312128571428566</v>
      </c>
      <c r="I302" s="40">
        <v>7.6597544303797456</v>
      </c>
      <c r="J302" s="40">
        <v>7.4161026949482531</v>
      </c>
      <c r="K302" s="169">
        <f t="shared" si="10"/>
        <v>2039</v>
      </c>
      <c r="L302" s="4"/>
      <c r="M302" s="4"/>
    </row>
    <row r="303" spans="7:13">
      <c r="G303" s="36">
        <v>51075</v>
      </c>
      <c r="H303" s="40">
        <v>7.5251924489795918</v>
      </c>
      <c r="I303" s="40">
        <v>7.8649189873417704</v>
      </c>
      <c r="J303" s="40">
        <v>7.4925449533763713</v>
      </c>
      <c r="K303" s="169">
        <f t="shared" si="10"/>
        <v>2039</v>
      </c>
      <c r="L303" s="4"/>
      <c r="M303" s="4"/>
    </row>
    <row r="304" spans="7:13">
      <c r="G304" s="36">
        <v>51105</v>
      </c>
      <c r="H304" s="40">
        <v>7.9949883673469389</v>
      </c>
      <c r="I304" s="40">
        <v>8.3498810126582264</v>
      </c>
      <c r="J304" s="40">
        <v>7.9668763397889126</v>
      </c>
      <c r="K304" s="169">
        <f t="shared" si="10"/>
        <v>2039</v>
      </c>
      <c r="L304" s="4"/>
      <c r="M304" s="4"/>
    </row>
    <row r="305" spans="7:13">
      <c r="G305" s="36">
        <v>51136</v>
      </c>
      <c r="H305" s="40">
        <v>8.1838659183673474</v>
      </c>
      <c r="I305" s="40">
        <v>8.6426405063291121</v>
      </c>
      <c r="J305" s="40">
        <v>8.1539856747617598</v>
      </c>
      <c r="K305" s="169">
        <f t="shared" si="9"/>
        <v>2040</v>
      </c>
      <c r="L305" s="4"/>
      <c r="M305" s="4"/>
    </row>
    <row r="306" spans="7:13">
      <c r="G306" s="36">
        <v>51167</v>
      </c>
      <c r="H306" s="40">
        <v>8.1838659183673474</v>
      </c>
      <c r="I306" s="40">
        <v>8.7957544303797448</v>
      </c>
      <c r="J306" s="40">
        <v>8.1744795778255988</v>
      </c>
      <c r="K306" s="169">
        <f t="shared" si="9"/>
        <v>2040</v>
      </c>
      <c r="L306" s="4"/>
      <c r="M306" s="4"/>
    </row>
    <row r="307" spans="7:13">
      <c r="G307" s="36">
        <v>51196</v>
      </c>
      <c r="H307" s="40">
        <v>7.8753965306122442</v>
      </c>
      <c r="I307" s="40">
        <v>8.2408177215189848</v>
      </c>
      <c r="J307" s="40">
        <v>7.8570290193667391</v>
      </c>
      <c r="K307" s="169">
        <f t="shared" si="9"/>
        <v>2040</v>
      </c>
      <c r="L307" s="4"/>
      <c r="M307" s="4"/>
    </row>
    <row r="308" spans="7:13">
      <c r="G308" s="36">
        <v>51227</v>
      </c>
      <c r="H308" s="40">
        <v>7.5475393877551014</v>
      </c>
      <c r="I308" s="40">
        <v>7.8964126582278471</v>
      </c>
      <c r="J308" s="40">
        <v>7.5329179424121326</v>
      </c>
      <c r="K308" s="169">
        <f t="shared" si="9"/>
        <v>2040</v>
      </c>
      <c r="L308" s="4"/>
      <c r="M308" s="4"/>
    </row>
    <row r="309" spans="7:13">
      <c r="G309" s="36">
        <v>51257</v>
      </c>
      <c r="H309" s="40">
        <v>7.5668251020408164</v>
      </c>
      <c r="I309" s="40">
        <v>7.8389949367088594</v>
      </c>
      <c r="J309" s="40">
        <v>7.5522846808074604</v>
      </c>
      <c r="K309" s="169">
        <f t="shared" si="9"/>
        <v>2040</v>
      </c>
      <c r="L309" s="4"/>
      <c r="M309" s="4"/>
    </row>
    <row r="310" spans="7:13">
      <c r="G310" s="36">
        <v>51288</v>
      </c>
      <c r="H310" s="40">
        <v>7.4511108163265298</v>
      </c>
      <c r="I310" s="40">
        <v>7.4562101265822767</v>
      </c>
      <c r="J310" s="40">
        <v>7.4335225125525168</v>
      </c>
      <c r="K310" s="169">
        <f t="shared" si="9"/>
        <v>2040</v>
      </c>
      <c r="L310" s="4"/>
      <c r="M310" s="4"/>
    </row>
    <row r="311" spans="7:13">
      <c r="G311" s="36">
        <v>51318</v>
      </c>
      <c r="H311" s="40">
        <v>7.7018251020408162</v>
      </c>
      <c r="I311" s="40">
        <v>7.4179316455696185</v>
      </c>
      <c r="J311" s="40">
        <v>7.6878518495747521</v>
      </c>
      <c r="K311" s="169">
        <f t="shared" si="9"/>
        <v>2040</v>
      </c>
      <c r="L311" s="4"/>
      <c r="M311" s="4"/>
    </row>
    <row r="312" spans="7:13">
      <c r="G312" s="36">
        <v>51349</v>
      </c>
      <c r="H312" s="40">
        <v>7.8753965306122442</v>
      </c>
      <c r="I312" s="40">
        <v>7.6667417721518971</v>
      </c>
      <c r="J312" s="40">
        <v>7.8621524951326984</v>
      </c>
      <c r="K312" s="169">
        <f t="shared" ref="K312:K328" si="11">YEAR(G312)</f>
        <v>2040</v>
      </c>
      <c r="L312" s="4"/>
      <c r="M312" s="4"/>
    </row>
    <row r="313" spans="7:13">
      <c r="G313" s="36">
        <v>51380</v>
      </c>
      <c r="H313" s="40">
        <v>7.7211108163265312</v>
      </c>
      <c r="I313" s="40">
        <v>7.5901848101265808</v>
      </c>
      <c r="J313" s="40">
        <v>7.7046568500870993</v>
      </c>
      <c r="K313" s="169">
        <f t="shared" si="11"/>
        <v>2040</v>
      </c>
      <c r="L313" s="4"/>
      <c r="M313" s="4"/>
    </row>
    <row r="314" spans="7:13">
      <c r="G314" s="36">
        <v>51410</v>
      </c>
      <c r="H314" s="40">
        <v>7.7596822448979594</v>
      </c>
      <c r="I314" s="40">
        <v>7.9346911392405044</v>
      </c>
      <c r="J314" s="40">
        <v>7.7459520647607345</v>
      </c>
      <c r="K314" s="169">
        <f t="shared" si="11"/>
        <v>2040</v>
      </c>
      <c r="L314" s="4"/>
      <c r="M314" s="4"/>
    </row>
    <row r="315" spans="7:13">
      <c r="G315" s="36">
        <v>51441</v>
      </c>
      <c r="H315" s="40">
        <v>7.8946822448979592</v>
      </c>
      <c r="I315" s="40">
        <v>8.2216784810126562</v>
      </c>
      <c r="J315" s="40">
        <v>7.8635870683471669</v>
      </c>
      <c r="K315" s="169">
        <f t="shared" si="11"/>
        <v>2040</v>
      </c>
      <c r="L315" s="4"/>
      <c r="M315" s="4"/>
    </row>
    <row r="316" spans="7:13">
      <c r="G316" s="36">
        <v>51471</v>
      </c>
      <c r="H316" s="40">
        <v>8.3188659183673472</v>
      </c>
      <c r="I316" s="40">
        <v>8.6236025316455684</v>
      </c>
      <c r="J316" s="40">
        <v>8.2921145814120312</v>
      </c>
      <c r="K316" s="169">
        <f t="shared" si="11"/>
        <v>2040</v>
      </c>
      <c r="L316" s="4"/>
      <c r="M316" s="4"/>
    </row>
    <row r="317" spans="7:13">
      <c r="G317" s="36">
        <v>51502</v>
      </c>
      <c r="H317" s="40">
        <v>8.3969271428571428</v>
      </c>
      <c r="I317" s="40">
        <v>8.8665392405063272</v>
      </c>
      <c r="J317" s="40">
        <v>8.3679420227482328</v>
      </c>
      <c r="K317" s="169">
        <f t="shared" si="11"/>
        <v>2041</v>
      </c>
      <c r="L317" s="4"/>
      <c r="M317" s="4"/>
    </row>
    <row r="318" spans="7:13">
      <c r="G318" s="36">
        <v>51533</v>
      </c>
      <c r="H318" s="40">
        <v>8.3969271428571428</v>
      </c>
      <c r="I318" s="40">
        <v>9.023602531645567</v>
      </c>
      <c r="J318" s="40">
        <v>8.3884359258120718</v>
      </c>
      <c r="K318" s="169">
        <f t="shared" si="11"/>
        <v>2041</v>
      </c>
      <c r="L318" s="4"/>
      <c r="M318" s="4"/>
    </row>
    <row r="319" spans="7:13">
      <c r="G319" s="36">
        <v>51561</v>
      </c>
      <c r="H319" s="40">
        <v>8.0803965306122443</v>
      </c>
      <c r="I319" s="40">
        <v>8.4542860759493657</v>
      </c>
      <c r="J319" s="40">
        <v>8.0628902756429977</v>
      </c>
      <c r="K319" s="169">
        <f t="shared" si="11"/>
        <v>2041</v>
      </c>
      <c r="L319" s="4"/>
      <c r="M319" s="4"/>
    </row>
    <row r="320" spans="7:13">
      <c r="G320" s="36">
        <v>51592</v>
      </c>
      <c r="H320" s="40">
        <v>7.7440699999999998</v>
      </c>
      <c r="I320" s="40">
        <v>8.1008683544303786</v>
      </c>
      <c r="J320" s="40">
        <v>7.7302742289168984</v>
      </c>
      <c r="K320" s="169">
        <f t="shared" si="11"/>
        <v>2041</v>
      </c>
      <c r="L320" s="4"/>
      <c r="M320" s="4"/>
    </row>
    <row r="321" spans="7:13">
      <c r="G321" s="36">
        <v>51622</v>
      </c>
      <c r="H321" s="40">
        <v>7.7638659183673466</v>
      </c>
      <c r="I321" s="40">
        <v>8.041931645569619</v>
      </c>
      <c r="J321" s="40">
        <v>7.7501533148888209</v>
      </c>
      <c r="K321" s="169">
        <f t="shared" si="11"/>
        <v>2041</v>
      </c>
      <c r="L321" s="4"/>
      <c r="M321" s="4"/>
    </row>
    <row r="322" spans="7:13">
      <c r="G322" s="36">
        <v>51653</v>
      </c>
      <c r="H322" s="40">
        <v>7.645192448979591</v>
      </c>
      <c r="I322" s="40">
        <v>7.6493240506329103</v>
      </c>
      <c r="J322" s="40">
        <v>7.6284195306896203</v>
      </c>
      <c r="K322" s="169">
        <f t="shared" si="11"/>
        <v>2041</v>
      </c>
      <c r="L322" s="4"/>
      <c r="M322" s="4"/>
    </row>
    <row r="323" spans="7:13">
      <c r="G323" s="36">
        <v>51683</v>
      </c>
      <c r="H323" s="40">
        <v>7.9023353061224491</v>
      </c>
      <c r="I323" s="40">
        <v>7.6100329113924037</v>
      </c>
      <c r="J323" s="40">
        <v>7.889204447176966</v>
      </c>
      <c r="K323" s="169">
        <f t="shared" si="11"/>
        <v>2041</v>
      </c>
      <c r="L323" s="4"/>
      <c r="M323" s="4"/>
    </row>
    <row r="324" spans="7:13">
      <c r="G324" s="36">
        <v>51714</v>
      </c>
      <c r="H324" s="40">
        <v>8.0803965306122443</v>
      </c>
      <c r="I324" s="40">
        <v>7.8652227848101246</v>
      </c>
      <c r="J324" s="40">
        <v>8.0680137514089569</v>
      </c>
      <c r="K324" s="169">
        <f t="shared" si="11"/>
        <v>2041</v>
      </c>
      <c r="L324" s="4"/>
      <c r="M324" s="4"/>
    </row>
    <row r="325" spans="7:13">
      <c r="G325" s="36">
        <v>51745</v>
      </c>
      <c r="H325" s="40">
        <v>7.922131224489795</v>
      </c>
      <c r="I325" s="40">
        <v>7.7867417721518972</v>
      </c>
      <c r="J325" s="40">
        <v>7.9065217952659088</v>
      </c>
      <c r="K325" s="169">
        <f t="shared" si="11"/>
        <v>2041</v>
      </c>
      <c r="L325" s="4"/>
      <c r="M325" s="4"/>
    </row>
    <row r="326" spans="7:13">
      <c r="G326" s="36">
        <v>51775</v>
      </c>
      <c r="H326" s="40">
        <v>7.9617230612244896</v>
      </c>
      <c r="I326" s="40">
        <v>8.1401594936708843</v>
      </c>
      <c r="J326" s="40">
        <v>7.9488417050927351</v>
      </c>
      <c r="K326" s="169">
        <f t="shared" si="11"/>
        <v>2041</v>
      </c>
      <c r="L326" s="4"/>
      <c r="M326" s="4"/>
    </row>
    <row r="327" spans="7:13">
      <c r="G327" s="36">
        <v>51806</v>
      </c>
      <c r="H327" s="40">
        <v>8.1001924489795929</v>
      </c>
      <c r="I327" s="40">
        <v>8.4346405063291119</v>
      </c>
      <c r="J327" s="40">
        <v>8.0699606722000219</v>
      </c>
      <c r="K327" s="169">
        <f t="shared" si="11"/>
        <v>2041</v>
      </c>
      <c r="L327" s="4"/>
      <c r="M327" s="4"/>
    </row>
    <row r="328" spans="7:13">
      <c r="G328" s="36">
        <v>51836</v>
      </c>
      <c r="H328" s="40">
        <v>8.5354985714285707</v>
      </c>
      <c r="I328" s="40">
        <v>8.8469949367088585</v>
      </c>
      <c r="J328" s="40">
        <v>8.5096573624346785</v>
      </c>
      <c r="K328" s="169">
        <f t="shared" si="11"/>
        <v>2041</v>
      </c>
      <c r="L328" s="4"/>
      <c r="M328" s="4"/>
    </row>
    <row r="329" spans="7:13">
      <c r="G329" s="36">
        <v>51867</v>
      </c>
      <c r="H329" s="40">
        <v>8.6156006122448971</v>
      </c>
      <c r="I329" s="40">
        <v>9.0963113924050614</v>
      </c>
      <c r="J329" s="40">
        <v>8.5875341940772625</v>
      </c>
      <c r="K329" s="169">
        <f t="shared" ref="K329:K340" si="12">YEAR(G329)</f>
        <v>2042</v>
      </c>
    </row>
    <row r="330" spans="7:13">
      <c r="G330" s="36">
        <v>51898</v>
      </c>
      <c r="H330" s="40">
        <v>8.6156006122448971</v>
      </c>
      <c r="I330" s="40">
        <v>9.2574253164556932</v>
      </c>
      <c r="J330" s="40">
        <v>8.6080280971411032</v>
      </c>
      <c r="K330" s="169">
        <f t="shared" si="12"/>
        <v>2042</v>
      </c>
    </row>
    <row r="331" spans="7:13">
      <c r="G331" s="36">
        <v>51926</v>
      </c>
      <c r="H331" s="40">
        <v>8.2908046938775524</v>
      </c>
      <c r="I331" s="40">
        <v>8.6732227848101235</v>
      </c>
      <c r="J331" s="40">
        <v>8.2741824162311719</v>
      </c>
      <c r="K331" s="169">
        <f t="shared" si="12"/>
        <v>2042</v>
      </c>
    </row>
    <row r="332" spans="7:13">
      <c r="G332" s="36">
        <v>51957</v>
      </c>
      <c r="H332" s="40">
        <v>7.9457026530612245</v>
      </c>
      <c r="I332" s="40">
        <v>8.3106911392405056</v>
      </c>
      <c r="J332" s="40">
        <v>7.9327539911876226</v>
      </c>
      <c r="K332" s="169">
        <f t="shared" si="12"/>
        <v>2042</v>
      </c>
    </row>
    <row r="333" spans="7:13">
      <c r="G333" s="36">
        <v>51987</v>
      </c>
      <c r="H333" s="40">
        <v>7.9660087755102031</v>
      </c>
      <c r="I333" s="40">
        <v>8.2502354430379725</v>
      </c>
      <c r="J333" s="40">
        <v>7.9531454247361415</v>
      </c>
      <c r="K333" s="169">
        <f t="shared" si="12"/>
        <v>2042</v>
      </c>
    </row>
    <row r="334" spans="7:13">
      <c r="G334" s="36">
        <v>52018</v>
      </c>
      <c r="H334" s="40">
        <v>7.8442740816326522</v>
      </c>
      <c r="I334" s="40">
        <v>7.8473999999999986</v>
      </c>
      <c r="J334" s="40">
        <v>7.8283375550773657</v>
      </c>
      <c r="K334" s="169">
        <f t="shared" si="12"/>
        <v>2042</v>
      </c>
    </row>
    <row r="335" spans="7:13">
      <c r="G335" s="36">
        <v>52048</v>
      </c>
      <c r="H335" s="40">
        <v>8.1081516326530618</v>
      </c>
      <c r="I335" s="40">
        <v>7.8070962025316435</v>
      </c>
      <c r="J335" s="40">
        <v>8.0958854595757774</v>
      </c>
      <c r="K335" s="169">
        <f t="shared" si="12"/>
        <v>2042</v>
      </c>
    </row>
    <row r="336" spans="7:13">
      <c r="G336" s="36">
        <v>52079</v>
      </c>
      <c r="H336" s="40">
        <v>8.2908046938775524</v>
      </c>
      <c r="I336" s="40">
        <v>8.0689696202531636</v>
      </c>
      <c r="J336" s="40">
        <v>8.279305891997133</v>
      </c>
      <c r="K336" s="169">
        <f t="shared" si="12"/>
        <v>2042</v>
      </c>
    </row>
    <row r="337" spans="7:11">
      <c r="G337" s="36">
        <v>52110</v>
      </c>
      <c r="H337" s="40">
        <v>8.1284577551020423</v>
      </c>
      <c r="I337" s="40">
        <v>7.9883620253164542</v>
      </c>
      <c r="J337" s="40">
        <v>8.1137151552413176</v>
      </c>
      <c r="K337" s="169">
        <f t="shared" si="12"/>
        <v>2042</v>
      </c>
    </row>
    <row r="338" spans="7:11">
      <c r="G338" s="36">
        <v>52140</v>
      </c>
      <c r="H338" s="40">
        <v>8.1689679591836732</v>
      </c>
      <c r="I338" s="40">
        <v>8.3509949367088598</v>
      </c>
      <c r="J338" s="40">
        <v>8.1569572907060159</v>
      </c>
      <c r="K338" s="169">
        <f t="shared" si="12"/>
        <v>2042</v>
      </c>
    </row>
    <row r="339" spans="7:11">
      <c r="G339" s="36">
        <v>52171</v>
      </c>
      <c r="H339" s="40">
        <v>8.311110816326531</v>
      </c>
      <c r="I339" s="40">
        <v>8.6531721518987315</v>
      </c>
      <c r="J339" s="40">
        <v>8.2817651603647935</v>
      </c>
      <c r="K339" s="169">
        <f t="shared" si="12"/>
        <v>2042</v>
      </c>
    </row>
    <row r="340" spans="7:11">
      <c r="G340" s="36">
        <v>52201</v>
      </c>
      <c r="H340" s="40">
        <v>8.7576414285714286</v>
      </c>
      <c r="I340" s="40">
        <v>9.0761594936708843</v>
      </c>
      <c r="J340" s="40">
        <v>8.7327334972845581</v>
      </c>
      <c r="K340" s="169">
        <f t="shared" si="12"/>
        <v>2042</v>
      </c>
    </row>
    <row r="341" spans="7:11">
      <c r="G341" s="36">
        <v>52232</v>
      </c>
      <c r="H341" s="40">
        <v>8.839886326530614</v>
      </c>
      <c r="I341" s="40">
        <v>9.3319569620253144</v>
      </c>
      <c r="J341" s="40">
        <v>8.8127621887488488</v>
      </c>
      <c r="K341" s="169">
        <f t="shared" ref="K341:K343" si="13">YEAR(G341)</f>
        <v>2043</v>
      </c>
    </row>
    <row r="342" spans="7:11">
      <c r="G342" s="36">
        <v>52263</v>
      </c>
      <c r="H342" s="40">
        <v>8.839886326530614</v>
      </c>
      <c r="I342" s="40">
        <v>9.4973240506329102</v>
      </c>
      <c r="J342" s="40">
        <v>8.8332560918126877</v>
      </c>
      <c r="K342" s="169">
        <f t="shared" si="13"/>
        <v>2043</v>
      </c>
    </row>
    <row r="343" spans="7:11">
      <c r="G343" s="36">
        <v>52291</v>
      </c>
      <c r="H343" s="40">
        <v>8.5066210204081631</v>
      </c>
      <c r="I343" s="40">
        <v>8.8979316455696171</v>
      </c>
      <c r="J343" s="40">
        <v>8.4909054411312663</v>
      </c>
      <c r="K343" s="169">
        <f t="shared" si="13"/>
        <v>2043</v>
      </c>
    </row>
    <row r="344" spans="7:11">
      <c r="G344" s="36"/>
      <c r="H344" s="40"/>
      <c r="K344" s="169"/>
    </row>
    <row r="345" spans="7:11">
      <c r="G345" s="36"/>
      <c r="H345" s="40"/>
      <c r="K345" s="169"/>
    </row>
  </sheetData>
  <phoneticPr fontId="6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U273"/>
  <sheetViews>
    <sheetView view="pageBreakPreview" zoomScale="85" zoomScaleNormal="70" zoomScaleSheetLayoutView="85" workbookViewId="0">
      <pane xSplit="2" ySplit="12" topLeftCell="C13" activePane="bottomRight" state="frozen"/>
      <selection activeCell="C14" sqref="C14"/>
      <selection pane="topRight" activeCell="C14" sqref="C14"/>
      <selection pane="bottomLeft" activeCell="C14" sqref="C14"/>
      <selection pane="bottomRight" activeCell="C23" sqref="C23"/>
    </sheetView>
  </sheetViews>
  <sheetFormatPr defaultRowHeight="12.75" outlineLevelRow="1"/>
  <cols>
    <col min="1" max="1" width="6.1640625" style="72" customWidth="1"/>
    <col min="2" max="2" width="22.83203125" style="72" customWidth="1"/>
    <col min="3" max="3" width="18.1640625" style="72" customWidth="1"/>
    <col min="4" max="4" width="16.1640625" style="72" customWidth="1"/>
    <col min="5" max="5" width="18.5" style="72" customWidth="1"/>
    <col min="6" max="7" width="16.1640625" style="72" customWidth="1"/>
    <col min="8" max="8" width="3.83203125" style="72" customWidth="1"/>
    <col min="9" max="9" width="9.5" style="72" customWidth="1"/>
    <col min="10" max="11" width="10" style="72" customWidth="1"/>
    <col min="12" max="12" width="9.33203125" style="72" customWidth="1"/>
    <col min="13" max="13" width="21.1640625" style="72" customWidth="1"/>
    <col min="14" max="14" width="13.83203125" style="72" customWidth="1"/>
    <col min="15" max="15" width="16" style="72" customWidth="1"/>
    <col min="16" max="19" width="9.33203125" style="72"/>
    <col min="20" max="21" width="9.33203125" style="72" customWidth="1"/>
    <col min="22" max="16384" width="9.33203125" style="72"/>
  </cols>
  <sheetData>
    <row r="1" spans="2:21" s="4" customFormat="1" ht="15.75" hidden="1">
      <c r="B1" s="1" t="s">
        <v>52</v>
      </c>
      <c r="C1" s="1"/>
      <c r="D1" s="12"/>
      <c r="E1" s="12"/>
      <c r="F1" s="12"/>
      <c r="G1" s="12"/>
      <c r="H1" s="37"/>
      <c r="I1" s="159"/>
      <c r="J1" s="159"/>
      <c r="K1" s="159"/>
    </row>
    <row r="2" spans="2:21" ht="5.25" customHeight="1"/>
    <row r="3" spans="2:21" ht="15.75">
      <c r="B3" s="1" t="str">
        <f>"Table "&amp;RIGHT('Table 4'!B3,1)+1</f>
        <v>Table 5</v>
      </c>
      <c r="C3" s="107"/>
      <c r="D3" s="107"/>
      <c r="E3" s="107"/>
      <c r="F3" s="107"/>
      <c r="G3" s="107"/>
      <c r="M3" s="72" t="s">
        <v>76</v>
      </c>
      <c r="O3" s="200"/>
    </row>
    <row r="4" spans="2:21">
      <c r="B4" s="107" t="str">
        <f ca="1">'Table 1'!B5</f>
        <v>Utah Sch 37 Solar T - 10.0 MW and 31.1% CF</v>
      </c>
      <c r="C4" s="107"/>
      <c r="D4" s="107"/>
      <c r="E4" s="107"/>
      <c r="F4" s="107"/>
      <c r="G4" s="107"/>
      <c r="M4" s="74" t="s">
        <v>157</v>
      </c>
    </row>
    <row r="5" spans="2:21">
      <c r="B5" s="107" t="str">
        <f>TEXT($K$5,"MMMM YYYY")&amp;"  through  "&amp;TEXT($K$6,"MMMM YYYY")</f>
        <v>June 2017  through  December 2037</v>
      </c>
      <c r="C5" s="107"/>
      <c r="D5" s="107"/>
      <c r="E5" s="107"/>
      <c r="F5" s="107"/>
      <c r="G5" s="107"/>
      <c r="J5" s="72" t="s">
        <v>57</v>
      </c>
      <c r="K5" s="73">
        <f>MIN(K13:K31)</f>
        <v>42887</v>
      </c>
      <c r="M5" s="72" t="s">
        <v>58</v>
      </c>
    </row>
    <row r="6" spans="2:21">
      <c r="B6" s="107" t="s">
        <v>59</v>
      </c>
      <c r="C6" s="107"/>
      <c r="D6" s="107"/>
      <c r="E6" s="107"/>
      <c r="F6" s="107"/>
      <c r="G6" s="107"/>
      <c r="J6" s="72" t="s">
        <v>60</v>
      </c>
      <c r="K6" s="73">
        <f>MAX(K20:K271)</f>
        <v>50375</v>
      </c>
      <c r="M6" s="74">
        <v>10</v>
      </c>
      <c r="N6" s="72" t="s">
        <v>41</v>
      </c>
    </row>
    <row r="7" spans="2:21">
      <c r="B7" s="288" t="s">
        <v>152</v>
      </c>
      <c r="C7" s="75">
        <f>NPV($K$9,C44:C223)</f>
        <v>5507893.1298182346</v>
      </c>
      <c r="D7" s="75">
        <f>NPV($K$9,D44:D223)</f>
        <v>0</v>
      </c>
      <c r="E7" s="75">
        <f>NPV($K$9,E44:E223)</f>
        <v>5507893.1298182346</v>
      </c>
      <c r="F7" s="75">
        <f>NPV($K$9,F44:F223)</f>
        <v>252489.98661367575</v>
      </c>
      <c r="G7" s="145">
        <f>($C7+D7)/$F7</f>
        <v>21.814303227183537</v>
      </c>
      <c r="M7" s="179">
        <f ca="1">SUM(OFFSET(F19,MATCH(K20,B20:B31,0),0,12))/(8760*Study_MW)</f>
        <v>0.31060683789954335</v>
      </c>
      <c r="N7" s="136" t="s">
        <v>46</v>
      </c>
    </row>
    <row r="8" spans="2:21">
      <c r="B8" s="172" t="str">
        <f>"Nominal NPV at "&amp;TEXT(J9,"0.00%")&amp;" Discount Rate"</f>
        <v>Nominal NPV at 6.57% Discount Rate</v>
      </c>
      <c r="J8" s="72" t="str">
        <f>'Table 1'!I41</f>
        <v>Discount Rate - 2017 IRP</v>
      </c>
    </row>
    <row r="9" spans="2:21">
      <c r="C9" s="75"/>
      <c r="D9" s="75"/>
      <c r="E9" s="75"/>
      <c r="F9" s="196"/>
      <c r="G9" s="145"/>
      <c r="J9" s="176">
        <f>'Table 1'!I42</f>
        <v>6.5699999999999995E-2</v>
      </c>
      <c r="K9" s="150">
        <f>((1+J9)^(1/12))-1</f>
        <v>5.3167389786501484E-3</v>
      </c>
    </row>
    <row r="10" spans="2:21">
      <c r="B10" s="72" t="s">
        <v>153</v>
      </c>
      <c r="C10" s="75">
        <f>NPV($K$9,C20:C199)</f>
        <v>5013223.5023662625</v>
      </c>
      <c r="D10" s="75">
        <f>NPV($K$9,D20:D199)</f>
        <v>0</v>
      </c>
      <c r="E10" s="75">
        <f>NPV($K$9,E20:E199)</f>
        <v>5013223.5023662625</v>
      </c>
      <c r="F10" s="75">
        <f>NPV($K$9,F20:F199)</f>
        <v>255015.47786306092</v>
      </c>
      <c r="G10" s="145">
        <f>($C10+D10)/$F10</f>
        <v>19.658506787020514</v>
      </c>
      <c r="N10" s="76"/>
    </row>
    <row r="11" spans="2:21">
      <c r="B11" s="149"/>
      <c r="C11" s="78" t="s">
        <v>22</v>
      </c>
      <c r="D11" s="79" t="s">
        <v>61</v>
      </c>
      <c r="E11" s="79" t="s">
        <v>62</v>
      </c>
      <c r="F11" s="79" t="s">
        <v>62</v>
      </c>
      <c r="G11" s="80" t="s">
        <v>70</v>
      </c>
    </row>
    <row r="12" spans="2:21">
      <c r="B12" s="84" t="s">
        <v>63</v>
      </c>
      <c r="C12" s="78" t="s">
        <v>64</v>
      </c>
      <c r="D12" s="82" t="str">
        <f>TEXT((SUM(F32:F79)/(8760*3+8784))/Study_MW,"0.0%")&amp;" CF"</f>
        <v>30.7% CF</v>
      </c>
      <c r="E12" s="83" t="s">
        <v>69</v>
      </c>
      <c r="F12" s="84" t="s">
        <v>65</v>
      </c>
      <c r="G12" s="82" t="str">
        <f>D12</f>
        <v>30.7% CF</v>
      </c>
      <c r="I12" s="79" t="s">
        <v>66</v>
      </c>
      <c r="J12" s="85" t="s">
        <v>0</v>
      </c>
      <c r="K12" s="85" t="s">
        <v>67</v>
      </c>
      <c r="L12" s="85" t="s">
        <v>66</v>
      </c>
      <c r="M12" s="85"/>
      <c r="N12" s="80"/>
      <c r="P12" s="72" t="s">
        <v>62</v>
      </c>
      <c r="Q12" s="72" t="s">
        <v>132</v>
      </c>
      <c r="R12" s="72" t="s">
        <v>133</v>
      </c>
    </row>
    <row r="13" spans="2:21" s="328" customFormat="1">
      <c r="B13" s="323">
        <v>42887</v>
      </c>
      <c r="C13" s="324">
        <f>C25/(1+$T$13)</f>
        <v>52723.610314515863</v>
      </c>
      <c r="D13" s="325">
        <f>IF(ISNUMBER($F13),VLOOKUP($J13,'Table 1'!$B$12:$C$33,2,FALSE)/12*1000*Study_MW,"")</f>
        <v>0</v>
      </c>
      <c r="E13" s="326">
        <f t="shared" ref="E13:E19" si="0">IF(ISNUMBER(C13+D13),C13+D13,"")</f>
        <v>52723.610314515863</v>
      </c>
      <c r="F13" s="324">
        <f>F25</f>
        <v>3260.07</v>
      </c>
      <c r="G13" s="327">
        <f t="shared" ref="G13:G19" si="1">IF(ISNUMBER($F13),E13/$F13,"")</f>
        <v>16.172539336430155</v>
      </c>
      <c r="I13" s="329"/>
      <c r="J13" s="330">
        <v>2017</v>
      </c>
      <c r="K13" s="323">
        <f t="shared" ref="K13:K19" si="2">IF(ISNUMBER(F13),B13,"")</f>
        <v>42887</v>
      </c>
      <c r="T13" s="331">
        <v>2.2092462442320437E-2</v>
      </c>
      <c r="U13" s="328" t="s">
        <v>176</v>
      </c>
    </row>
    <row r="14" spans="2:21" s="328" customFormat="1">
      <c r="B14" s="323">
        <f t="shared" ref="B14:B19" si="3">EDATE(B13,1)</f>
        <v>42917</v>
      </c>
      <c r="C14" s="324">
        <f t="shared" ref="C14:C19" si="4">C26/(1+$T$13)</f>
        <v>63325.91919713017</v>
      </c>
      <c r="D14" s="326">
        <f>IF(ISNUMBER($F14),VLOOKUP($J14,'Table 1'!$B$12:$C$33,2,FALSE)/12*1000*Study_MW,"")</f>
        <v>0</v>
      </c>
      <c r="E14" s="326">
        <f t="shared" si="0"/>
        <v>63325.91919713017</v>
      </c>
      <c r="F14" s="324">
        <f t="shared" ref="F14:F19" si="5">F26</f>
        <v>2950.7660000000001</v>
      </c>
      <c r="G14" s="327">
        <f t="shared" si="1"/>
        <v>21.460840743430747</v>
      </c>
      <c r="I14" s="329"/>
      <c r="J14" s="330">
        <v>2017</v>
      </c>
      <c r="K14" s="323">
        <f t="shared" si="2"/>
        <v>42917</v>
      </c>
      <c r="L14" s="330"/>
      <c r="P14" s="332"/>
      <c r="Q14" s="333"/>
      <c r="R14" s="333"/>
    </row>
    <row r="15" spans="2:21" s="328" customFormat="1">
      <c r="B15" s="323">
        <f t="shared" si="3"/>
        <v>42948</v>
      </c>
      <c r="C15" s="324">
        <f t="shared" si="4"/>
        <v>62138.038591203222</v>
      </c>
      <c r="D15" s="326">
        <f>IF(ISNUMBER($F15),VLOOKUP($J15,'Table 1'!$B$12:$C$33,2,FALSE)/12*1000*Study_MW,"")</f>
        <v>0</v>
      </c>
      <c r="E15" s="326">
        <f t="shared" si="0"/>
        <v>62138.038591203222</v>
      </c>
      <c r="F15" s="324">
        <f t="shared" si="5"/>
        <v>2955.5709999999999</v>
      </c>
      <c r="G15" s="327">
        <f t="shared" si="1"/>
        <v>21.024038533062892</v>
      </c>
      <c r="I15" s="329"/>
      <c r="J15" s="330">
        <v>2017</v>
      </c>
      <c r="K15" s="323">
        <f t="shared" si="2"/>
        <v>42948</v>
      </c>
      <c r="L15" s="330"/>
      <c r="P15" s="332"/>
      <c r="Q15" s="333"/>
      <c r="R15" s="333"/>
    </row>
    <row r="16" spans="2:21" s="328" customFormat="1">
      <c r="B16" s="323">
        <f t="shared" si="3"/>
        <v>42979</v>
      </c>
      <c r="C16" s="324">
        <f t="shared" si="4"/>
        <v>44512.9626132048</v>
      </c>
      <c r="D16" s="326">
        <f>IF(ISNUMBER($F16),VLOOKUP($J16,'Table 1'!$B$12:$C$33,2,FALSE)/12*1000*Study_MW,"")</f>
        <v>0</v>
      </c>
      <c r="E16" s="326">
        <f t="shared" si="0"/>
        <v>44512.9626132048</v>
      </c>
      <c r="F16" s="324">
        <f t="shared" si="5"/>
        <v>2605.3200000000002</v>
      </c>
      <c r="G16" s="327">
        <f t="shared" si="1"/>
        <v>17.085410856710421</v>
      </c>
      <c r="I16" s="329"/>
      <c r="J16" s="330">
        <v>2017</v>
      </c>
      <c r="K16" s="323">
        <f t="shared" si="2"/>
        <v>42979</v>
      </c>
      <c r="L16" s="330"/>
      <c r="P16" s="332"/>
      <c r="Q16" s="333"/>
      <c r="R16" s="333"/>
    </row>
    <row r="17" spans="2:18" s="328" customFormat="1">
      <c r="B17" s="323">
        <f t="shared" si="3"/>
        <v>43009</v>
      </c>
      <c r="C17" s="324">
        <f t="shared" si="4"/>
        <v>37302.536994899878</v>
      </c>
      <c r="D17" s="326">
        <f>IF(ISNUMBER($F17),VLOOKUP($J17,'Table 1'!$B$12:$C$33,2,FALSE)/12*1000*Study_MW,"")</f>
        <v>0</v>
      </c>
      <c r="E17" s="326">
        <f t="shared" si="0"/>
        <v>37302.536994899878</v>
      </c>
      <c r="F17" s="324">
        <f t="shared" si="5"/>
        <v>2112.2469999999998</v>
      </c>
      <c r="G17" s="327">
        <f t="shared" si="1"/>
        <v>17.660120712634402</v>
      </c>
      <c r="I17" s="329"/>
      <c r="J17" s="330">
        <v>2017</v>
      </c>
      <c r="K17" s="323">
        <f t="shared" si="2"/>
        <v>43009</v>
      </c>
      <c r="L17" s="330"/>
      <c r="P17" s="332"/>
      <c r="Q17" s="333"/>
      <c r="R17" s="333"/>
    </row>
    <row r="18" spans="2:18" s="328" customFormat="1">
      <c r="B18" s="323">
        <f t="shared" si="3"/>
        <v>43040</v>
      </c>
      <c r="C18" s="324">
        <f t="shared" si="4"/>
        <v>24928.546982514272</v>
      </c>
      <c r="D18" s="326">
        <f>IF(ISNUMBER($F18),VLOOKUP($J18,'Table 1'!$B$12:$C$33,2,FALSE)/12*1000*Study_MW,"")</f>
        <v>0</v>
      </c>
      <c r="E18" s="326">
        <f t="shared" si="0"/>
        <v>24928.546982514272</v>
      </c>
      <c r="F18" s="324">
        <f t="shared" si="5"/>
        <v>1422.6</v>
      </c>
      <c r="G18" s="327">
        <f t="shared" si="1"/>
        <v>17.52322998911449</v>
      </c>
      <c r="I18" s="329"/>
      <c r="J18" s="330">
        <v>2017</v>
      </c>
      <c r="K18" s="323">
        <f t="shared" si="2"/>
        <v>43040</v>
      </c>
      <c r="L18" s="330"/>
      <c r="P18" s="332"/>
      <c r="Q18" s="333"/>
      <c r="R18" s="333"/>
    </row>
    <row r="19" spans="2:18" s="328" customFormat="1">
      <c r="B19" s="323">
        <f t="shared" si="3"/>
        <v>43070</v>
      </c>
      <c r="C19" s="324">
        <f t="shared" si="4"/>
        <v>20673.292271163249</v>
      </c>
      <c r="D19" s="326">
        <f>IF(ISNUMBER($F19),VLOOKUP($J19,'Table 1'!$B$12:$C$33,2,FALSE)/12*1000*Study_MW,"")</f>
        <v>0</v>
      </c>
      <c r="E19" s="334">
        <f t="shared" si="0"/>
        <v>20673.292271163249</v>
      </c>
      <c r="F19" s="324">
        <f t="shared" si="5"/>
        <v>1097.5550000000001</v>
      </c>
      <c r="G19" s="327">
        <f t="shared" si="1"/>
        <v>18.835768841801322</v>
      </c>
      <c r="I19" s="329"/>
      <c r="J19" s="330">
        <v>2017</v>
      </c>
      <c r="K19" s="323">
        <f t="shared" si="2"/>
        <v>43070</v>
      </c>
      <c r="L19" s="330"/>
      <c r="P19" s="332"/>
      <c r="Q19" s="333"/>
      <c r="R19" s="333"/>
    </row>
    <row r="20" spans="2:18">
      <c r="B20" s="91">
        <f>[8]NPC!$F$3</f>
        <v>43101</v>
      </c>
      <c r="C20" s="86">
        <f>IF(F20="","",-INDEX([8]Delta!$F$1:$EE$996,$L$20,$I20))</f>
        <v>30819.348612353206</v>
      </c>
      <c r="D20" s="87">
        <f>IF(ISNUMBER($F20),VLOOKUP($J20,'Table 1'!$B$13:$C$33,2,FALSE)/12*1000*Study_MW,"")</f>
        <v>0</v>
      </c>
      <c r="E20" s="88">
        <f>IF(ISNUMBER(C20+D20),C20+D20,"")</f>
        <v>30819.348612353206</v>
      </c>
      <c r="F20" s="86">
        <f>IF(INDEX([8]Delta!$F$1:$EE$996,$L$21,$I20)=0,"",INDEX([8]Delta!$F$1:$EE$996,$L$21,$I20))</f>
        <v>1316.787</v>
      </c>
      <c r="G20" s="89">
        <f>IF(ISNUMBER($F20),E20/$F20,"")</f>
        <v>23.404961176221519</v>
      </c>
      <c r="I20" s="77">
        <v>1</v>
      </c>
      <c r="J20" s="90">
        <f>YEAR(B20)</f>
        <v>2018</v>
      </c>
      <c r="K20" s="91">
        <f t="shared" ref="K20:K31" si="6">IF(ISNUMBER(F20),B20,"")</f>
        <v>43101</v>
      </c>
      <c r="L20" s="72">
        <f>MATCH(M20,[8]Delta!$A$1:$A$996,FALSE)</f>
        <v>273</v>
      </c>
      <c r="M20" s="72" t="s">
        <v>68</v>
      </c>
    </row>
    <row r="21" spans="2:18">
      <c r="B21" s="95">
        <f t="shared" ref="B21:B84" si="7">EDATE(B20,1)</f>
        <v>43132</v>
      </c>
      <c r="C21" s="92">
        <f>IF(F21="","",-INDEX([8]Delta!$F$1:$EE$996,$L$20,$I21))</f>
        <v>35037.063078448176</v>
      </c>
      <c r="D21" s="88">
        <f>IF(ISNUMBER($F21),VLOOKUP($J21,'Table 1'!$B$13:$C$33,2,FALSE)/12*1000*Study_MW,"")</f>
        <v>0</v>
      </c>
      <c r="E21" s="88">
        <f t="shared" ref="E21:E30" si="8">IF(ISNUMBER(C21+D21),C21+D21,"")</f>
        <v>35037.063078448176</v>
      </c>
      <c r="F21" s="92">
        <f>IF(INDEX([8]Delta!$F$1:$EE$996,$L$21,$I21)=0,"",INDEX([8]Delta!$F$1:$EE$996,$L$21,$I21))</f>
        <v>1473.64</v>
      </c>
      <c r="G21" s="93">
        <f t="shared" ref="G21:G84" si="9">IF(ISNUMBER($F21),E21/$F21,"")</f>
        <v>23.775863221986491</v>
      </c>
      <c r="I21" s="94">
        <f>I20+1</f>
        <v>2</v>
      </c>
      <c r="J21" s="90">
        <f t="shared" ref="J21:J84" si="10">YEAR(B21)</f>
        <v>2018</v>
      </c>
      <c r="K21" s="95">
        <f t="shared" si="6"/>
        <v>43132</v>
      </c>
      <c r="L21" s="72">
        <f>MATCH(M21,[8]Delta!$C$304:$C$507,FALSE)+ROW([8]Delta!$C$303)+2</f>
        <v>361</v>
      </c>
      <c r="M21" s="143" t="s">
        <v>156</v>
      </c>
    </row>
    <row r="22" spans="2:18">
      <c r="B22" s="95">
        <f t="shared" si="7"/>
        <v>43160</v>
      </c>
      <c r="C22" s="92">
        <f>IF(F22="","",-INDEX([8]Delta!$F$1:$EE$996,$L$20,$I22))</f>
        <v>50848.867897897959</v>
      </c>
      <c r="D22" s="88">
        <f>IF(ISNUMBER($F22),VLOOKUP($J22,'Table 1'!$B$13:$C$33,2,FALSE)/12*1000*Study_MW,"")</f>
        <v>0</v>
      </c>
      <c r="E22" s="88">
        <f t="shared" si="8"/>
        <v>50848.867897897959</v>
      </c>
      <c r="F22" s="92">
        <f>IF(INDEX([8]Delta!$F$1:$EE$996,$L$21,$I22)=0,"",INDEX([8]Delta!$F$1:$EE$996,$L$21,$I22))</f>
        <v>2295.116</v>
      </c>
      <c r="G22" s="93">
        <f t="shared" si="9"/>
        <v>22.155249624811102</v>
      </c>
      <c r="I22" s="94">
        <f t="shared" ref="I22:I31" si="11">I21+1</f>
        <v>3</v>
      </c>
      <c r="J22" s="90">
        <f t="shared" si="10"/>
        <v>2018</v>
      </c>
      <c r="K22" s="95">
        <f t="shared" si="6"/>
        <v>43160</v>
      </c>
      <c r="L22" s="90">
        <v>2017</v>
      </c>
      <c r="M22" s="72">
        <f>SUMIF($J$13:$J$271,L22,$C$13:$C$271)</f>
        <v>305604.90696463146</v>
      </c>
      <c r="N22" s="72">
        <f>SUMIF($J$13:$J$271,L22,$D$13:$D$271)</f>
        <v>0</v>
      </c>
      <c r="O22" s="72">
        <f>SUMIF($J$13:$J$271,L22,$F$13:$F$271)</f>
        <v>16404.128999999997</v>
      </c>
      <c r="P22" s="199">
        <f t="shared" ref="P22" si="12">(M22+N22)/O22</f>
        <v>18.629755164972888</v>
      </c>
      <c r="Q22" s="275">
        <f>M22/O22</f>
        <v>18.629755164972888</v>
      </c>
      <c r="R22" s="275">
        <f>IFERROR(N22/O22,0)</f>
        <v>0</v>
      </c>
    </row>
    <row r="23" spans="2:18">
      <c r="B23" s="95">
        <f t="shared" si="7"/>
        <v>43191</v>
      </c>
      <c r="C23" s="92">
        <f>IF(F23="","",-INDEX([8]Delta!$F$1:$EE$996,$L$20,$I23))</f>
        <v>46607.218893826008</v>
      </c>
      <c r="D23" s="88">
        <f>IF(ISNUMBER($F23),VLOOKUP($J23,'Table 1'!$B$13:$C$33,2,FALSE)/12*1000*Study_MW,"")</f>
        <v>0</v>
      </c>
      <c r="E23" s="88">
        <f t="shared" si="8"/>
        <v>46607.218893826008</v>
      </c>
      <c r="F23" s="92">
        <f>IF(INDEX([8]Delta!$F$1:$EE$996,$L$21,$I23)=0,"",INDEX([8]Delta!$F$1:$EE$996,$L$21,$I23))</f>
        <v>2650.89</v>
      </c>
      <c r="G23" s="93">
        <f t="shared" si="9"/>
        <v>17.581724965511963</v>
      </c>
      <c r="I23" s="94">
        <f t="shared" si="11"/>
        <v>4</v>
      </c>
      <c r="J23" s="90">
        <f t="shared" si="10"/>
        <v>2018</v>
      </c>
      <c r="K23" s="95">
        <f t="shared" si="6"/>
        <v>43191</v>
      </c>
      <c r="L23" s="90">
        <f>YEAR(B20)</f>
        <v>2018</v>
      </c>
      <c r="M23" s="72">
        <f>SUMIF($J$20:$J$271,L23,$C$20:$C$271)</f>
        <v>525487.73026800156</v>
      </c>
      <c r="N23" s="72">
        <f>SUMIF($J$20:$J$271,L23,$D$20:$D$271)</f>
        <v>0</v>
      </c>
      <c r="O23" s="72">
        <f t="shared" ref="O23:O32" si="13">SUMIF($J$20:$J$271,L23,$F$20:$F$271)</f>
        <v>27209.158999999996</v>
      </c>
      <c r="P23" s="199">
        <f t="shared" ref="P23:P32" si="14">(M23+N23)/O23</f>
        <v>19.312898655485885</v>
      </c>
      <c r="Q23" s="275">
        <f>M23/O23</f>
        <v>19.312898655485885</v>
      </c>
      <c r="R23" s="275">
        <f>IFERROR(N23/O23,0)</f>
        <v>0</v>
      </c>
    </row>
    <row r="24" spans="2:18">
      <c r="B24" s="95">
        <f t="shared" si="7"/>
        <v>43221</v>
      </c>
      <c r="C24" s="92">
        <f>IF(F24="","",-INDEX([8]Delta!$F$1:$EE$996,$L$20,$I24))</f>
        <v>49818.759891539812</v>
      </c>
      <c r="D24" s="88">
        <f>IF(ISNUMBER($F24),VLOOKUP($J24,'Table 1'!$B$13:$C$33,2,FALSE)/12*1000*Study_MW,"")</f>
        <v>0</v>
      </c>
      <c r="E24" s="88">
        <f t="shared" si="8"/>
        <v>49818.759891539812</v>
      </c>
      <c r="F24" s="92">
        <f>IF(INDEX([8]Delta!$F$1:$EE$996,$L$21,$I24)=0,"",INDEX([8]Delta!$F$1:$EE$996,$L$21,$I24))</f>
        <v>3068.5970000000002</v>
      </c>
      <c r="G24" s="93">
        <f t="shared" si="9"/>
        <v>16.235028546120525</v>
      </c>
      <c r="I24" s="94">
        <f t="shared" si="11"/>
        <v>5</v>
      </c>
      <c r="J24" s="90">
        <f t="shared" si="10"/>
        <v>2018</v>
      </c>
      <c r="K24" s="95">
        <f t="shared" si="6"/>
        <v>43221</v>
      </c>
      <c r="L24" s="90">
        <f>L23+1</f>
        <v>2019</v>
      </c>
      <c r="M24" s="72">
        <f>SUMIF($J$20:$J$271,L24,$C$20:$C$271)</f>
        <v>459851.68956109881</v>
      </c>
      <c r="N24" s="72">
        <f t="shared" ref="N24:N43" si="15">SUMIF($J$20:$J$271,L24,$D$20:$D$271)</f>
        <v>0</v>
      </c>
      <c r="O24" s="72">
        <f t="shared" si="13"/>
        <v>27073.124</v>
      </c>
      <c r="P24" s="199">
        <f t="shared" si="14"/>
        <v>16.985542176850327</v>
      </c>
      <c r="Q24" s="275">
        <f t="shared" ref="Q24:Q40" si="16">M24/O24</f>
        <v>16.985542176850327</v>
      </c>
      <c r="R24" s="275">
        <f t="shared" ref="R24:R40" si="17">IFERROR(N24/O24,0)</f>
        <v>0</v>
      </c>
    </row>
    <row r="25" spans="2:18">
      <c r="B25" s="95">
        <f t="shared" si="7"/>
        <v>43252</v>
      </c>
      <c r="C25" s="92">
        <f>IF(F25="","",-INDEX([8]Delta!$F$1:$EE$996,$L$20,$I25))</f>
        <v>53888.404695212841</v>
      </c>
      <c r="D25" s="88">
        <f>IF(ISNUMBER($F25),VLOOKUP($J25,'Table 1'!$B$13:$C$33,2,FALSE)/12*1000*Study_MW,"")</f>
        <v>0</v>
      </c>
      <c r="E25" s="88">
        <f t="shared" si="8"/>
        <v>53888.404695212841</v>
      </c>
      <c r="F25" s="92">
        <f>IF(INDEX([8]Delta!$F$1:$EE$996,$L$21,$I25)=0,"",INDEX([8]Delta!$F$1:$EE$996,$L$21,$I25))</f>
        <v>3260.07</v>
      </c>
      <c r="G25" s="93">
        <f t="shared" si="9"/>
        <v>16.52983055431719</v>
      </c>
      <c r="I25" s="94">
        <f t="shared" si="11"/>
        <v>6</v>
      </c>
      <c r="J25" s="90">
        <f t="shared" si="10"/>
        <v>2018</v>
      </c>
      <c r="K25" s="95">
        <f t="shared" si="6"/>
        <v>43252</v>
      </c>
      <c r="L25" s="90">
        <f t="shared" ref="L25:L43" si="18">L24+1</f>
        <v>2020</v>
      </c>
      <c r="M25" s="72">
        <f t="shared" ref="M25:M43" si="19">SUMIF($J$20:$J$271,L25,$C$20:$C$271)</f>
        <v>384540.42709901929</v>
      </c>
      <c r="N25" s="72">
        <f t="shared" si="15"/>
        <v>0</v>
      </c>
      <c r="O25" s="72">
        <f t="shared" si="13"/>
        <v>26989.835999999996</v>
      </c>
      <c r="P25" s="199">
        <f t="shared" si="14"/>
        <v>14.247601471124884</v>
      </c>
      <c r="Q25" s="275">
        <f t="shared" si="16"/>
        <v>14.247601471124884</v>
      </c>
      <c r="R25" s="275">
        <f t="shared" si="17"/>
        <v>0</v>
      </c>
    </row>
    <row r="26" spans="2:18">
      <c r="B26" s="95">
        <f t="shared" si="7"/>
        <v>43282</v>
      </c>
      <c r="C26" s="92">
        <f>IF(F26="","",-INDEX([8]Delta!$F$1:$EE$996,$L$20,$I26))</f>
        <v>64724.944688618183</v>
      </c>
      <c r="D26" s="88">
        <f>IF(ISNUMBER($F26),VLOOKUP($J26,'Table 1'!$B$13:$C$33,2,FALSE)/12*1000*Study_MW,"")</f>
        <v>0</v>
      </c>
      <c r="E26" s="88">
        <f t="shared" si="8"/>
        <v>64724.944688618183</v>
      </c>
      <c r="F26" s="92">
        <f>IF(INDEX([8]Delta!$F$1:$EE$996,$L$21,$I26)=0,"",INDEX([8]Delta!$F$1:$EE$996,$L$21,$I26))</f>
        <v>2950.7660000000001</v>
      </c>
      <c r="G26" s="93">
        <f t="shared" si="9"/>
        <v>21.934963561535607</v>
      </c>
      <c r="I26" s="94">
        <f t="shared" si="11"/>
        <v>7</v>
      </c>
      <c r="J26" s="90">
        <f t="shared" si="10"/>
        <v>2018</v>
      </c>
      <c r="K26" s="95">
        <f t="shared" si="6"/>
        <v>43282</v>
      </c>
      <c r="L26" s="90">
        <f t="shared" si="18"/>
        <v>2021</v>
      </c>
      <c r="M26" s="72">
        <f t="shared" si="19"/>
        <v>411296.93601708114</v>
      </c>
      <c r="N26" s="72">
        <f t="shared" si="15"/>
        <v>0</v>
      </c>
      <c r="O26" s="72">
        <f t="shared" si="13"/>
        <v>26803.155999999999</v>
      </c>
      <c r="P26" s="199">
        <f t="shared" si="14"/>
        <v>15.34509354111438</v>
      </c>
      <c r="Q26" s="275">
        <f t="shared" si="16"/>
        <v>15.34509354111438</v>
      </c>
      <c r="R26" s="275">
        <f t="shared" si="17"/>
        <v>0</v>
      </c>
    </row>
    <row r="27" spans="2:18">
      <c r="B27" s="95">
        <f t="shared" si="7"/>
        <v>43313</v>
      </c>
      <c r="C27" s="92">
        <f>IF(F27="","",-INDEX([8]Delta!$F$1:$EE$996,$L$20,$I27))</f>
        <v>63510.820875018835</v>
      </c>
      <c r="D27" s="88">
        <f>IF(ISNUMBER($F27),VLOOKUP($J27,'Table 1'!$B$13:$C$33,2,FALSE)/12*1000*Study_MW,"")</f>
        <v>0</v>
      </c>
      <c r="E27" s="88">
        <f t="shared" si="8"/>
        <v>63510.820875018835</v>
      </c>
      <c r="F27" s="92">
        <f>IF(INDEX([8]Delta!$F$1:$EE$996,$L$21,$I27)=0,"",INDEX([8]Delta!$F$1:$EE$996,$L$21,$I27))</f>
        <v>2955.5709999999999</v>
      </c>
      <c r="G27" s="93">
        <f t="shared" si="9"/>
        <v>21.488511314740482</v>
      </c>
      <c r="I27" s="94">
        <f t="shared" si="11"/>
        <v>8</v>
      </c>
      <c r="J27" s="90">
        <f t="shared" si="10"/>
        <v>2018</v>
      </c>
      <c r="K27" s="95">
        <f t="shared" si="6"/>
        <v>43313</v>
      </c>
      <c r="L27" s="90">
        <f t="shared" si="18"/>
        <v>2022</v>
      </c>
      <c r="M27" s="72">
        <f t="shared" si="19"/>
        <v>428129.5402199477</v>
      </c>
      <c r="N27" s="72">
        <f t="shared" si="15"/>
        <v>0</v>
      </c>
      <c r="O27" s="72">
        <f t="shared" si="13"/>
        <v>26668.893</v>
      </c>
      <c r="P27" s="199">
        <f t="shared" si="14"/>
        <v>16.053517490206573</v>
      </c>
      <c r="Q27" s="275">
        <f t="shared" si="16"/>
        <v>16.053517490206573</v>
      </c>
      <c r="R27" s="275">
        <f t="shared" si="17"/>
        <v>0</v>
      </c>
    </row>
    <row r="28" spans="2:18">
      <c r="B28" s="95">
        <f t="shared" si="7"/>
        <v>43344</v>
      </c>
      <c r="C28" s="92">
        <f>IF(F28="","",-INDEX([8]Delta!$F$1:$EE$996,$L$20,$I28))</f>
        <v>45496.36356793344</v>
      </c>
      <c r="D28" s="88">
        <f>IF(ISNUMBER($F28),VLOOKUP($J28,'Table 1'!$B$13:$C$33,2,FALSE)/12*1000*Study_MW,"")</f>
        <v>0</v>
      </c>
      <c r="E28" s="88">
        <f t="shared" si="8"/>
        <v>45496.36356793344</v>
      </c>
      <c r="F28" s="92">
        <f>IF(INDEX([8]Delta!$F$1:$EE$996,$L$21,$I28)=0,"",INDEX([8]Delta!$F$1:$EE$996,$L$21,$I28))</f>
        <v>2605.3200000000002</v>
      </c>
      <c r="G28" s="93">
        <f t="shared" si="9"/>
        <v>17.462869654373911</v>
      </c>
      <c r="I28" s="94">
        <f t="shared" si="11"/>
        <v>9</v>
      </c>
      <c r="J28" s="90">
        <f t="shared" si="10"/>
        <v>2018</v>
      </c>
      <c r="K28" s="95">
        <f t="shared" si="6"/>
        <v>43344</v>
      </c>
      <c r="L28" s="90">
        <f t="shared" si="18"/>
        <v>2023</v>
      </c>
      <c r="M28" s="72">
        <f t="shared" si="19"/>
        <v>467151.61705797911</v>
      </c>
      <c r="N28" s="72">
        <f t="shared" si="15"/>
        <v>0</v>
      </c>
      <c r="O28" s="72">
        <f t="shared" si="13"/>
        <v>26535.45</v>
      </c>
      <c r="P28" s="199">
        <f t="shared" si="14"/>
        <v>17.604812319292837</v>
      </c>
      <c r="Q28" s="275">
        <f t="shared" si="16"/>
        <v>17.604812319292837</v>
      </c>
      <c r="R28" s="275">
        <f t="shared" si="17"/>
        <v>0</v>
      </c>
    </row>
    <row r="29" spans="2:18">
      <c r="B29" s="95">
        <f t="shared" si="7"/>
        <v>43374</v>
      </c>
      <c r="C29" s="92">
        <f>IF(F29="","",-INDEX([8]Delta!$F$1:$EE$996,$L$20,$I29))</f>
        <v>38126.641892462969</v>
      </c>
      <c r="D29" s="88">
        <f>IF(ISNUMBER($F29),VLOOKUP($J29,'Table 1'!$B$13:$C$33,2,FALSE)/12*1000*Study_MW,"")</f>
        <v>0</v>
      </c>
      <c r="E29" s="88">
        <f t="shared" si="8"/>
        <v>38126.641892462969</v>
      </c>
      <c r="F29" s="92">
        <f>IF(INDEX([8]Delta!$F$1:$EE$996,$L$21,$I29)=0,"",INDEX([8]Delta!$F$1:$EE$996,$L$21,$I29))</f>
        <v>2112.2469999999998</v>
      </c>
      <c r="G29" s="93">
        <f t="shared" si="9"/>
        <v>18.050276266205124</v>
      </c>
      <c r="I29" s="94">
        <f t="shared" si="11"/>
        <v>10</v>
      </c>
      <c r="J29" s="90">
        <f t="shared" si="10"/>
        <v>2018</v>
      </c>
      <c r="K29" s="95">
        <f t="shared" si="6"/>
        <v>43374</v>
      </c>
      <c r="L29" s="90">
        <f t="shared" si="18"/>
        <v>2024</v>
      </c>
      <c r="M29" s="72">
        <f t="shared" si="19"/>
        <v>433205.50187291205</v>
      </c>
      <c r="N29" s="72">
        <f t="shared" si="15"/>
        <v>0</v>
      </c>
      <c r="O29" s="72">
        <f t="shared" si="13"/>
        <v>26453.876</v>
      </c>
      <c r="P29" s="199">
        <f t="shared" si="14"/>
        <v>16.375880111969682</v>
      </c>
      <c r="Q29" s="275">
        <f t="shared" si="16"/>
        <v>16.375880111969682</v>
      </c>
      <c r="R29" s="275">
        <f t="shared" si="17"/>
        <v>0</v>
      </c>
    </row>
    <row r="30" spans="2:18">
      <c r="B30" s="95">
        <f t="shared" si="7"/>
        <v>43405</v>
      </c>
      <c r="C30" s="92">
        <f>IF(F30="","",-INDEX([8]Delta!$F$1:$EE$996,$L$20,$I30))</f>
        <v>25479.279970467091</v>
      </c>
      <c r="D30" s="88">
        <f>IF(ISNUMBER($F30),VLOOKUP($J30,'Table 1'!$B$13:$C$33,2,FALSE)/12*1000*Study_MW,"")</f>
        <v>0</v>
      </c>
      <c r="E30" s="88">
        <f t="shared" si="8"/>
        <v>25479.279970467091</v>
      </c>
      <c r="F30" s="92">
        <f>IF(INDEX([8]Delta!$F$1:$EE$996,$L$21,$I30)=0,"",INDEX([8]Delta!$F$1:$EE$996,$L$21,$I30))</f>
        <v>1422.6</v>
      </c>
      <c r="G30" s="93">
        <f t="shared" si="9"/>
        <v>17.910361289517148</v>
      </c>
      <c r="I30" s="94">
        <f t="shared" si="11"/>
        <v>11</v>
      </c>
      <c r="J30" s="90">
        <f t="shared" si="10"/>
        <v>2018</v>
      </c>
      <c r="K30" s="95">
        <f t="shared" si="6"/>
        <v>43405</v>
      </c>
      <c r="L30" s="90">
        <f t="shared" si="18"/>
        <v>2025</v>
      </c>
      <c r="M30" s="72">
        <f t="shared" si="19"/>
        <v>508252.78520998359</v>
      </c>
      <c r="N30" s="72">
        <f t="shared" si="15"/>
        <v>0</v>
      </c>
      <c r="O30" s="72">
        <f t="shared" si="13"/>
        <v>26271.129000000001</v>
      </c>
      <c r="P30" s="199">
        <f t="shared" si="14"/>
        <v>19.346438640302956</v>
      </c>
      <c r="Q30" s="275">
        <f t="shared" si="16"/>
        <v>19.346438640302956</v>
      </c>
      <c r="R30" s="275">
        <f t="shared" si="17"/>
        <v>0</v>
      </c>
    </row>
    <row r="31" spans="2:18">
      <c r="B31" s="99">
        <f t="shared" si="7"/>
        <v>43435</v>
      </c>
      <c r="C31" s="96">
        <f>IF(F31="","",-INDEX([8]Delta!$F$1:$EE$996,$L$20,$I31))</f>
        <v>21130.016204223037</v>
      </c>
      <c r="D31" s="97">
        <f>IF(ISNUMBER($F31),VLOOKUP($J31,'Table 1'!$B$13:$C$33,2,FALSE)/12*1000*Study_MW,"")</f>
        <v>0</v>
      </c>
      <c r="E31" s="97">
        <f t="shared" ref="E31" si="20">IF(ISNUMBER(C31+D31),C31+D31,"")</f>
        <v>21130.016204223037</v>
      </c>
      <c r="F31" s="96">
        <f>IF(INDEX([8]Delta!$F$1:$EE$996,$L$21,$I31)=0,"",INDEX([8]Delta!$F$1:$EE$996,$L$21,$I31))</f>
        <v>1097.5550000000001</v>
      </c>
      <c r="G31" s="98">
        <f t="shared" ref="G31" si="21">IF(ISNUMBER($F31),E31/$F31,"")</f>
        <v>19.251897357511044</v>
      </c>
      <c r="I31" s="81">
        <f t="shared" si="11"/>
        <v>12</v>
      </c>
      <c r="J31" s="90">
        <f t="shared" si="10"/>
        <v>2018</v>
      </c>
      <c r="K31" s="99">
        <f t="shared" si="6"/>
        <v>43435</v>
      </c>
      <c r="L31" s="90">
        <f t="shared" si="18"/>
        <v>2026</v>
      </c>
      <c r="M31" s="72">
        <f t="shared" si="19"/>
        <v>528148.21530494094</v>
      </c>
      <c r="N31" s="72">
        <f t="shared" si="15"/>
        <v>0</v>
      </c>
      <c r="O31" s="72">
        <f t="shared" si="13"/>
        <v>26139.537999999997</v>
      </c>
      <c r="P31" s="199">
        <f t="shared" si="14"/>
        <v>20.204956005914909</v>
      </c>
      <c r="Q31" s="275">
        <f t="shared" si="16"/>
        <v>20.204956005914909</v>
      </c>
      <c r="R31" s="275">
        <f t="shared" si="17"/>
        <v>0</v>
      </c>
    </row>
    <row r="32" spans="2:18">
      <c r="B32" s="91">
        <f t="shared" si="7"/>
        <v>43466</v>
      </c>
      <c r="C32" s="86">
        <f>IF(F32&lt;&gt;0,-INDEX([8]Delta!$F$1:$EE$996,$L$20,$I32),0)</f>
        <v>26702.527147710323</v>
      </c>
      <c r="D32" s="87">
        <f>IF(ISNUMBER($F32),VLOOKUP($J32,'Table 1'!$B$13:$C$33,2,FALSE)/12*1000*Study_MW,"")</f>
        <v>0</v>
      </c>
      <c r="E32" s="87">
        <f t="shared" ref="E32:E84" si="22">C32+D32</f>
        <v>26702.527147710323</v>
      </c>
      <c r="F32" s="86">
        <f>INDEX([8]Delta!$F$1:$EE$996,$L$21,$I32)</f>
        <v>1310.2149999999999</v>
      </c>
      <c r="G32" s="89">
        <f t="shared" si="9"/>
        <v>20.380263657270238</v>
      </c>
      <c r="I32" s="77">
        <f>I20+13</f>
        <v>14</v>
      </c>
      <c r="J32" s="90">
        <f t="shared" si="10"/>
        <v>2019</v>
      </c>
      <c r="K32" s="91">
        <f>IF(ISNUMBER(F32),IF(F32&lt;&gt;0,B32,""),"")</f>
        <v>43466</v>
      </c>
      <c r="L32" s="90">
        <f t="shared" si="18"/>
        <v>2027</v>
      </c>
      <c r="M32" s="72">
        <f t="shared" si="19"/>
        <v>550482.76243713498</v>
      </c>
      <c r="N32" s="72">
        <f t="shared" si="15"/>
        <v>0</v>
      </c>
      <c r="O32" s="72">
        <f t="shared" si="13"/>
        <v>26008.988000000001</v>
      </c>
      <c r="P32" s="199">
        <f t="shared" si="14"/>
        <v>21.165097328551767</v>
      </c>
      <c r="Q32" s="275">
        <f t="shared" si="16"/>
        <v>21.165097328551767</v>
      </c>
      <c r="R32" s="275">
        <f t="shared" si="17"/>
        <v>0</v>
      </c>
    </row>
    <row r="33" spans="2:18">
      <c r="B33" s="95">
        <f t="shared" si="7"/>
        <v>43497</v>
      </c>
      <c r="C33" s="92">
        <f>IF(F33&lt;&gt;0,-INDEX([8]Delta!$F$1:$EE$996,$L$20,$I33),0)</f>
        <v>25127.539810314775</v>
      </c>
      <c r="D33" s="88">
        <f>IF(ISNUMBER($F33),VLOOKUP($J33,'Table 1'!$B$13:$C$33,2,FALSE)/12*1000*Study_MW,"")</f>
        <v>0</v>
      </c>
      <c r="E33" s="88">
        <f t="shared" si="22"/>
        <v>25127.539810314775</v>
      </c>
      <c r="F33" s="92">
        <f>INDEX([8]Delta!$F$1:$EE$996,$L$21,$I33)</f>
        <v>1466.3040000000001</v>
      </c>
      <c r="G33" s="93">
        <f t="shared" si="9"/>
        <v>17.136650933445434</v>
      </c>
      <c r="I33" s="94">
        <f t="shared" ref="I33:I96" si="23">I21+13</f>
        <v>15</v>
      </c>
      <c r="J33" s="90">
        <f t="shared" si="10"/>
        <v>2019</v>
      </c>
      <c r="K33" s="95">
        <f t="shared" ref="K33:K96" si="24">IF(ISNUMBER(F33),IF(F33&lt;&gt;0,B33,""),"")</f>
        <v>43497</v>
      </c>
      <c r="L33" s="90">
        <f t="shared" si="18"/>
        <v>2028</v>
      </c>
      <c r="M33" s="72">
        <f t="shared" si="19"/>
        <v>603942.99544687569</v>
      </c>
      <c r="N33" s="72">
        <f t="shared" si="15"/>
        <v>0</v>
      </c>
      <c r="O33" s="72">
        <f>SUMIF($J$20:$J$271,L33,$F$20:$F$271)</f>
        <v>25928.929000000004</v>
      </c>
      <c r="P33" s="199">
        <f>(M33+N33)/O33</f>
        <v>23.292246102678426</v>
      </c>
      <c r="Q33" s="275">
        <f t="shared" si="16"/>
        <v>23.292246102678426</v>
      </c>
      <c r="R33" s="275">
        <f t="shared" si="17"/>
        <v>0</v>
      </c>
    </row>
    <row r="34" spans="2:18">
      <c r="B34" s="95">
        <f t="shared" si="7"/>
        <v>43525</v>
      </c>
      <c r="C34" s="92">
        <f>IF(F34&lt;&gt;0,-INDEX([8]Delta!$F$1:$EE$996,$L$20,$I34),0)</f>
        <v>37241.59612582624</v>
      </c>
      <c r="D34" s="88">
        <f>IF(ISNUMBER($F34),VLOOKUP($J34,'Table 1'!$B$13:$C$33,2,FALSE)/12*1000*Study_MW,"")</f>
        <v>0</v>
      </c>
      <c r="E34" s="88">
        <f t="shared" si="22"/>
        <v>37241.59612582624</v>
      </c>
      <c r="F34" s="92">
        <f>INDEX([8]Delta!$F$1:$EE$996,$L$21,$I34)</f>
        <v>2283.7080000000001</v>
      </c>
      <c r="G34" s="93">
        <f t="shared" si="9"/>
        <v>16.307512223903512</v>
      </c>
      <c r="I34" s="94">
        <f t="shared" si="23"/>
        <v>16</v>
      </c>
      <c r="J34" s="90">
        <f t="shared" si="10"/>
        <v>2019</v>
      </c>
      <c r="K34" s="95">
        <f t="shared" si="24"/>
        <v>43525</v>
      </c>
      <c r="L34" s="90">
        <f t="shared" si="18"/>
        <v>2029</v>
      </c>
      <c r="M34" s="72">
        <f t="shared" si="19"/>
        <v>632111.68649235368</v>
      </c>
      <c r="N34" s="72">
        <f t="shared" si="15"/>
        <v>0</v>
      </c>
      <c r="O34" s="72">
        <f t="shared" ref="O34:O38" si="25">SUMIF($J$20:$J$271,L34,$F$20:$F$271)</f>
        <v>25749.292999999994</v>
      </c>
      <c r="P34" s="199">
        <f t="shared" ref="P34:P38" si="26">(M34+N34)/O34</f>
        <v>24.548700676649794</v>
      </c>
      <c r="Q34" s="275">
        <f t="shared" si="16"/>
        <v>24.548700676649794</v>
      </c>
      <c r="R34" s="275">
        <f t="shared" si="17"/>
        <v>0</v>
      </c>
    </row>
    <row r="35" spans="2:18">
      <c r="B35" s="95">
        <f t="shared" si="7"/>
        <v>43556</v>
      </c>
      <c r="C35" s="92">
        <f>IF(F35&lt;&gt;0,-INDEX([8]Delta!$F$1:$EE$996,$L$20,$I35),0)</f>
        <v>39564.609213083982</v>
      </c>
      <c r="D35" s="88">
        <f>IF(ISNUMBER($F35),VLOOKUP($J35,'Table 1'!$B$13:$C$33,2,FALSE)/12*1000*Study_MW,"")</f>
        <v>0</v>
      </c>
      <c r="E35" s="88">
        <f t="shared" si="22"/>
        <v>39564.609213083982</v>
      </c>
      <c r="F35" s="92">
        <f>INDEX([8]Delta!$F$1:$EE$996,$L$21,$I35)</f>
        <v>2637.63</v>
      </c>
      <c r="G35" s="93">
        <f t="shared" si="9"/>
        <v>15.000060362175127</v>
      </c>
      <c r="I35" s="94">
        <f t="shared" si="23"/>
        <v>17</v>
      </c>
      <c r="J35" s="90">
        <f t="shared" si="10"/>
        <v>2019</v>
      </c>
      <c r="K35" s="95">
        <f t="shared" si="24"/>
        <v>43556</v>
      </c>
      <c r="L35" s="90">
        <f t="shared" si="18"/>
        <v>2030</v>
      </c>
      <c r="M35" s="72">
        <f t="shared" si="19"/>
        <v>723372.25463914871</v>
      </c>
      <c r="N35" s="72">
        <f t="shared" si="15"/>
        <v>0</v>
      </c>
      <c r="O35" s="72">
        <f t="shared" si="25"/>
        <v>25620.780999999995</v>
      </c>
      <c r="P35" s="199">
        <f t="shared" si="26"/>
        <v>28.233809681256353</v>
      </c>
      <c r="Q35" s="275">
        <f t="shared" si="16"/>
        <v>28.233809681256353</v>
      </c>
      <c r="R35" s="275">
        <f t="shared" si="17"/>
        <v>0</v>
      </c>
    </row>
    <row r="36" spans="2:18">
      <c r="B36" s="95">
        <f t="shared" si="7"/>
        <v>43586</v>
      </c>
      <c r="C36" s="92">
        <f>IF(F36&lt;&gt;0,-INDEX([8]Delta!$F$1:$EE$996,$L$20,$I36),0)</f>
        <v>44760.727351695299</v>
      </c>
      <c r="D36" s="88">
        <f>IF(ISNUMBER($F36),VLOOKUP($J36,'Table 1'!$B$13:$C$33,2,FALSE)/12*1000*Study_MW,"")</f>
        <v>0</v>
      </c>
      <c r="E36" s="88">
        <f t="shared" si="22"/>
        <v>44760.727351695299</v>
      </c>
      <c r="F36" s="92">
        <f>INDEX([8]Delta!$F$1:$EE$996,$L$21,$I36)</f>
        <v>3053.252</v>
      </c>
      <c r="G36" s="93">
        <f t="shared" si="9"/>
        <v>14.660017368921824</v>
      </c>
      <c r="I36" s="94">
        <f t="shared" si="23"/>
        <v>18</v>
      </c>
      <c r="J36" s="90">
        <f t="shared" si="10"/>
        <v>2019</v>
      </c>
      <c r="K36" s="95">
        <f t="shared" si="24"/>
        <v>43586</v>
      </c>
      <c r="L36" s="90">
        <f t="shared" si="18"/>
        <v>2031</v>
      </c>
      <c r="M36" s="72">
        <f t="shared" si="19"/>
        <v>753384.60784974694</v>
      </c>
      <c r="N36" s="72">
        <f t="shared" si="15"/>
        <v>0</v>
      </c>
      <c r="O36" s="72">
        <f t="shared" si="25"/>
        <v>25492.672000000002</v>
      </c>
      <c r="P36" s="199">
        <f t="shared" si="26"/>
        <v>29.552987142726618</v>
      </c>
      <c r="Q36" s="275">
        <f t="shared" si="16"/>
        <v>29.552987142726618</v>
      </c>
      <c r="R36" s="275">
        <f t="shared" si="17"/>
        <v>0</v>
      </c>
    </row>
    <row r="37" spans="2:18">
      <c r="B37" s="95">
        <f t="shared" si="7"/>
        <v>43617</v>
      </c>
      <c r="C37" s="92">
        <f>IF(F37&lt;&gt;0,-INDEX([8]Delta!$F$1:$EE$996,$L$20,$I37),0)</f>
        <v>48973.237932950258</v>
      </c>
      <c r="D37" s="88">
        <f>IF(ISNUMBER($F37),VLOOKUP($J37,'Table 1'!$B$13:$C$33,2,FALSE)/12*1000*Study_MW,"")</f>
        <v>0</v>
      </c>
      <c r="E37" s="88">
        <f t="shared" si="22"/>
        <v>48973.237932950258</v>
      </c>
      <c r="F37" s="92">
        <f>INDEX([8]Delta!$F$1:$EE$996,$L$21,$I37)</f>
        <v>3243.72</v>
      </c>
      <c r="G37" s="93">
        <f t="shared" si="9"/>
        <v>15.097862310233394</v>
      </c>
      <c r="I37" s="94">
        <f t="shared" si="23"/>
        <v>19</v>
      </c>
      <c r="J37" s="90">
        <f t="shared" si="10"/>
        <v>2019</v>
      </c>
      <c r="K37" s="95">
        <f t="shared" si="24"/>
        <v>43617</v>
      </c>
      <c r="L37" s="90">
        <f t="shared" si="18"/>
        <v>2032</v>
      </c>
      <c r="M37" s="72">
        <f t="shared" si="19"/>
        <v>805145.91958594322</v>
      </c>
      <c r="N37" s="72">
        <f t="shared" si="15"/>
        <v>0</v>
      </c>
      <c r="O37" s="72">
        <f t="shared" si="25"/>
        <v>25414.288999999997</v>
      </c>
      <c r="P37" s="199">
        <f t="shared" si="26"/>
        <v>31.68083591030004</v>
      </c>
      <c r="Q37" s="275">
        <f t="shared" si="16"/>
        <v>31.68083591030004</v>
      </c>
      <c r="R37" s="275">
        <f t="shared" si="17"/>
        <v>0</v>
      </c>
    </row>
    <row r="38" spans="2:18">
      <c r="B38" s="95">
        <f t="shared" si="7"/>
        <v>43647</v>
      </c>
      <c r="C38" s="92">
        <f>IF(F38&lt;&gt;0,-INDEX([8]Delta!$F$1:$EE$996,$L$20,$I38),0)</f>
        <v>62006.697332590818</v>
      </c>
      <c r="D38" s="88">
        <f>IF(ISNUMBER($F38),VLOOKUP($J38,'Table 1'!$B$13:$C$33,2,FALSE)/12*1000*Study_MW,"")</f>
        <v>0</v>
      </c>
      <c r="E38" s="88">
        <f t="shared" si="22"/>
        <v>62006.697332590818</v>
      </c>
      <c r="F38" s="92">
        <f>INDEX([8]Delta!$F$1:$EE$996,$L$21,$I38)</f>
        <v>2936.01</v>
      </c>
      <c r="G38" s="93">
        <f t="shared" si="9"/>
        <v>21.119375387887239</v>
      </c>
      <c r="I38" s="94">
        <f t="shared" si="23"/>
        <v>20</v>
      </c>
      <c r="J38" s="90">
        <f t="shared" si="10"/>
        <v>2019</v>
      </c>
      <c r="K38" s="95">
        <f t="shared" si="24"/>
        <v>43647</v>
      </c>
      <c r="L38" s="90">
        <f t="shared" si="18"/>
        <v>2033</v>
      </c>
      <c r="M38" s="72">
        <f t="shared" si="19"/>
        <v>985691.23991194367</v>
      </c>
      <c r="N38" s="72">
        <f t="shared" si="15"/>
        <v>0</v>
      </c>
      <c r="O38" s="72">
        <f t="shared" si="25"/>
        <v>25238.388999999996</v>
      </c>
      <c r="P38" s="199">
        <f t="shared" si="26"/>
        <v>39.055236049810624</v>
      </c>
      <c r="Q38" s="275">
        <f t="shared" si="16"/>
        <v>39.055236049810624</v>
      </c>
      <c r="R38" s="275">
        <f t="shared" si="17"/>
        <v>0</v>
      </c>
    </row>
    <row r="39" spans="2:18">
      <c r="B39" s="95">
        <f t="shared" si="7"/>
        <v>43678</v>
      </c>
      <c r="C39" s="92">
        <f>IF(F39&lt;&gt;0,-INDEX([8]Delta!$F$1:$EE$996,$L$20,$I39),0)</f>
        <v>56771.103114694357</v>
      </c>
      <c r="D39" s="88">
        <f>IF(ISNUMBER($F39),VLOOKUP($J39,'Table 1'!$B$13:$C$33,2,FALSE)/12*1000*Study_MW,"")</f>
        <v>0</v>
      </c>
      <c r="E39" s="88">
        <f t="shared" si="22"/>
        <v>56771.103114694357</v>
      </c>
      <c r="F39" s="92">
        <f>INDEX([8]Delta!$F$1:$EE$996,$L$21,$I39)</f>
        <v>2940.8150000000001</v>
      </c>
      <c r="G39" s="93">
        <f t="shared" si="9"/>
        <v>19.304547587894632</v>
      </c>
      <c r="I39" s="94">
        <f t="shared" si="23"/>
        <v>21</v>
      </c>
      <c r="J39" s="90">
        <f t="shared" si="10"/>
        <v>2019</v>
      </c>
      <c r="K39" s="95">
        <f t="shared" si="24"/>
        <v>43678</v>
      </c>
      <c r="L39" s="90">
        <f t="shared" si="18"/>
        <v>2034</v>
      </c>
      <c r="M39" s="72">
        <f t="shared" si="19"/>
        <v>1133466.1461984217</v>
      </c>
      <c r="N39" s="72">
        <f t="shared" si="15"/>
        <v>0</v>
      </c>
      <c r="O39" s="72">
        <f t="shared" ref="O39:O42" si="27">SUMIF($J$20:$J$271,L39,$F$20:$F$271)</f>
        <v>25112.16</v>
      </c>
      <c r="P39" s="199">
        <f t="shared" ref="P39:P41" si="28">(M39+N39)/O39</f>
        <v>45.136147037866188</v>
      </c>
      <c r="Q39" s="275">
        <f t="shared" si="16"/>
        <v>45.136147037866188</v>
      </c>
      <c r="R39" s="275">
        <f t="shared" si="17"/>
        <v>0</v>
      </c>
    </row>
    <row r="40" spans="2:18">
      <c r="B40" s="95">
        <f t="shared" si="7"/>
        <v>43709</v>
      </c>
      <c r="C40" s="92">
        <f>IF(F40&lt;&gt;0,-INDEX([8]Delta!$F$1:$EE$996,$L$20,$I40),0)</f>
        <v>41358.362139463425</v>
      </c>
      <c r="D40" s="88">
        <f>IF(ISNUMBER($F40),VLOOKUP($J40,'Table 1'!$B$13:$C$33,2,FALSE)/12*1000*Study_MW,"")</f>
        <v>0</v>
      </c>
      <c r="E40" s="88">
        <f t="shared" si="22"/>
        <v>41358.362139463425</v>
      </c>
      <c r="F40" s="92">
        <f>INDEX([8]Delta!$F$1:$EE$996,$L$21,$I40)</f>
        <v>2592.3000000000002</v>
      </c>
      <c r="G40" s="93">
        <f t="shared" si="9"/>
        <v>15.954311668967103</v>
      </c>
      <c r="I40" s="94">
        <f t="shared" si="23"/>
        <v>22</v>
      </c>
      <c r="J40" s="90">
        <f t="shared" si="10"/>
        <v>2019</v>
      </c>
      <c r="K40" s="95">
        <f t="shared" si="24"/>
        <v>43709</v>
      </c>
      <c r="L40" s="90">
        <f t="shared" si="18"/>
        <v>2035</v>
      </c>
      <c r="M40" s="72">
        <f t="shared" si="19"/>
        <v>-4164.4104828834534</v>
      </c>
      <c r="N40" s="72">
        <f t="shared" si="15"/>
        <v>2174569.3911453574</v>
      </c>
      <c r="O40" s="72">
        <f t="shared" si="27"/>
        <v>24986.607999999997</v>
      </c>
      <c r="P40" s="199">
        <f t="shared" si="28"/>
        <v>86.862729853626959</v>
      </c>
      <c r="Q40" s="275">
        <f t="shared" si="16"/>
        <v>-0.16666569879686965</v>
      </c>
      <c r="R40" s="275">
        <f t="shared" si="17"/>
        <v>87.029395552423836</v>
      </c>
    </row>
    <row r="41" spans="2:18">
      <c r="B41" s="95">
        <f t="shared" si="7"/>
        <v>43739</v>
      </c>
      <c r="C41" s="92">
        <f>IF(F41&lt;&gt;0,-INDEX([8]Delta!$F$1:$EE$996,$L$20,$I41),0)</f>
        <v>34902.083408266306</v>
      </c>
      <c r="D41" s="88">
        <f>IF(ISNUMBER($F41),VLOOKUP($J41,'Table 1'!$B$13:$C$33,2,FALSE)/12*1000*Study_MW,"")</f>
        <v>0</v>
      </c>
      <c r="E41" s="88">
        <f t="shared" si="22"/>
        <v>34902.083408266306</v>
      </c>
      <c r="F41" s="92">
        <f>INDEX([8]Delta!$F$1:$EE$996,$L$21,$I41)</f>
        <v>2101.614</v>
      </c>
      <c r="G41" s="93">
        <f t="shared" si="9"/>
        <v>16.607275840504634</v>
      </c>
      <c r="I41" s="94">
        <f t="shared" si="23"/>
        <v>23</v>
      </c>
      <c r="J41" s="90">
        <f t="shared" si="10"/>
        <v>2019</v>
      </c>
      <c r="K41" s="95">
        <f t="shared" si="24"/>
        <v>43739</v>
      </c>
      <c r="L41" s="90">
        <f t="shared" si="18"/>
        <v>2036</v>
      </c>
      <c r="M41" s="72">
        <f t="shared" si="19"/>
        <v>-6574.0084458887577</v>
      </c>
      <c r="N41" s="72">
        <f t="shared" si="15"/>
        <v>2227488.9048256874</v>
      </c>
      <c r="O41" s="72">
        <f t="shared" si="27"/>
        <v>24909.631999999998</v>
      </c>
      <c r="P41" s="199">
        <f t="shared" si="28"/>
        <v>89.158880242783141</v>
      </c>
      <c r="Q41" s="275">
        <f t="shared" ref="Q41" si="29">M41/O41</f>
        <v>-0.2639143141853223</v>
      </c>
      <c r="R41" s="275">
        <f t="shared" ref="R41" si="30">IFERROR(N41/O41,0)</f>
        <v>89.422794556968469</v>
      </c>
    </row>
    <row r="42" spans="2:18">
      <c r="B42" s="95">
        <f t="shared" si="7"/>
        <v>43770</v>
      </c>
      <c r="C42" s="92">
        <f>IF(F42&lt;&gt;0,-INDEX([8]Delta!$F$1:$EE$996,$L$20,$I42),0)</f>
        <v>23635.132224798203</v>
      </c>
      <c r="D42" s="88">
        <f>IF(ISNUMBER($F42),VLOOKUP($J42,'Table 1'!$B$13:$C$33,2,FALSE)/12*1000*Study_MW,"")</f>
        <v>0</v>
      </c>
      <c r="E42" s="88">
        <f t="shared" si="22"/>
        <v>23635.132224798203</v>
      </c>
      <c r="F42" s="92">
        <f>INDEX([8]Delta!$F$1:$EE$996,$L$21,$I42)</f>
        <v>1415.55</v>
      </c>
      <c r="G42" s="93">
        <f t="shared" si="9"/>
        <v>16.696783741159411</v>
      </c>
      <c r="I42" s="94">
        <f t="shared" si="23"/>
        <v>24</v>
      </c>
      <c r="J42" s="90">
        <f t="shared" si="10"/>
        <v>2019</v>
      </c>
      <c r="K42" s="95">
        <f t="shared" si="24"/>
        <v>43770</v>
      </c>
      <c r="L42" s="90">
        <f t="shared" si="18"/>
        <v>2037</v>
      </c>
      <c r="M42" s="72">
        <f t="shared" si="19"/>
        <v>-6805.8060888051987</v>
      </c>
      <c r="N42" s="72">
        <f t="shared" si="15"/>
        <v>2281694.6566857481</v>
      </c>
      <c r="O42" s="72">
        <f t="shared" si="27"/>
        <v>24737.292000000001</v>
      </c>
      <c r="P42" s="199">
        <f t="shared" ref="P42" si="31">(M42+N42)/O42</f>
        <v>91.961919299693065</v>
      </c>
      <c r="Q42" s="275">
        <f t="shared" ref="Q42" si="32">M42/O42</f>
        <v>-0.27512332751722374</v>
      </c>
      <c r="R42" s="275">
        <f t="shared" ref="R42" si="33">IFERROR(N42/O42,0)</f>
        <v>92.237042627210286</v>
      </c>
    </row>
    <row r="43" spans="2:18">
      <c r="B43" s="99">
        <f t="shared" si="7"/>
        <v>43800</v>
      </c>
      <c r="C43" s="96">
        <f>IF(F43&lt;&gt;0,-INDEX([8]Delta!$F$1:$EE$996,$L$20,$I43),0)</f>
        <v>18808.073759704828</v>
      </c>
      <c r="D43" s="97">
        <f>IF(ISNUMBER($F43),VLOOKUP($J43,'Table 1'!$B$13:$C$33,2,FALSE)/12*1000*Study_MW,"")</f>
        <v>0</v>
      </c>
      <c r="E43" s="97">
        <f t="shared" si="22"/>
        <v>18808.073759704828</v>
      </c>
      <c r="F43" s="96">
        <f>INDEX([8]Delta!$F$1:$EE$996,$L$21,$I43)</f>
        <v>1092.0060000000001</v>
      </c>
      <c r="G43" s="98">
        <f t="shared" si="9"/>
        <v>17.223416134805877</v>
      </c>
      <c r="I43" s="81">
        <f t="shared" si="23"/>
        <v>25</v>
      </c>
      <c r="J43" s="90">
        <f t="shared" si="10"/>
        <v>2019</v>
      </c>
      <c r="K43" s="99">
        <f t="shared" si="24"/>
        <v>43800</v>
      </c>
      <c r="L43" s="90">
        <f t="shared" si="18"/>
        <v>2038</v>
      </c>
      <c r="M43" s="72">
        <f t="shared" si="19"/>
        <v>0</v>
      </c>
      <c r="N43" s="72">
        <f t="shared" si="15"/>
        <v>0</v>
      </c>
    </row>
    <row r="44" spans="2:18" outlineLevel="1">
      <c r="B44" s="91">
        <f t="shared" si="7"/>
        <v>43831</v>
      </c>
      <c r="C44" s="86">
        <f>IF(F44&lt;&gt;0,-INDEX([8]Delta!$F$1:$EE$996,$L$20,$I44),0)</f>
        <v>21628.717617094517</v>
      </c>
      <c r="D44" s="87">
        <f>IF(ISNUMBER($F44),VLOOKUP($J44,'Table 1'!$B$13:$C$33,2,FALSE)/12*1000*Study_MW,"")</f>
        <v>0</v>
      </c>
      <c r="E44" s="87">
        <f t="shared" si="22"/>
        <v>21628.717617094517</v>
      </c>
      <c r="F44" s="86">
        <f>INDEX([8]Delta!$F$1:$EE$996,$L$21,$I44)</f>
        <v>1303.6120000000001</v>
      </c>
      <c r="G44" s="89">
        <f t="shared" si="9"/>
        <v>16.591376588351839</v>
      </c>
      <c r="I44" s="77">
        <f>I32+13</f>
        <v>27</v>
      </c>
      <c r="J44" s="90">
        <f t="shared" si="10"/>
        <v>2020</v>
      </c>
      <c r="K44" s="91">
        <f t="shared" si="24"/>
        <v>43831</v>
      </c>
    </row>
    <row r="45" spans="2:18" outlineLevel="1">
      <c r="B45" s="95">
        <f t="shared" si="7"/>
        <v>43862</v>
      </c>
      <c r="C45" s="92">
        <f>IF(F45&lt;&gt;0,-INDEX([8]Delta!$F$1:$EE$996,$L$20,$I45),0)</f>
        <v>24483.903955176473</v>
      </c>
      <c r="D45" s="88">
        <f>IF(ISNUMBER($F45),VLOOKUP($J45,'Table 1'!$B$13:$C$33,2,FALSE)/12*1000*Study_MW,"")</f>
        <v>0</v>
      </c>
      <c r="E45" s="88">
        <f t="shared" si="22"/>
        <v>24483.903955176473</v>
      </c>
      <c r="F45" s="92">
        <f>INDEX([8]Delta!$F$1:$EE$996,$L$21,$I45)</f>
        <v>1511.0740000000001</v>
      </c>
      <c r="G45" s="93">
        <f t="shared" si="9"/>
        <v>16.202981425910625</v>
      </c>
      <c r="I45" s="94">
        <f t="shared" si="23"/>
        <v>28</v>
      </c>
      <c r="J45" s="90">
        <f t="shared" si="10"/>
        <v>2020</v>
      </c>
      <c r="K45" s="95">
        <f t="shared" si="24"/>
        <v>43862</v>
      </c>
    </row>
    <row r="46" spans="2:18" outlineLevel="1">
      <c r="B46" s="95">
        <f t="shared" si="7"/>
        <v>43891</v>
      </c>
      <c r="C46" s="92">
        <f>IF(F46&lt;&gt;0,-INDEX([8]Delta!$F$1:$EE$996,$L$20,$I46),0)</f>
        <v>36452.397503882647</v>
      </c>
      <c r="D46" s="88">
        <f>IF(ISNUMBER($F46),VLOOKUP($J46,'Table 1'!$B$13:$C$33,2,FALSE)/12*1000*Study_MW,"")</f>
        <v>0</v>
      </c>
      <c r="E46" s="88">
        <f t="shared" si="22"/>
        <v>36452.397503882647</v>
      </c>
      <c r="F46" s="92">
        <f>INDEX([8]Delta!$F$1:$EE$996,$L$21,$I46)</f>
        <v>2272.2069999999999</v>
      </c>
      <c r="G46" s="93">
        <f t="shared" si="9"/>
        <v>16.042727402865431</v>
      </c>
      <c r="I46" s="94">
        <f t="shared" si="23"/>
        <v>29</v>
      </c>
      <c r="J46" s="90">
        <f t="shared" si="10"/>
        <v>2020</v>
      </c>
      <c r="K46" s="95">
        <f t="shared" si="24"/>
        <v>43891</v>
      </c>
    </row>
    <row r="47" spans="2:18" outlineLevel="1">
      <c r="B47" s="95">
        <f t="shared" si="7"/>
        <v>43922</v>
      </c>
      <c r="C47" s="92">
        <f>IF(F47&lt;&gt;0,-INDEX([8]Delta!$F$1:$EE$996,$L$20,$I47),0)</f>
        <v>35928.203947514296</v>
      </c>
      <c r="D47" s="88">
        <f>IF(ISNUMBER($F47),VLOOKUP($J47,'Table 1'!$B$13:$C$33,2,FALSE)/12*1000*Study_MW,"")</f>
        <v>0</v>
      </c>
      <c r="E47" s="88">
        <f t="shared" si="22"/>
        <v>35928.203947514296</v>
      </c>
      <c r="F47" s="92">
        <f>INDEX([8]Delta!$F$1:$EE$996,$L$21,$I47)</f>
        <v>2624.52</v>
      </c>
      <c r="G47" s="93">
        <f t="shared" si="9"/>
        <v>13.689438048677204</v>
      </c>
      <c r="I47" s="94">
        <f t="shared" si="23"/>
        <v>30</v>
      </c>
      <c r="J47" s="90">
        <f t="shared" si="10"/>
        <v>2020</v>
      </c>
      <c r="K47" s="95">
        <f t="shared" si="24"/>
        <v>43922</v>
      </c>
    </row>
    <row r="48" spans="2:18" outlineLevel="1">
      <c r="B48" s="95">
        <f t="shared" si="7"/>
        <v>43952</v>
      </c>
      <c r="C48" s="92">
        <f>IF(F48&lt;&gt;0,-INDEX([8]Delta!$F$1:$EE$996,$L$20,$I48),0)</f>
        <v>36493.540977045894</v>
      </c>
      <c r="D48" s="88">
        <f>IF(ISNUMBER($F48),VLOOKUP($J48,'Table 1'!$B$13:$C$33,2,FALSE)/12*1000*Study_MW,"")</f>
        <v>0</v>
      </c>
      <c r="E48" s="88">
        <f t="shared" si="22"/>
        <v>36493.540977045894</v>
      </c>
      <c r="F48" s="92">
        <f>INDEX([8]Delta!$F$1:$EE$996,$L$21,$I48)</f>
        <v>3038</v>
      </c>
      <c r="G48" s="93">
        <f t="shared" si="9"/>
        <v>12.01235713530148</v>
      </c>
      <c r="I48" s="94">
        <f t="shared" si="23"/>
        <v>31</v>
      </c>
      <c r="J48" s="90">
        <f t="shared" si="10"/>
        <v>2020</v>
      </c>
      <c r="K48" s="95">
        <f t="shared" si="24"/>
        <v>43952</v>
      </c>
    </row>
    <row r="49" spans="2:11" outlineLevel="1">
      <c r="B49" s="95">
        <f t="shared" si="7"/>
        <v>43983</v>
      </c>
      <c r="C49" s="92">
        <f>IF(F49&lt;&gt;0,-INDEX([8]Delta!$F$1:$EE$996,$L$20,$I49),0)</f>
        <v>38097.386228576303</v>
      </c>
      <c r="D49" s="88">
        <f>IF(ISNUMBER($F49),VLOOKUP($J49,'Table 1'!$B$13:$C$33,2,FALSE)/12*1000*Study_MW,"")</f>
        <v>0</v>
      </c>
      <c r="E49" s="88">
        <f t="shared" si="22"/>
        <v>38097.386228576303</v>
      </c>
      <c r="F49" s="92">
        <f>INDEX([8]Delta!$F$1:$EE$996,$L$21,$I49)</f>
        <v>3227.55</v>
      </c>
      <c r="G49" s="93">
        <f t="shared" si="9"/>
        <v>11.803809771677061</v>
      </c>
      <c r="I49" s="94">
        <f t="shared" si="23"/>
        <v>32</v>
      </c>
      <c r="J49" s="90">
        <f t="shared" si="10"/>
        <v>2020</v>
      </c>
      <c r="K49" s="95">
        <f t="shared" si="24"/>
        <v>43983</v>
      </c>
    </row>
    <row r="50" spans="2:11" outlineLevel="1">
      <c r="B50" s="95">
        <f t="shared" si="7"/>
        <v>44013</v>
      </c>
      <c r="C50" s="92">
        <f>IF(F50&lt;&gt;0,-INDEX([8]Delta!$F$1:$EE$996,$L$20,$I50),0)</f>
        <v>40759.368767231703</v>
      </c>
      <c r="D50" s="88">
        <f>IF(ISNUMBER($F50),VLOOKUP($J50,'Table 1'!$B$13:$C$33,2,FALSE)/12*1000*Study_MW,"")</f>
        <v>0</v>
      </c>
      <c r="E50" s="88">
        <f t="shared" si="22"/>
        <v>40759.368767231703</v>
      </c>
      <c r="F50" s="92">
        <f>INDEX([8]Delta!$F$1:$EE$996,$L$21,$I50)</f>
        <v>2921.3159999999998</v>
      </c>
      <c r="G50" s="93">
        <f t="shared" si="9"/>
        <v>13.952399797636307</v>
      </c>
      <c r="I50" s="94">
        <f t="shared" si="23"/>
        <v>33</v>
      </c>
      <c r="J50" s="90">
        <f t="shared" si="10"/>
        <v>2020</v>
      </c>
      <c r="K50" s="95">
        <f t="shared" si="24"/>
        <v>44013</v>
      </c>
    </row>
    <row r="51" spans="2:11" outlineLevel="1">
      <c r="B51" s="95">
        <f t="shared" si="7"/>
        <v>44044</v>
      </c>
      <c r="C51" s="92">
        <f>IF(F51&lt;&gt;0,-INDEX([8]Delta!$F$1:$EE$996,$L$20,$I51),0)</f>
        <v>40873.106484770775</v>
      </c>
      <c r="D51" s="88">
        <f>IF(ISNUMBER($F51),VLOOKUP($J51,'Table 1'!$B$13:$C$33,2,FALSE)/12*1000*Study_MW,"")</f>
        <v>0</v>
      </c>
      <c r="E51" s="88">
        <f t="shared" si="22"/>
        <v>40873.106484770775</v>
      </c>
      <c r="F51" s="92">
        <f>INDEX([8]Delta!$F$1:$EE$996,$L$21,$I51)</f>
        <v>2926.09</v>
      </c>
      <c r="G51" s="93">
        <f t="shared" si="9"/>
        <v>13.968506260836397</v>
      </c>
      <c r="I51" s="94">
        <f t="shared" si="23"/>
        <v>34</v>
      </c>
      <c r="J51" s="90">
        <f t="shared" si="10"/>
        <v>2020</v>
      </c>
      <c r="K51" s="95">
        <f t="shared" si="24"/>
        <v>44044</v>
      </c>
    </row>
    <row r="52" spans="2:11" outlineLevel="1">
      <c r="B52" s="95">
        <f t="shared" si="7"/>
        <v>44075</v>
      </c>
      <c r="C52" s="92">
        <f>IF(F52&lt;&gt;0,-INDEX([8]Delta!$F$1:$EE$996,$L$20,$I52),0)</f>
        <v>38937.372795984149</v>
      </c>
      <c r="D52" s="88">
        <f>IF(ISNUMBER($F52),VLOOKUP($J52,'Table 1'!$B$13:$C$33,2,FALSE)/12*1000*Study_MW,"")</f>
        <v>0</v>
      </c>
      <c r="E52" s="88">
        <f t="shared" si="22"/>
        <v>38937.372795984149</v>
      </c>
      <c r="F52" s="92">
        <f>INDEX([8]Delta!$F$1:$EE$996,$L$21,$I52)</f>
        <v>2579.31</v>
      </c>
      <c r="G52" s="93">
        <f t="shared" si="9"/>
        <v>15.096042273315014</v>
      </c>
      <c r="I52" s="94">
        <f t="shared" si="23"/>
        <v>35</v>
      </c>
      <c r="J52" s="90">
        <f t="shared" si="10"/>
        <v>2020</v>
      </c>
      <c r="K52" s="95">
        <f t="shared" si="24"/>
        <v>44075</v>
      </c>
    </row>
    <row r="53" spans="2:11" outlineLevel="1">
      <c r="B53" s="95">
        <f t="shared" si="7"/>
        <v>44105</v>
      </c>
      <c r="C53" s="92">
        <f>IF(F53&lt;&gt;0,-INDEX([8]Delta!$F$1:$EE$996,$L$20,$I53),0)</f>
        <v>31406.426035925746</v>
      </c>
      <c r="D53" s="88">
        <f>IF(ISNUMBER($F53),VLOOKUP($J53,'Table 1'!$B$13:$C$33,2,FALSE)/12*1000*Study_MW,"")</f>
        <v>0</v>
      </c>
      <c r="E53" s="88">
        <f t="shared" si="22"/>
        <v>31406.426035925746</v>
      </c>
      <c r="F53" s="92">
        <f>INDEX([8]Delta!$F$1:$EE$996,$L$21,$I53)</f>
        <v>2091.136</v>
      </c>
      <c r="G53" s="93">
        <f t="shared" si="9"/>
        <v>15.018834755810119</v>
      </c>
      <c r="I53" s="94">
        <f t="shared" si="23"/>
        <v>36</v>
      </c>
      <c r="J53" s="90">
        <f t="shared" si="10"/>
        <v>2020</v>
      </c>
      <c r="K53" s="95">
        <f t="shared" si="24"/>
        <v>44105</v>
      </c>
    </row>
    <row r="54" spans="2:11" outlineLevel="1">
      <c r="B54" s="95">
        <f t="shared" si="7"/>
        <v>44136</v>
      </c>
      <c r="C54" s="92">
        <f>IF(F54&lt;&gt;0,-INDEX([8]Delta!$F$1:$EE$996,$L$20,$I54),0)</f>
        <v>22230.194907143712</v>
      </c>
      <c r="D54" s="88">
        <f>IF(ISNUMBER($F54),VLOOKUP($J54,'Table 1'!$B$13:$C$33,2,FALSE)/12*1000*Study_MW,"")</f>
        <v>0</v>
      </c>
      <c r="E54" s="88">
        <f t="shared" si="22"/>
        <v>22230.194907143712</v>
      </c>
      <c r="F54" s="92">
        <f>INDEX([8]Delta!$F$1:$EE$996,$L$21,$I54)</f>
        <v>1408.44</v>
      </c>
      <c r="G54" s="93">
        <f t="shared" si="9"/>
        <v>15.783558339115412</v>
      </c>
      <c r="I54" s="94">
        <f t="shared" si="23"/>
        <v>37</v>
      </c>
      <c r="J54" s="90">
        <f t="shared" si="10"/>
        <v>2020</v>
      </c>
      <c r="K54" s="95">
        <f t="shared" si="24"/>
        <v>44136</v>
      </c>
    </row>
    <row r="55" spans="2:11" outlineLevel="1">
      <c r="B55" s="99">
        <f t="shared" si="7"/>
        <v>44166</v>
      </c>
      <c r="C55" s="96">
        <f>IF(F55&lt;&gt;0,-INDEX([8]Delta!$F$1:$EE$996,$L$20,$I55),0)</f>
        <v>17249.807878673077</v>
      </c>
      <c r="D55" s="97">
        <f>IF(ISNUMBER($F55),VLOOKUP($J55,'Table 1'!$B$13:$C$33,2,FALSE)/12*1000*Study_MW,"")</f>
        <v>0</v>
      </c>
      <c r="E55" s="97">
        <f t="shared" si="22"/>
        <v>17249.807878673077</v>
      </c>
      <c r="F55" s="96">
        <f>INDEX([8]Delta!$F$1:$EE$996,$L$21,$I55)</f>
        <v>1086.5809999999999</v>
      </c>
      <c r="G55" s="98">
        <f t="shared" si="9"/>
        <v>15.875307849735158</v>
      </c>
      <c r="I55" s="81">
        <f t="shared" si="23"/>
        <v>38</v>
      </c>
      <c r="J55" s="90">
        <f t="shared" si="10"/>
        <v>2020</v>
      </c>
      <c r="K55" s="99">
        <f t="shared" si="24"/>
        <v>44166</v>
      </c>
    </row>
    <row r="56" spans="2:11" outlineLevel="1">
      <c r="B56" s="91">
        <f t="shared" si="7"/>
        <v>44197</v>
      </c>
      <c r="C56" s="86">
        <f>IF(F56&lt;&gt;0,-INDEX([8]Delta!$F$1:$EE$996,$L$20,$I56),0)</f>
        <v>21523.162186309695</v>
      </c>
      <c r="D56" s="87">
        <f>IF(ISNUMBER($F56),VLOOKUP($J56,'Table 1'!$B$13:$C$33,2,FALSE)/12*1000*Study_MW,"")</f>
        <v>0</v>
      </c>
      <c r="E56" s="87">
        <f t="shared" si="22"/>
        <v>21523.162186309695</v>
      </c>
      <c r="F56" s="86">
        <f>INDEX([8]Delta!$F$1:$EE$996,$L$21,$I56)</f>
        <v>1297.133</v>
      </c>
      <c r="G56" s="89">
        <f t="shared" si="9"/>
        <v>16.592872270083095</v>
      </c>
      <c r="I56" s="77">
        <f>I44+13</f>
        <v>40</v>
      </c>
      <c r="J56" s="90">
        <f t="shared" si="10"/>
        <v>2021</v>
      </c>
      <c r="K56" s="91">
        <f t="shared" si="24"/>
        <v>44197</v>
      </c>
    </row>
    <row r="57" spans="2:11" outlineLevel="1">
      <c r="B57" s="95">
        <f t="shared" si="7"/>
        <v>44228</v>
      </c>
      <c r="C57" s="92">
        <f>IF(F57&lt;&gt;0,-INDEX([8]Delta!$F$1:$EE$996,$L$20,$I57),0)</f>
        <v>23334.693979561329</v>
      </c>
      <c r="D57" s="88">
        <f>IF(ISNUMBER($F57),VLOOKUP($J57,'Table 1'!$B$13:$C$33,2,FALSE)/12*1000*Study_MW,"")</f>
        <v>0</v>
      </c>
      <c r="E57" s="88">
        <f t="shared" si="22"/>
        <v>23334.693979561329</v>
      </c>
      <c r="F57" s="92">
        <f>INDEX([8]Delta!$F$1:$EE$996,$L$21,$I57)</f>
        <v>1451.7439999999999</v>
      </c>
      <c r="G57" s="93">
        <f t="shared" si="9"/>
        <v>16.073559787098365</v>
      </c>
      <c r="I57" s="94">
        <f t="shared" si="23"/>
        <v>41</v>
      </c>
      <c r="J57" s="90">
        <f t="shared" si="10"/>
        <v>2021</v>
      </c>
      <c r="K57" s="95">
        <f t="shared" si="24"/>
        <v>44228</v>
      </c>
    </row>
    <row r="58" spans="2:11" outlineLevel="1">
      <c r="B58" s="95">
        <f t="shared" si="7"/>
        <v>44256</v>
      </c>
      <c r="C58" s="92">
        <f>IF(F58&lt;&gt;0,-INDEX([8]Delta!$F$1:$EE$996,$L$20,$I58),0)</f>
        <v>38704.974363431334</v>
      </c>
      <c r="D58" s="88">
        <f>IF(ISNUMBER($F58),VLOOKUP($J58,'Table 1'!$B$13:$C$33,2,FALSE)/12*1000*Study_MW,"")</f>
        <v>0</v>
      </c>
      <c r="E58" s="88">
        <f t="shared" si="22"/>
        <v>38704.974363431334</v>
      </c>
      <c r="F58" s="92">
        <f>INDEX([8]Delta!$F$1:$EE$996,$L$21,$I58)</f>
        <v>2260.8919999999998</v>
      </c>
      <c r="G58" s="93">
        <f t="shared" si="9"/>
        <v>17.119338015009713</v>
      </c>
      <c r="I58" s="94">
        <f t="shared" si="23"/>
        <v>42</v>
      </c>
      <c r="J58" s="90">
        <f t="shared" si="10"/>
        <v>2021</v>
      </c>
      <c r="K58" s="95">
        <f t="shared" si="24"/>
        <v>44256</v>
      </c>
    </row>
    <row r="59" spans="2:11" outlineLevel="1">
      <c r="B59" s="95">
        <f t="shared" si="7"/>
        <v>44287</v>
      </c>
      <c r="C59" s="92">
        <f>IF(F59&lt;&gt;0,-INDEX([8]Delta!$F$1:$EE$996,$L$20,$I59),0)</f>
        <v>39236.981794148684</v>
      </c>
      <c r="D59" s="88">
        <f>IF(ISNUMBER($F59),VLOOKUP($J59,'Table 1'!$B$13:$C$33,2,FALSE)/12*1000*Study_MW,"")</f>
        <v>0</v>
      </c>
      <c r="E59" s="88">
        <f t="shared" si="22"/>
        <v>39236.981794148684</v>
      </c>
      <c r="F59" s="92">
        <f>INDEX([8]Delta!$F$1:$EE$996,$L$21,$I59)</f>
        <v>2611.38</v>
      </c>
      <c r="G59" s="93">
        <f t="shared" si="9"/>
        <v>15.025381903112025</v>
      </c>
      <c r="I59" s="94">
        <f t="shared" si="23"/>
        <v>43</v>
      </c>
      <c r="J59" s="90">
        <f t="shared" si="10"/>
        <v>2021</v>
      </c>
      <c r="K59" s="95">
        <f t="shared" si="24"/>
        <v>44287</v>
      </c>
    </row>
    <row r="60" spans="2:11" outlineLevel="1">
      <c r="B60" s="95">
        <f t="shared" si="7"/>
        <v>44317</v>
      </c>
      <c r="C60" s="92">
        <f>IF(F60&lt;&gt;0,-INDEX([8]Delta!$F$1:$EE$996,$L$20,$I60),0)</f>
        <v>42143.769606396556</v>
      </c>
      <c r="D60" s="88">
        <f>IF(ISNUMBER($F60),VLOOKUP($J60,'Table 1'!$B$13:$C$33,2,FALSE)/12*1000*Study_MW,"")</f>
        <v>0</v>
      </c>
      <c r="E60" s="88">
        <f t="shared" si="22"/>
        <v>42143.769606396556</v>
      </c>
      <c r="F60" s="92">
        <f>INDEX([8]Delta!$F$1:$EE$996,$L$21,$I60)</f>
        <v>3022.8409999999999</v>
      </c>
      <c r="G60" s="93">
        <f t="shared" si="9"/>
        <v>13.941775173221668</v>
      </c>
      <c r="I60" s="94">
        <f t="shared" si="23"/>
        <v>44</v>
      </c>
      <c r="J60" s="90">
        <f t="shared" si="10"/>
        <v>2021</v>
      </c>
      <c r="K60" s="95">
        <f t="shared" si="24"/>
        <v>44317</v>
      </c>
    </row>
    <row r="61" spans="2:11" outlineLevel="1">
      <c r="B61" s="95">
        <f t="shared" si="7"/>
        <v>44348</v>
      </c>
      <c r="C61" s="92">
        <f>IF(F61&lt;&gt;0,-INDEX([8]Delta!$F$1:$EE$996,$L$20,$I61),0)</f>
        <v>42059.829108834267</v>
      </c>
      <c r="D61" s="88">
        <f>IF(ISNUMBER($F61),VLOOKUP($J61,'Table 1'!$B$13:$C$33,2,FALSE)/12*1000*Study_MW,"")</f>
        <v>0</v>
      </c>
      <c r="E61" s="88">
        <f t="shared" si="22"/>
        <v>42059.829108834267</v>
      </c>
      <c r="F61" s="92">
        <f>INDEX([8]Delta!$F$1:$EE$996,$L$21,$I61)</f>
        <v>3211.41</v>
      </c>
      <c r="G61" s="93">
        <f t="shared" si="9"/>
        <v>13.096997614391892</v>
      </c>
      <c r="I61" s="94">
        <f t="shared" si="23"/>
        <v>45</v>
      </c>
      <c r="J61" s="90">
        <f t="shared" si="10"/>
        <v>2021</v>
      </c>
      <c r="K61" s="95">
        <f t="shared" si="24"/>
        <v>44348</v>
      </c>
    </row>
    <row r="62" spans="2:11" outlineLevel="1">
      <c r="B62" s="95">
        <f t="shared" si="7"/>
        <v>44378</v>
      </c>
      <c r="C62" s="92">
        <f>IF(F62&lt;&gt;0,-INDEX([8]Delta!$F$1:$EE$996,$L$20,$I62),0)</f>
        <v>41907.076279789209</v>
      </c>
      <c r="D62" s="88">
        <f>IF(ISNUMBER($F62),VLOOKUP($J62,'Table 1'!$B$13:$C$33,2,FALSE)/12*1000*Study_MW,"")</f>
        <v>0</v>
      </c>
      <c r="E62" s="88">
        <f t="shared" si="22"/>
        <v>41907.076279789209</v>
      </c>
      <c r="F62" s="92">
        <f>INDEX([8]Delta!$F$1:$EE$996,$L$21,$I62)</f>
        <v>2906.7150000000001</v>
      </c>
      <c r="G62" s="93">
        <f t="shared" si="9"/>
        <v>14.417332376854699</v>
      </c>
      <c r="I62" s="94">
        <f t="shared" si="23"/>
        <v>46</v>
      </c>
      <c r="J62" s="90">
        <f t="shared" si="10"/>
        <v>2021</v>
      </c>
      <c r="K62" s="95">
        <f t="shared" si="24"/>
        <v>44378</v>
      </c>
    </row>
    <row r="63" spans="2:11" outlineLevel="1">
      <c r="B63" s="95">
        <f t="shared" si="7"/>
        <v>44409</v>
      </c>
      <c r="C63" s="92">
        <f>IF(F63&lt;&gt;0,-INDEX([8]Delta!$F$1:$EE$996,$L$20,$I63),0)</f>
        <v>44144.317029982805</v>
      </c>
      <c r="D63" s="88">
        <f>IF(ISNUMBER($F63),VLOOKUP($J63,'Table 1'!$B$13:$C$33,2,FALSE)/12*1000*Study_MW,"")</f>
        <v>0</v>
      </c>
      <c r="E63" s="88">
        <f t="shared" si="22"/>
        <v>44144.317029982805</v>
      </c>
      <c r="F63" s="92">
        <f>INDEX([8]Delta!$F$1:$EE$996,$L$21,$I63)</f>
        <v>2911.4580000000001</v>
      </c>
      <c r="G63" s="93">
        <f t="shared" si="9"/>
        <v>15.16227162816115</v>
      </c>
      <c r="I63" s="94">
        <f t="shared" si="23"/>
        <v>47</v>
      </c>
      <c r="J63" s="90">
        <f t="shared" si="10"/>
        <v>2021</v>
      </c>
      <c r="K63" s="95">
        <f t="shared" si="24"/>
        <v>44409</v>
      </c>
    </row>
    <row r="64" spans="2:11" outlineLevel="1">
      <c r="B64" s="95">
        <f t="shared" si="7"/>
        <v>44440</v>
      </c>
      <c r="C64" s="92">
        <f>IF(F64&lt;&gt;0,-INDEX([8]Delta!$F$1:$EE$996,$L$20,$I64),0)</f>
        <v>45891.027958124876</v>
      </c>
      <c r="D64" s="88">
        <f>IF(ISNUMBER($F64),VLOOKUP($J64,'Table 1'!$B$13:$C$33,2,FALSE)/12*1000*Study_MW,"")</f>
        <v>0</v>
      </c>
      <c r="E64" s="88">
        <f t="shared" si="22"/>
        <v>45891.027958124876</v>
      </c>
      <c r="F64" s="92">
        <f>INDEX([8]Delta!$F$1:$EE$996,$L$21,$I64)</f>
        <v>2566.38</v>
      </c>
      <c r="G64" s="93">
        <f t="shared" si="9"/>
        <v>17.881618450161266</v>
      </c>
      <c r="I64" s="94">
        <f t="shared" si="23"/>
        <v>48</v>
      </c>
      <c r="J64" s="90">
        <f t="shared" si="10"/>
        <v>2021</v>
      </c>
      <c r="K64" s="95">
        <f t="shared" si="24"/>
        <v>44440</v>
      </c>
    </row>
    <row r="65" spans="2:11" outlineLevel="1">
      <c r="B65" s="95">
        <f t="shared" si="7"/>
        <v>44470</v>
      </c>
      <c r="C65" s="92">
        <f>IF(F65&lt;&gt;0,-INDEX([8]Delta!$F$1:$EE$996,$L$20,$I65),0)</f>
        <v>32558.281845718622</v>
      </c>
      <c r="D65" s="88">
        <f>IF(ISNUMBER($F65),VLOOKUP($J65,'Table 1'!$B$13:$C$33,2,FALSE)/12*1000*Study_MW,"")</f>
        <v>0</v>
      </c>
      <c r="E65" s="88">
        <f t="shared" si="22"/>
        <v>32558.281845718622</v>
      </c>
      <c r="F65" s="92">
        <f>INDEX([8]Delta!$F$1:$EE$996,$L$21,$I65)</f>
        <v>2080.627</v>
      </c>
      <c r="G65" s="93">
        <f t="shared" si="9"/>
        <v>15.648303057548818</v>
      </c>
      <c r="I65" s="94">
        <f t="shared" si="23"/>
        <v>49</v>
      </c>
      <c r="J65" s="90">
        <f t="shared" si="10"/>
        <v>2021</v>
      </c>
      <c r="K65" s="95">
        <f t="shared" si="24"/>
        <v>44470</v>
      </c>
    </row>
    <row r="66" spans="2:11" outlineLevel="1">
      <c r="B66" s="95">
        <f t="shared" si="7"/>
        <v>44501</v>
      </c>
      <c r="C66" s="92">
        <f>IF(F66&lt;&gt;0,-INDEX([8]Delta!$F$1:$EE$996,$L$20,$I66),0)</f>
        <v>21984.432668507099</v>
      </c>
      <c r="D66" s="88">
        <f>IF(ISNUMBER($F66),VLOOKUP($J66,'Table 1'!$B$13:$C$33,2,FALSE)/12*1000*Study_MW,"")</f>
        <v>0</v>
      </c>
      <c r="E66" s="88">
        <f t="shared" si="22"/>
        <v>21984.432668507099</v>
      </c>
      <c r="F66" s="92">
        <f>INDEX([8]Delta!$F$1:$EE$996,$L$21,$I66)</f>
        <v>1401.42</v>
      </c>
      <c r="G66" s="93">
        <f t="shared" si="9"/>
        <v>15.687254833316992</v>
      </c>
      <c r="I66" s="94">
        <f t="shared" si="23"/>
        <v>50</v>
      </c>
      <c r="J66" s="90">
        <f t="shared" si="10"/>
        <v>2021</v>
      </c>
      <c r="K66" s="95">
        <f t="shared" si="24"/>
        <v>44501</v>
      </c>
    </row>
    <row r="67" spans="2:11" outlineLevel="1">
      <c r="B67" s="99">
        <f t="shared" si="7"/>
        <v>44531</v>
      </c>
      <c r="C67" s="96">
        <f>IF(F67&lt;&gt;0,-INDEX([8]Delta!$F$1:$EE$996,$L$20,$I67),0)</f>
        <v>17808.389196276665</v>
      </c>
      <c r="D67" s="97">
        <f>IF(ISNUMBER($F67),VLOOKUP($J67,'Table 1'!$B$13:$C$33,2,FALSE)/12*1000*Study_MW,"")</f>
        <v>0</v>
      </c>
      <c r="E67" s="97">
        <f t="shared" si="22"/>
        <v>17808.389196276665</v>
      </c>
      <c r="F67" s="96">
        <f>INDEX([8]Delta!$F$1:$EE$996,$L$21,$I67)</f>
        <v>1081.1559999999999</v>
      </c>
      <c r="G67" s="98">
        <f t="shared" si="9"/>
        <v>16.471618523392245</v>
      </c>
      <c r="I67" s="81">
        <f t="shared" si="23"/>
        <v>51</v>
      </c>
      <c r="J67" s="90">
        <f t="shared" si="10"/>
        <v>2021</v>
      </c>
      <c r="K67" s="99">
        <f t="shared" si="24"/>
        <v>44531</v>
      </c>
    </row>
    <row r="68" spans="2:11" outlineLevel="1">
      <c r="B68" s="91">
        <f t="shared" si="7"/>
        <v>44562</v>
      </c>
      <c r="C68" s="86">
        <f>IF(F68&lt;&gt;0,-INDEX([8]Delta!$F$1:$EE$996,$L$20,$I68),0)</f>
        <v>21720.837907850742</v>
      </c>
      <c r="D68" s="87">
        <f>IF(ISNUMBER($F68),VLOOKUP($J68,'Table 1'!$B$13:$C$33,2,FALSE)/12*1000*Study_MW,"")</f>
        <v>0</v>
      </c>
      <c r="E68" s="87">
        <f t="shared" si="22"/>
        <v>21720.837907850742</v>
      </c>
      <c r="F68" s="86">
        <f>INDEX([8]Delta!$F$1:$EE$996,$L$21,$I68)</f>
        <v>1290.5609999999999</v>
      </c>
      <c r="G68" s="89">
        <f t="shared" si="9"/>
        <v>16.830539515645324</v>
      </c>
      <c r="I68" s="77">
        <f>I56+13</f>
        <v>53</v>
      </c>
      <c r="J68" s="90">
        <f t="shared" si="10"/>
        <v>2022</v>
      </c>
      <c r="K68" s="91">
        <f t="shared" si="24"/>
        <v>44562</v>
      </c>
    </row>
    <row r="69" spans="2:11" outlineLevel="1">
      <c r="B69" s="95">
        <f t="shared" si="7"/>
        <v>44593</v>
      </c>
      <c r="C69" s="92">
        <f>IF(F69&lt;&gt;0,-INDEX([8]Delta!$F$1:$EE$996,$L$20,$I69),0)</f>
        <v>24024.609735965729</v>
      </c>
      <c r="D69" s="88">
        <f>IF(ISNUMBER($F69),VLOOKUP($J69,'Table 1'!$B$13:$C$33,2,FALSE)/12*1000*Study_MW,"")</f>
        <v>0</v>
      </c>
      <c r="E69" s="88">
        <f t="shared" si="22"/>
        <v>24024.609735965729</v>
      </c>
      <c r="F69" s="92">
        <f>INDEX([8]Delta!$F$1:$EE$996,$L$21,$I69)</f>
        <v>1444.4359999999999</v>
      </c>
      <c r="G69" s="93">
        <f t="shared" si="9"/>
        <v>16.632519361166388</v>
      </c>
      <c r="I69" s="94">
        <f t="shared" si="23"/>
        <v>54</v>
      </c>
      <c r="J69" s="90">
        <f t="shared" si="10"/>
        <v>2022</v>
      </c>
      <c r="K69" s="95">
        <f t="shared" si="24"/>
        <v>44593</v>
      </c>
    </row>
    <row r="70" spans="2:11" outlineLevel="1">
      <c r="B70" s="95">
        <f t="shared" si="7"/>
        <v>44621</v>
      </c>
      <c r="C70" s="92">
        <f>IF(F70&lt;&gt;0,-INDEX([8]Delta!$F$1:$EE$996,$L$20,$I70),0)</f>
        <v>39817.881784379482</v>
      </c>
      <c r="D70" s="88">
        <f>IF(ISNUMBER($F70),VLOOKUP($J70,'Table 1'!$B$13:$C$33,2,FALSE)/12*1000*Study_MW,"")</f>
        <v>0</v>
      </c>
      <c r="E70" s="88">
        <f t="shared" si="22"/>
        <v>39817.881784379482</v>
      </c>
      <c r="F70" s="92">
        <f>INDEX([8]Delta!$F$1:$EE$996,$L$21,$I70)</f>
        <v>2249.5149999999999</v>
      </c>
      <c r="G70" s="93">
        <f t="shared" si="9"/>
        <v>17.700651822450389</v>
      </c>
      <c r="I70" s="94">
        <f t="shared" si="23"/>
        <v>55</v>
      </c>
      <c r="J70" s="90">
        <f t="shared" si="10"/>
        <v>2022</v>
      </c>
      <c r="K70" s="95">
        <f t="shared" si="24"/>
        <v>44621</v>
      </c>
    </row>
    <row r="71" spans="2:11" outlineLevel="1">
      <c r="B71" s="95">
        <f t="shared" si="7"/>
        <v>44652</v>
      </c>
      <c r="C71" s="92">
        <f>IF(F71&lt;&gt;0,-INDEX([8]Delta!$F$1:$EE$996,$L$20,$I71),0)</f>
        <v>41388.312829762697</v>
      </c>
      <c r="D71" s="88">
        <f>IF(ISNUMBER($F71),VLOOKUP($J71,'Table 1'!$B$13:$C$33,2,FALSE)/12*1000*Study_MW,"")</f>
        <v>0</v>
      </c>
      <c r="E71" s="88">
        <f t="shared" si="22"/>
        <v>41388.312829762697</v>
      </c>
      <c r="F71" s="92">
        <f>INDEX([8]Delta!$F$1:$EE$996,$L$21,$I71)</f>
        <v>2598.27</v>
      </c>
      <c r="G71" s="93">
        <f t="shared" si="9"/>
        <v>15.929180889500589</v>
      </c>
      <c r="I71" s="94">
        <f t="shared" si="23"/>
        <v>56</v>
      </c>
      <c r="J71" s="90">
        <f t="shared" si="10"/>
        <v>2022</v>
      </c>
      <c r="K71" s="95">
        <f t="shared" si="24"/>
        <v>44652</v>
      </c>
    </row>
    <row r="72" spans="2:11" outlineLevel="1">
      <c r="B72" s="95">
        <f t="shared" si="7"/>
        <v>44682</v>
      </c>
      <c r="C72" s="92">
        <f>IF(F72&lt;&gt;0,-INDEX([8]Delta!$F$1:$EE$996,$L$20,$I72),0)</f>
        <v>44599.471356108785</v>
      </c>
      <c r="D72" s="88">
        <f>IF(ISNUMBER($F72),VLOOKUP($J72,'Table 1'!$B$13:$C$33,2,FALSE)/12*1000*Study_MW,"")</f>
        <v>0</v>
      </c>
      <c r="E72" s="88">
        <f t="shared" si="22"/>
        <v>44599.471356108785</v>
      </c>
      <c r="F72" s="92">
        <f>INDEX([8]Delta!$F$1:$EE$996,$L$21,$I72)</f>
        <v>3007.6819999999998</v>
      </c>
      <c r="G72" s="93">
        <f t="shared" si="9"/>
        <v>14.82851955629245</v>
      </c>
      <c r="I72" s="94">
        <f t="shared" si="23"/>
        <v>57</v>
      </c>
      <c r="J72" s="90">
        <f t="shared" si="10"/>
        <v>2022</v>
      </c>
      <c r="K72" s="95">
        <f t="shared" si="24"/>
        <v>44682</v>
      </c>
    </row>
    <row r="73" spans="2:11" outlineLevel="1">
      <c r="B73" s="95">
        <f t="shared" si="7"/>
        <v>44713</v>
      </c>
      <c r="C73" s="92">
        <f>IF(F73&lt;&gt;0,-INDEX([8]Delta!$F$1:$EE$996,$L$20,$I73),0)</f>
        <v>44527.040495082736</v>
      </c>
      <c r="D73" s="88">
        <f>IF(ISNUMBER($F73),VLOOKUP($J73,'Table 1'!$B$13:$C$33,2,FALSE)/12*1000*Study_MW,"")</f>
        <v>0</v>
      </c>
      <c r="E73" s="88">
        <f t="shared" si="22"/>
        <v>44527.040495082736</v>
      </c>
      <c r="F73" s="92">
        <f>INDEX([8]Delta!$F$1:$EE$996,$L$21,$I73)</f>
        <v>3195.36</v>
      </c>
      <c r="G73" s="93">
        <f t="shared" si="9"/>
        <v>13.934905768077066</v>
      </c>
      <c r="I73" s="94">
        <f t="shared" si="23"/>
        <v>58</v>
      </c>
      <c r="J73" s="90">
        <f t="shared" si="10"/>
        <v>2022</v>
      </c>
      <c r="K73" s="95">
        <f t="shared" si="24"/>
        <v>44713</v>
      </c>
    </row>
    <row r="74" spans="2:11" outlineLevel="1">
      <c r="B74" s="95">
        <f t="shared" si="7"/>
        <v>44743</v>
      </c>
      <c r="C74" s="92">
        <f>IF(F74&lt;&gt;0,-INDEX([8]Delta!$F$1:$EE$996,$L$20,$I74),0)</f>
        <v>42656.262078583241</v>
      </c>
      <c r="D74" s="88">
        <f>IF(ISNUMBER($F74),VLOOKUP($J74,'Table 1'!$B$13:$C$33,2,FALSE)/12*1000*Study_MW,"")</f>
        <v>0</v>
      </c>
      <c r="E74" s="88">
        <f t="shared" si="22"/>
        <v>42656.262078583241</v>
      </c>
      <c r="F74" s="92">
        <f>INDEX([8]Delta!$F$1:$EE$996,$L$21,$I74)</f>
        <v>2892.2379999999998</v>
      </c>
      <c r="G74" s="93">
        <f t="shared" si="9"/>
        <v>14.748531095498794</v>
      </c>
      <c r="I74" s="94">
        <f t="shared" si="23"/>
        <v>59</v>
      </c>
      <c r="J74" s="90">
        <f t="shared" si="10"/>
        <v>2022</v>
      </c>
      <c r="K74" s="95">
        <f t="shared" si="24"/>
        <v>44743</v>
      </c>
    </row>
    <row r="75" spans="2:11" outlineLevel="1">
      <c r="B75" s="95">
        <f t="shared" si="7"/>
        <v>44774</v>
      </c>
      <c r="C75" s="92">
        <f>IF(F75&lt;&gt;0,-INDEX([8]Delta!$F$1:$EE$996,$L$20,$I75),0)</f>
        <v>46389.296256661415</v>
      </c>
      <c r="D75" s="88">
        <f>IF(ISNUMBER($F75),VLOOKUP($J75,'Table 1'!$B$13:$C$33,2,FALSE)/12*1000*Study_MW,"")</f>
        <v>0</v>
      </c>
      <c r="E75" s="88">
        <f t="shared" si="22"/>
        <v>46389.296256661415</v>
      </c>
      <c r="F75" s="92">
        <f>INDEX([8]Delta!$F$1:$EE$996,$L$21,$I75)</f>
        <v>2896.9189999999999</v>
      </c>
      <c r="G75" s="93">
        <f t="shared" si="9"/>
        <v>16.013321828004656</v>
      </c>
      <c r="I75" s="94">
        <f t="shared" si="23"/>
        <v>60</v>
      </c>
      <c r="J75" s="90">
        <f t="shared" si="10"/>
        <v>2022</v>
      </c>
      <c r="K75" s="95">
        <f t="shared" si="24"/>
        <v>44774</v>
      </c>
    </row>
    <row r="76" spans="2:11" outlineLevel="1">
      <c r="B76" s="95">
        <f t="shared" si="7"/>
        <v>44805</v>
      </c>
      <c r="C76" s="92">
        <f>IF(F76&lt;&gt;0,-INDEX([8]Delta!$F$1:$EE$996,$L$20,$I76),0)</f>
        <v>48256.360802471638</v>
      </c>
      <c r="D76" s="88">
        <f>IF(ISNUMBER($F76),VLOOKUP($J76,'Table 1'!$B$13:$C$33,2,FALSE)/12*1000*Study_MW,"")</f>
        <v>0</v>
      </c>
      <c r="E76" s="88">
        <f t="shared" si="22"/>
        <v>48256.360802471638</v>
      </c>
      <c r="F76" s="92">
        <f>INDEX([8]Delta!$F$1:$EE$996,$L$21,$I76)</f>
        <v>2553.5700000000002</v>
      </c>
      <c r="G76" s="93">
        <f t="shared" si="9"/>
        <v>18.897606410817652</v>
      </c>
      <c r="I76" s="94">
        <f t="shared" si="23"/>
        <v>61</v>
      </c>
      <c r="J76" s="90">
        <f t="shared" si="10"/>
        <v>2022</v>
      </c>
      <c r="K76" s="95">
        <f t="shared" si="24"/>
        <v>44805</v>
      </c>
    </row>
    <row r="77" spans="2:11" outlineLevel="1">
      <c r="B77" s="95">
        <f t="shared" si="7"/>
        <v>44835</v>
      </c>
      <c r="C77" s="92">
        <f>IF(F77&lt;&gt;0,-INDEX([8]Delta!$F$1:$EE$996,$L$20,$I77),0)</f>
        <v>33551.298288270831</v>
      </c>
      <c r="D77" s="88">
        <f>IF(ISNUMBER($F77),VLOOKUP($J77,'Table 1'!$B$13:$C$33,2,FALSE)/12*1000*Study_MW,"")</f>
        <v>0</v>
      </c>
      <c r="E77" s="88">
        <f t="shared" si="22"/>
        <v>33551.298288270831</v>
      </c>
      <c r="F77" s="92">
        <f>INDEX([8]Delta!$F$1:$EE$996,$L$21,$I77)</f>
        <v>2070.2109999999998</v>
      </c>
      <c r="G77" s="93">
        <f t="shared" si="9"/>
        <v>16.206704673229364</v>
      </c>
      <c r="I77" s="94">
        <f t="shared" si="23"/>
        <v>62</v>
      </c>
      <c r="J77" s="90">
        <f t="shared" si="10"/>
        <v>2022</v>
      </c>
      <c r="K77" s="95">
        <f t="shared" si="24"/>
        <v>44835</v>
      </c>
    </row>
    <row r="78" spans="2:11" outlineLevel="1">
      <c r="B78" s="95">
        <f t="shared" si="7"/>
        <v>44866</v>
      </c>
      <c r="C78" s="92">
        <f>IF(F78&lt;&gt;0,-INDEX([8]Delta!$F$1:$EE$996,$L$20,$I78),0)</f>
        <v>22706.62067809701</v>
      </c>
      <c r="D78" s="88">
        <f>IF(ISNUMBER($F78),VLOOKUP($J78,'Table 1'!$B$13:$C$33,2,FALSE)/12*1000*Study_MW,"")</f>
        <v>0</v>
      </c>
      <c r="E78" s="88">
        <f t="shared" si="22"/>
        <v>22706.62067809701</v>
      </c>
      <c r="F78" s="92">
        <f>INDEX([8]Delta!$F$1:$EE$996,$L$21,$I78)</f>
        <v>1394.4</v>
      </c>
      <c r="G78" s="93">
        <f t="shared" si="9"/>
        <v>16.284151375571579</v>
      </c>
      <c r="I78" s="94">
        <f t="shared" si="23"/>
        <v>63</v>
      </c>
      <c r="J78" s="90">
        <f t="shared" si="10"/>
        <v>2022</v>
      </c>
      <c r="K78" s="95">
        <f t="shared" si="24"/>
        <v>44866</v>
      </c>
    </row>
    <row r="79" spans="2:11" outlineLevel="1">
      <c r="B79" s="99">
        <f t="shared" si="7"/>
        <v>44896</v>
      </c>
      <c r="C79" s="96">
        <f>IF(F79&lt;&gt;0,-INDEX([8]Delta!$F$1:$EE$996,$L$20,$I79),0)</f>
        <v>18491.54800671339</v>
      </c>
      <c r="D79" s="97">
        <f>IF(ISNUMBER($F79),VLOOKUP($J79,'Table 1'!$B$13:$C$33,2,FALSE)/12*1000*Study_MW,"")</f>
        <v>0</v>
      </c>
      <c r="E79" s="97">
        <f t="shared" si="22"/>
        <v>18491.54800671339</v>
      </c>
      <c r="F79" s="96">
        <f>INDEX([8]Delta!$F$1:$EE$996,$L$21,$I79)</f>
        <v>1075.731</v>
      </c>
      <c r="G79" s="98">
        <f t="shared" si="9"/>
        <v>17.189750975581617</v>
      </c>
      <c r="I79" s="81">
        <f t="shared" si="23"/>
        <v>64</v>
      </c>
      <c r="J79" s="90">
        <f t="shared" si="10"/>
        <v>2022</v>
      </c>
      <c r="K79" s="99">
        <f t="shared" si="24"/>
        <v>44896</v>
      </c>
    </row>
    <row r="80" spans="2:11" outlineLevel="1">
      <c r="B80" s="91">
        <f t="shared" si="7"/>
        <v>44927</v>
      </c>
      <c r="C80" s="86">
        <f>IF(F80&lt;&gt;0,-INDEX([8]Delta!$F$1:$EE$996,$L$20,$I80),0)</f>
        <v>22544.445098131895</v>
      </c>
      <c r="D80" s="87">
        <f>IF(ISNUMBER($F80),VLOOKUP($J80,'Table 1'!$B$13:$C$33,2,FALSE)/12*1000*Study_MW,"")</f>
        <v>0</v>
      </c>
      <c r="E80" s="87">
        <f t="shared" si="22"/>
        <v>22544.445098131895</v>
      </c>
      <c r="F80" s="86">
        <f>INDEX([8]Delta!$F$1:$EE$996,$L$21,$I80)</f>
        <v>1284.175</v>
      </c>
      <c r="G80" s="89">
        <f t="shared" si="9"/>
        <v>17.555586347757817</v>
      </c>
      <c r="I80" s="77">
        <f>I68+13</f>
        <v>66</v>
      </c>
      <c r="J80" s="90">
        <f t="shared" si="10"/>
        <v>2023</v>
      </c>
      <c r="K80" s="91">
        <f t="shared" si="24"/>
        <v>44927</v>
      </c>
    </row>
    <row r="81" spans="2:11" outlineLevel="1">
      <c r="B81" s="95">
        <f t="shared" si="7"/>
        <v>44958</v>
      </c>
      <c r="C81" s="92">
        <f>IF(F81&lt;&gt;0,-INDEX([8]Delta!$F$1:$EE$996,$L$20,$I81),0)</f>
        <v>24885.547288388014</v>
      </c>
      <c r="D81" s="88">
        <f>IF(ISNUMBER($F81),VLOOKUP($J81,'Table 1'!$B$13:$C$33,2,FALSE)/12*1000*Study_MW,"")</f>
        <v>0</v>
      </c>
      <c r="E81" s="88">
        <f t="shared" si="22"/>
        <v>24885.547288388014</v>
      </c>
      <c r="F81" s="92">
        <f>INDEX([8]Delta!$F$1:$EE$996,$L$21,$I81)</f>
        <v>1437.212</v>
      </c>
      <c r="G81" s="93">
        <f t="shared" si="9"/>
        <v>17.315154123670006</v>
      </c>
      <c r="I81" s="94">
        <f t="shared" si="23"/>
        <v>67</v>
      </c>
      <c r="J81" s="90">
        <f t="shared" si="10"/>
        <v>2023</v>
      </c>
      <c r="K81" s="95">
        <f t="shared" si="24"/>
        <v>44958</v>
      </c>
    </row>
    <row r="82" spans="2:11" outlineLevel="1">
      <c r="B82" s="95">
        <f t="shared" si="7"/>
        <v>44986</v>
      </c>
      <c r="C82" s="92">
        <f>IF(F82&lt;&gt;0,-INDEX([8]Delta!$F$1:$EE$996,$L$20,$I82),0)</f>
        <v>42815.48224812746</v>
      </c>
      <c r="D82" s="88">
        <f>IF(ISNUMBER($F82),VLOOKUP($J82,'Table 1'!$B$13:$C$33,2,FALSE)/12*1000*Study_MW,"")</f>
        <v>0</v>
      </c>
      <c r="E82" s="88">
        <f t="shared" si="22"/>
        <v>42815.48224812746</v>
      </c>
      <c r="F82" s="92">
        <f>INDEX([8]Delta!$F$1:$EE$996,$L$21,$I82)</f>
        <v>2238.3240000000001</v>
      </c>
      <c r="G82" s="93">
        <f t="shared" si="9"/>
        <v>19.128366692278444</v>
      </c>
      <c r="I82" s="94">
        <f t="shared" si="23"/>
        <v>68</v>
      </c>
      <c r="J82" s="90">
        <f t="shared" si="10"/>
        <v>2023</v>
      </c>
      <c r="K82" s="95">
        <f t="shared" si="24"/>
        <v>44986</v>
      </c>
    </row>
    <row r="83" spans="2:11" outlineLevel="1">
      <c r="B83" s="95">
        <f t="shared" si="7"/>
        <v>45017</v>
      </c>
      <c r="C83" s="92">
        <f>IF(F83&lt;&gt;0,-INDEX([8]Delta!$F$1:$EE$996,$L$20,$I83),0)</f>
        <v>42645.62105448544</v>
      </c>
      <c r="D83" s="88">
        <f>IF(ISNUMBER($F83),VLOOKUP($J83,'Table 1'!$B$13:$C$33,2,FALSE)/12*1000*Study_MW,"")</f>
        <v>0</v>
      </c>
      <c r="E83" s="88">
        <f t="shared" si="22"/>
        <v>42645.62105448544</v>
      </c>
      <c r="F83" s="92">
        <f>INDEX([8]Delta!$F$1:$EE$996,$L$21,$I83)</f>
        <v>2585.2800000000002</v>
      </c>
      <c r="G83" s="93">
        <f t="shared" si="9"/>
        <v>16.49555214695717</v>
      </c>
      <c r="I83" s="94">
        <f t="shared" si="23"/>
        <v>69</v>
      </c>
      <c r="J83" s="90">
        <f t="shared" si="10"/>
        <v>2023</v>
      </c>
      <c r="K83" s="95">
        <f t="shared" si="24"/>
        <v>45017</v>
      </c>
    </row>
    <row r="84" spans="2:11" outlineLevel="1">
      <c r="B84" s="95">
        <f t="shared" si="7"/>
        <v>45047</v>
      </c>
      <c r="C84" s="92">
        <f>IF(F84&lt;&gt;0,-INDEX([8]Delta!$F$1:$EE$996,$L$20,$I84),0)</f>
        <v>48471.257897302508</v>
      </c>
      <c r="D84" s="88">
        <f>IF(ISNUMBER($F84),VLOOKUP($J84,'Table 1'!$B$13:$C$33,2,FALSE)/12*1000*Study_MW,"")</f>
        <v>0</v>
      </c>
      <c r="E84" s="88">
        <f t="shared" si="22"/>
        <v>48471.257897302508</v>
      </c>
      <c r="F84" s="92">
        <f>INDEX([8]Delta!$F$1:$EE$996,$L$21,$I84)</f>
        <v>2992.616</v>
      </c>
      <c r="G84" s="93">
        <f t="shared" si="9"/>
        <v>16.196952063780486</v>
      </c>
      <c r="I84" s="94">
        <f t="shared" si="23"/>
        <v>70</v>
      </c>
      <c r="J84" s="90">
        <f t="shared" si="10"/>
        <v>2023</v>
      </c>
      <c r="K84" s="95">
        <f t="shared" si="24"/>
        <v>45047</v>
      </c>
    </row>
    <row r="85" spans="2:11" outlineLevel="1">
      <c r="B85" s="95">
        <f t="shared" ref="B85:B148" si="34">EDATE(B84,1)</f>
        <v>45078</v>
      </c>
      <c r="C85" s="92">
        <f>IF(F85&lt;&gt;0,-INDEX([8]Delta!$F$1:$EE$996,$L$20,$I85),0)</f>
        <v>50840.038594275713</v>
      </c>
      <c r="D85" s="88">
        <f>IF(ISNUMBER($F85),VLOOKUP($J85,'Table 1'!$B$13:$C$33,2,FALSE)/12*1000*Study_MW,"")</f>
        <v>0</v>
      </c>
      <c r="E85" s="88">
        <f t="shared" ref="E85:E148" si="35">C85+D85</f>
        <v>50840.038594275713</v>
      </c>
      <c r="F85" s="92">
        <f>INDEX([8]Delta!$F$1:$EE$996,$L$21,$I85)</f>
        <v>3179.37</v>
      </c>
      <c r="G85" s="93">
        <f t="shared" ref="G85:G148" si="36">IF(ISNUMBER($F85),E85/$F85,"")</f>
        <v>15.990601469560232</v>
      </c>
      <c r="I85" s="94">
        <f t="shared" si="23"/>
        <v>71</v>
      </c>
      <c r="J85" s="90">
        <f t="shared" ref="J85:J148" si="37">YEAR(B85)</f>
        <v>2023</v>
      </c>
      <c r="K85" s="95">
        <f t="shared" si="24"/>
        <v>45078</v>
      </c>
    </row>
    <row r="86" spans="2:11" outlineLevel="1">
      <c r="B86" s="95">
        <f t="shared" si="34"/>
        <v>45108</v>
      </c>
      <c r="C86" s="92">
        <f>IF(F86&lt;&gt;0,-INDEX([8]Delta!$F$1:$EE$996,$L$20,$I86),0)</f>
        <v>48787.335496157408</v>
      </c>
      <c r="D86" s="88">
        <f>IF(ISNUMBER($F86),VLOOKUP($J86,'Table 1'!$B$13:$C$33,2,FALSE)/12*1000*Study_MW,"")</f>
        <v>0</v>
      </c>
      <c r="E86" s="88">
        <f t="shared" si="35"/>
        <v>48787.335496157408</v>
      </c>
      <c r="F86" s="92">
        <f>INDEX([8]Delta!$F$1:$EE$996,$L$21,$I86)</f>
        <v>2877.6990000000001</v>
      </c>
      <c r="G86" s="93">
        <f t="shared" si="36"/>
        <v>16.953592261093814</v>
      </c>
      <c r="I86" s="94">
        <f t="shared" si="23"/>
        <v>72</v>
      </c>
      <c r="J86" s="90">
        <f t="shared" si="37"/>
        <v>2023</v>
      </c>
      <c r="K86" s="95">
        <f t="shared" si="24"/>
        <v>45108</v>
      </c>
    </row>
    <row r="87" spans="2:11" outlineLevel="1">
      <c r="B87" s="95">
        <f t="shared" si="34"/>
        <v>45139</v>
      </c>
      <c r="C87" s="92">
        <f>IF(F87&lt;&gt;0,-INDEX([8]Delta!$F$1:$EE$996,$L$20,$I87),0)</f>
        <v>51734.822632491589</v>
      </c>
      <c r="D87" s="88">
        <f>IF(ISNUMBER($F87),VLOOKUP($J87,'Table 1'!$B$13:$C$33,2,FALSE)/12*1000*Study_MW,"")</f>
        <v>0</v>
      </c>
      <c r="E87" s="88">
        <f t="shared" si="35"/>
        <v>51734.822632491589</v>
      </c>
      <c r="F87" s="92">
        <f>INDEX([8]Delta!$F$1:$EE$996,$L$21,$I87)</f>
        <v>2882.4110000000001</v>
      </c>
      <c r="G87" s="93">
        <f t="shared" si="36"/>
        <v>17.948454482199654</v>
      </c>
      <c r="I87" s="94">
        <f t="shared" si="23"/>
        <v>73</v>
      </c>
      <c r="J87" s="90">
        <f t="shared" si="37"/>
        <v>2023</v>
      </c>
      <c r="K87" s="95">
        <f t="shared" si="24"/>
        <v>45139</v>
      </c>
    </row>
    <row r="88" spans="2:11" outlineLevel="1">
      <c r="B88" s="95">
        <f t="shared" si="34"/>
        <v>45170</v>
      </c>
      <c r="C88" s="92">
        <f>IF(F88&lt;&gt;0,-INDEX([8]Delta!$F$1:$EE$996,$L$20,$I88),0)</f>
        <v>56330.253009021282</v>
      </c>
      <c r="D88" s="88">
        <f>IF(ISNUMBER($F88),VLOOKUP($J88,'Table 1'!$B$13:$C$33,2,FALSE)/12*1000*Study_MW,"")</f>
        <v>0</v>
      </c>
      <c r="E88" s="88">
        <f t="shared" si="35"/>
        <v>56330.253009021282</v>
      </c>
      <c r="F88" s="92">
        <f>INDEX([8]Delta!$F$1:$EE$996,$L$21,$I88)</f>
        <v>2540.79</v>
      </c>
      <c r="G88" s="93">
        <f t="shared" si="36"/>
        <v>22.170369455571411</v>
      </c>
      <c r="I88" s="94">
        <f t="shared" si="23"/>
        <v>74</v>
      </c>
      <c r="J88" s="90">
        <f t="shared" si="37"/>
        <v>2023</v>
      </c>
      <c r="K88" s="95">
        <f t="shared" si="24"/>
        <v>45170</v>
      </c>
    </row>
    <row r="89" spans="2:11" outlineLevel="1">
      <c r="B89" s="95">
        <f t="shared" si="34"/>
        <v>45200</v>
      </c>
      <c r="C89" s="92">
        <f>IF(F89&lt;&gt;0,-INDEX([8]Delta!$F$1:$EE$996,$L$20,$I89),0)</f>
        <v>33573.224711433053</v>
      </c>
      <c r="D89" s="88">
        <f>IF(ISNUMBER($F89),VLOOKUP($J89,'Table 1'!$B$13:$C$33,2,FALSE)/12*1000*Study_MW,"")</f>
        <v>0</v>
      </c>
      <c r="E89" s="88">
        <f t="shared" si="35"/>
        <v>33573.224711433053</v>
      </c>
      <c r="F89" s="92">
        <f>INDEX([8]Delta!$F$1:$EE$996,$L$21,$I89)</f>
        <v>2059.857</v>
      </c>
      <c r="G89" s="93">
        <f t="shared" si="36"/>
        <v>16.298813321232032</v>
      </c>
      <c r="I89" s="94">
        <f t="shared" si="23"/>
        <v>75</v>
      </c>
      <c r="J89" s="90">
        <f t="shared" si="37"/>
        <v>2023</v>
      </c>
      <c r="K89" s="95">
        <f t="shared" si="24"/>
        <v>45200</v>
      </c>
    </row>
    <row r="90" spans="2:11" outlineLevel="1">
      <c r="B90" s="95">
        <f t="shared" si="34"/>
        <v>45231</v>
      </c>
      <c r="C90" s="92">
        <f>IF(F90&lt;&gt;0,-INDEX([8]Delta!$F$1:$EE$996,$L$20,$I90),0)</f>
        <v>24885.214622750878</v>
      </c>
      <c r="D90" s="88">
        <f>IF(ISNUMBER($F90),VLOOKUP($J90,'Table 1'!$B$13:$C$33,2,FALSE)/12*1000*Study_MW,"")</f>
        <v>0</v>
      </c>
      <c r="E90" s="88">
        <f t="shared" si="35"/>
        <v>24885.214622750878</v>
      </c>
      <c r="F90" s="92">
        <f>INDEX([8]Delta!$F$1:$EE$996,$L$21,$I90)</f>
        <v>1387.41</v>
      </c>
      <c r="G90" s="93">
        <f t="shared" si="36"/>
        <v>17.936453263815942</v>
      </c>
      <c r="I90" s="94">
        <f t="shared" si="23"/>
        <v>76</v>
      </c>
      <c r="J90" s="90">
        <f t="shared" si="37"/>
        <v>2023</v>
      </c>
      <c r="K90" s="95">
        <f t="shared" si="24"/>
        <v>45231</v>
      </c>
    </row>
    <row r="91" spans="2:11" outlineLevel="1">
      <c r="B91" s="99">
        <f t="shared" si="34"/>
        <v>45261</v>
      </c>
      <c r="C91" s="96">
        <f>IF(F91&lt;&gt;0,-INDEX([8]Delta!$F$1:$EE$996,$L$20,$I91),0)</f>
        <v>19638.374405413866</v>
      </c>
      <c r="D91" s="97">
        <f>IF(ISNUMBER($F91),VLOOKUP($J91,'Table 1'!$B$13:$C$33,2,FALSE)/12*1000*Study_MW,"")</f>
        <v>0</v>
      </c>
      <c r="E91" s="97">
        <f t="shared" si="35"/>
        <v>19638.374405413866</v>
      </c>
      <c r="F91" s="96">
        <f>INDEX([8]Delta!$F$1:$EE$996,$L$21,$I91)</f>
        <v>1070.306</v>
      </c>
      <c r="G91" s="98">
        <f t="shared" si="36"/>
        <v>18.348373647736128</v>
      </c>
      <c r="I91" s="81">
        <f t="shared" si="23"/>
        <v>77</v>
      </c>
      <c r="J91" s="90">
        <f t="shared" si="37"/>
        <v>2023</v>
      </c>
      <c r="K91" s="99">
        <f t="shared" si="24"/>
        <v>45261</v>
      </c>
    </row>
    <row r="92" spans="2:11" outlineLevel="1">
      <c r="B92" s="91">
        <f t="shared" si="34"/>
        <v>45292</v>
      </c>
      <c r="C92" s="86">
        <f>IF(F92&lt;&gt;0,-INDEX([8]Delta!$F$1:$EE$996,$L$20,$I92),0)</f>
        <v>23114.831305205822</v>
      </c>
      <c r="D92" s="87">
        <f>IF(ISNUMBER($F92),VLOOKUP($J92,'Table 1'!$B$13:$C$33,2,FALSE)/12*1000*Study_MW,"")</f>
        <v>0</v>
      </c>
      <c r="E92" s="87">
        <f t="shared" si="35"/>
        <v>23114.831305205822</v>
      </c>
      <c r="F92" s="86">
        <f>INDEX([8]Delta!$F$1:$EE$996,$L$21,$I92)</f>
        <v>1277.6959999999999</v>
      </c>
      <c r="G92" s="89">
        <f t="shared" si="36"/>
        <v>18.091025803638598</v>
      </c>
      <c r="I92" s="77">
        <f>I80+13</f>
        <v>79</v>
      </c>
      <c r="J92" s="90">
        <f t="shared" si="37"/>
        <v>2024</v>
      </c>
      <c r="K92" s="91">
        <f t="shared" si="24"/>
        <v>45292</v>
      </c>
    </row>
    <row r="93" spans="2:11" outlineLevel="1">
      <c r="B93" s="95">
        <f t="shared" si="34"/>
        <v>45323</v>
      </c>
      <c r="C93" s="92">
        <f>IF(F93&lt;&gt;0,-INDEX([8]Delta!$F$1:$EE$996,$L$20,$I93),0)</f>
        <v>28034.691789716482</v>
      </c>
      <c r="D93" s="88">
        <f>IF(ISNUMBER($F93),VLOOKUP($J93,'Table 1'!$B$13:$C$33,2,FALSE)/12*1000*Study_MW,"")</f>
        <v>0</v>
      </c>
      <c r="E93" s="88">
        <f t="shared" si="35"/>
        <v>28034.691789716482</v>
      </c>
      <c r="F93" s="92">
        <f>INDEX([8]Delta!$F$1:$EE$996,$L$21,$I93)</f>
        <v>1481.03</v>
      </c>
      <c r="G93" s="93">
        <f t="shared" si="36"/>
        <v>18.929185627378569</v>
      </c>
      <c r="I93" s="94">
        <f t="shared" si="23"/>
        <v>80</v>
      </c>
      <c r="J93" s="90">
        <f t="shared" si="37"/>
        <v>2024</v>
      </c>
      <c r="K93" s="95">
        <f t="shared" si="24"/>
        <v>45323</v>
      </c>
    </row>
    <row r="94" spans="2:11" outlineLevel="1">
      <c r="B94" s="95">
        <f t="shared" si="34"/>
        <v>45352</v>
      </c>
      <c r="C94" s="92">
        <f>IF(F94&lt;&gt;0,-INDEX([8]Delta!$F$1:$EE$996,$L$20,$I94),0)</f>
        <v>47171.08406598866</v>
      </c>
      <c r="D94" s="88">
        <f>IF(ISNUMBER($F94),VLOOKUP($J94,'Table 1'!$B$13:$C$33,2,FALSE)/12*1000*Study_MW,"")</f>
        <v>0</v>
      </c>
      <c r="E94" s="88">
        <f t="shared" si="35"/>
        <v>47171.08406598866</v>
      </c>
      <c r="F94" s="92">
        <f>INDEX([8]Delta!$F$1:$EE$996,$L$21,$I94)</f>
        <v>2227.1329999999998</v>
      </c>
      <c r="G94" s="93">
        <f t="shared" si="36"/>
        <v>21.180182802728289</v>
      </c>
      <c r="I94" s="94">
        <f t="shared" si="23"/>
        <v>81</v>
      </c>
      <c r="J94" s="90">
        <f t="shared" si="37"/>
        <v>2024</v>
      </c>
      <c r="K94" s="95">
        <f t="shared" si="24"/>
        <v>45352</v>
      </c>
    </row>
    <row r="95" spans="2:11" outlineLevel="1">
      <c r="B95" s="95">
        <f t="shared" si="34"/>
        <v>45383</v>
      </c>
      <c r="C95" s="92">
        <f>IF(F95&lt;&gt;0,-INDEX([8]Delta!$F$1:$EE$996,$L$20,$I95),0)</f>
        <v>45941.02354003489</v>
      </c>
      <c r="D95" s="88">
        <f>IF(ISNUMBER($F95),VLOOKUP($J95,'Table 1'!$B$13:$C$33,2,FALSE)/12*1000*Study_MW,"")</f>
        <v>0</v>
      </c>
      <c r="E95" s="88">
        <f t="shared" si="35"/>
        <v>45941.02354003489</v>
      </c>
      <c r="F95" s="92">
        <f>INDEX([8]Delta!$F$1:$EE$996,$L$21,$I95)</f>
        <v>2572.35</v>
      </c>
      <c r="G95" s="93">
        <f t="shared" si="36"/>
        <v>17.85955392541252</v>
      </c>
      <c r="I95" s="94">
        <f t="shared" si="23"/>
        <v>82</v>
      </c>
      <c r="J95" s="90">
        <f t="shared" si="37"/>
        <v>2024</v>
      </c>
      <c r="K95" s="95">
        <f t="shared" si="24"/>
        <v>45383</v>
      </c>
    </row>
    <row r="96" spans="2:11" outlineLevel="1">
      <c r="B96" s="95">
        <f t="shared" si="34"/>
        <v>45413</v>
      </c>
      <c r="C96" s="92">
        <f>IF(F96&lt;&gt;0,-INDEX([8]Delta!$F$1:$EE$996,$L$20,$I96),0)</f>
        <v>49822.132551267743</v>
      </c>
      <c r="D96" s="88">
        <f>IF(ISNUMBER($F96),VLOOKUP($J96,'Table 1'!$B$13:$C$33,2,FALSE)/12*1000*Study_MW,"")</f>
        <v>0</v>
      </c>
      <c r="E96" s="88">
        <f t="shared" si="35"/>
        <v>49822.132551267743</v>
      </c>
      <c r="F96" s="92">
        <f>INDEX([8]Delta!$F$1:$EE$996,$L$21,$I96)</f>
        <v>2977.674</v>
      </c>
      <c r="G96" s="93">
        <f t="shared" si="36"/>
        <v>16.731896289274026</v>
      </c>
      <c r="I96" s="94">
        <f t="shared" si="23"/>
        <v>83</v>
      </c>
      <c r="J96" s="90">
        <f t="shared" si="37"/>
        <v>2024</v>
      </c>
      <c r="K96" s="95">
        <f t="shared" si="24"/>
        <v>45413</v>
      </c>
    </row>
    <row r="97" spans="2:11" outlineLevel="1">
      <c r="B97" s="95">
        <f t="shared" si="34"/>
        <v>45444</v>
      </c>
      <c r="C97" s="92">
        <f>IF(F97&lt;&gt;0,-INDEX([8]Delta!$F$1:$EE$996,$L$20,$I97),0)</f>
        <v>53638.791777133942</v>
      </c>
      <c r="D97" s="88">
        <f>IF(ISNUMBER($F97),VLOOKUP($J97,'Table 1'!$B$13:$C$33,2,FALSE)/12*1000*Study_MW,"")</f>
        <v>0</v>
      </c>
      <c r="E97" s="88">
        <f t="shared" si="35"/>
        <v>53638.791777133942</v>
      </c>
      <c r="F97" s="92">
        <f>INDEX([8]Delta!$F$1:$EE$996,$L$21,$I97)</f>
        <v>3163.47</v>
      </c>
      <c r="G97" s="93">
        <f t="shared" si="36"/>
        <v>16.955682139275524</v>
      </c>
      <c r="I97" s="94">
        <f t="shared" ref="I97:I103" si="38">I85+13</f>
        <v>84</v>
      </c>
      <c r="J97" s="90">
        <f t="shared" si="37"/>
        <v>2024</v>
      </c>
      <c r="K97" s="95">
        <f t="shared" ref="K97:K160" si="39">IF(ISNUMBER(F97),IF(F97&lt;&gt;0,B97,""),"")</f>
        <v>45444</v>
      </c>
    </row>
    <row r="98" spans="2:11" outlineLevel="1">
      <c r="B98" s="95">
        <f t="shared" si="34"/>
        <v>45474</v>
      </c>
      <c r="C98" s="92">
        <f>IF(F98&lt;&gt;0,-INDEX([8]Delta!$F$1:$EE$996,$L$20,$I98),0)</f>
        <v>52175.697595655918</v>
      </c>
      <c r="D98" s="88">
        <f>IF(ISNUMBER($F98),VLOOKUP($J98,'Table 1'!$B$13:$C$33,2,FALSE)/12*1000*Study_MW,"")</f>
        <v>0</v>
      </c>
      <c r="E98" s="88">
        <f t="shared" si="35"/>
        <v>52175.697595655918</v>
      </c>
      <c r="F98" s="92">
        <f>INDEX([8]Delta!$F$1:$EE$996,$L$21,$I98)</f>
        <v>2863.3150000000001</v>
      </c>
      <c r="G98" s="93">
        <f t="shared" si="36"/>
        <v>18.222129802573562</v>
      </c>
      <c r="I98" s="94">
        <f t="shared" si="38"/>
        <v>85</v>
      </c>
      <c r="J98" s="90">
        <f t="shared" si="37"/>
        <v>2024</v>
      </c>
      <c r="K98" s="95">
        <f t="shared" si="39"/>
        <v>45474</v>
      </c>
    </row>
    <row r="99" spans="2:11" outlineLevel="1">
      <c r="B99" s="95">
        <f t="shared" si="34"/>
        <v>45505</v>
      </c>
      <c r="C99" s="92">
        <f>IF(F99&lt;&gt;0,-INDEX([8]Delta!$F$1:$EE$996,$L$20,$I99),0)</f>
        <v>57599.915363997221</v>
      </c>
      <c r="D99" s="88">
        <f>IF(ISNUMBER($F99),VLOOKUP($J99,'Table 1'!$B$13:$C$33,2,FALSE)/12*1000*Study_MW,"")</f>
        <v>0</v>
      </c>
      <c r="E99" s="88">
        <f t="shared" si="35"/>
        <v>57599.915363997221</v>
      </c>
      <c r="F99" s="92">
        <f>INDEX([8]Delta!$F$1:$EE$996,$L$21,$I99)</f>
        <v>2868.027</v>
      </c>
      <c r="G99" s="93">
        <f t="shared" si="36"/>
        <v>20.083463427644585</v>
      </c>
      <c r="I99" s="94">
        <f t="shared" si="38"/>
        <v>86</v>
      </c>
      <c r="J99" s="90">
        <f t="shared" si="37"/>
        <v>2024</v>
      </c>
      <c r="K99" s="95">
        <f t="shared" si="39"/>
        <v>45505</v>
      </c>
    </row>
    <row r="100" spans="2:11" outlineLevel="1">
      <c r="B100" s="95">
        <f t="shared" si="34"/>
        <v>45536</v>
      </c>
      <c r="C100" s="92">
        <f>IF(F100&lt;&gt;0,-INDEX([8]Delta!$F$1:$EE$996,$L$20,$I100),0)</f>
        <v>55217.849770486355</v>
      </c>
      <c r="D100" s="88">
        <f>IF(ISNUMBER($F100),VLOOKUP($J100,'Table 1'!$B$13:$C$33,2,FALSE)/12*1000*Study_MW,"")</f>
        <v>0</v>
      </c>
      <c r="E100" s="88">
        <f t="shared" si="35"/>
        <v>55217.849770486355</v>
      </c>
      <c r="F100" s="92">
        <f>INDEX([8]Delta!$F$1:$EE$996,$L$21,$I100)</f>
        <v>2528.13</v>
      </c>
      <c r="G100" s="93">
        <f t="shared" si="36"/>
        <v>21.841380692640946</v>
      </c>
      <c r="I100" s="94">
        <f t="shared" si="38"/>
        <v>87</v>
      </c>
      <c r="J100" s="90">
        <f t="shared" si="37"/>
        <v>2024</v>
      </c>
      <c r="K100" s="95">
        <f t="shared" si="39"/>
        <v>45536</v>
      </c>
    </row>
    <row r="101" spans="2:11" outlineLevel="1">
      <c r="B101" s="95">
        <f t="shared" si="34"/>
        <v>45566</v>
      </c>
      <c r="C101" s="92">
        <f>IF(F101&lt;&gt;0,-INDEX([8]Delta!$F$1:$EE$996,$L$20,$I101),0)</f>
        <v>-30077.528287529945</v>
      </c>
      <c r="D101" s="88">
        <f>IF(ISNUMBER($F101),VLOOKUP($J101,'Table 1'!$B$13:$C$33,2,FALSE)/12*1000*Study_MW,"")</f>
        <v>0</v>
      </c>
      <c r="E101" s="88">
        <f t="shared" si="35"/>
        <v>-30077.528287529945</v>
      </c>
      <c r="F101" s="92">
        <f>INDEX([8]Delta!$F$1:$EE$996,$L$21,$I101)</f>
        <v>2049.627</v>
      </c>
      <c r="G101" s="93">
        <f t="shared" si="36"/>
        <v>-14.674635086057096</v>
      </c>
      <c r="I101" s="94">
        <f t="shared" si="38"/>
        <v>88</v>
      </c>
      <c r="J101" s="90">
        <f t="shared" si="37"/>
        <v>2024</v>
      </c>
      <c r="K101" s="95">
        <f t="shared" si="39"/>
        <v>45566</v>
      </c>
    </row>
    <row r="102" spans="2:11" outlineLevel="1">
      <c r="B102" s="95">
        <f t="shared" si="34"/>
        <v>45597</v>
      </c>
      <c r="C102" s="92">
        <f>IF(F102&lt;&gt;0,-INDEX([8]Delta!$F$1:$EE$996,$L$20,$I102),0)</f>
        <v>30107.624423384666</v>
      </c>
      <c r="D102" s="88">
        <f>IF(ISNUMBER($F102),VLOOKUP($J102,'Table 1'!$B$13:$C$33,2,FALSE)/12*1000*Study_MW,"")</f>
        <v>0</v>
      </c>
      <c r="E102" s="88">
        <f t="shared" si="35"/>
        <v>30107.624423384666</v>
      </c>
      <c r="F102" s="92">
        <f>INDEX([8]Delta!$F$1:$EE$996,$L$21,$I102)</f>
        <v>1380.45</v>
      </c>
      <c r="G102" s="93">
        <f t="shared" si="36"/>
        <v>21.810007188514373</v>
      </c>
      <c r="I102" s="94">
        <f t="shared" si="38"/>
        <v>89</v>
      </c>
      <c r="J102" s="90">
        <f t="shared" si="37"/>
        <v>2024</v>
      </c>
      <c r="K102" s="95">
        <f t="shared" si="39"/>
        <v>45597</v>
      </c>
    </row>
    <row r="103" spans="2:11" outlineLevel="1">
      <c r="B103" s="99">
        <f t="shared" si="34"/>
        <v>45627</v>
      </c>
      <c r="C103" s="96">
        <f>IF(F103&lt;&gt;0,-INDEX([8]Delta!$F$1:$EE$996,$L$20,$I103),0)</f>
        <v>20459.387977570295</v>
      </c>
      <c r="D103" s="97">
        <f>IF(ISNUMBER($F103),VLOOKUP($J103,'Table 1'!$B$13:$C$33,2,FALSE)/12*1000*Study_MW,"")</f>
        <v>0</v>
      </c>
      <c r="E103" s="97">
        <f t="shared" si="35"/>
        <v>20459.387977570295</v>
      </c>
      <c r="F103" s="96">
        <f>INDEX([8]Delta!$F$1:$EE$996,$L$21,$I103)</f>
        <v>1064.9739999999999</v>
      </c>
      <c r="G103" s="98">
        <f t="shared" si="36"/>
        <v>19.211161941578194</v>
      </c>
      <c r="I103" s="81">
        <f t="shared" si="38"/>
        <v>90</v>
      </c>
      <c r="J103" s="90">
        <f t="shared" si="37"/>
        <v>2024</v>
      </c>
      <c r="K103" s="99">
        <f t="shared" si="39"/>
        <v>45627</v>
      </c>
    </row>
    <row r="104" spans="2:11" outlineLevel="1">
      <c r="B104" s="91">
        <f t="shared" si="34"/>
        <v>45658</v>
      </c>
      <c r="C104" s="86">
        <f>IF(F104&lt;&gt;0,-INDEX([8]Delta!$F$1:$EE$996,$L$20,$I104),0)</f>
        <v>25507.410451680422</v>
      </c>
      <c r="D104" s="87">
        <f>IF(ISNUMBER($F104),VLOOKUP($J104,'Table 1'!$B$13:$C$33,2,FALSE)/12*1000*Study_MW,"")</f>
        <v>0</v>
      </c>
      <c r="E104" s="87">
        <f t="shared" si="35"/>
        <v>25507.410451680422</v>
      </c>
      <c r="F104" s="86">
        <f>INDEX([8]Delta!$F$1:$EE$996,$L$21,$I104)</f>
        <v>1271.3720000000001</v>
      </c>
      <c r="G104" s="89">
        <f t="shared" si="36"/>
        <v>20.06290090680023</v>
      </c>
      <c r="I104" s="77">
        <f>I92+13</f>
        <v>92</v>
      </c>
      <c r="J104" s="90">
        <f t="shared" si="37"/>
        <v>2025</v>
      </c>
      <c r="K104" s="91">
        <f t="shared" si="39"/>
        <v>45658</v>
      </c>
    </row>
    <row r="105" spans="2:11" outlineLevel="1">
      <c r="B105" s="95">
        <f t="shared" si="34"/>
        <v>45689</v>
      </c>
      <c r="C105" s="92">
        <f>IF(F105&lt;&gt;0,-INDEX([8]Delta!$F$1:$EE$996,$L$20,$I105),0)</f>
        <v>26594.82295525074</v>
      </c>
      <c r="D105" s="88">
        <f>IF(ISNUMBER($F105),VLOOKUP($J105,'Table 1'!$B$13:$C$33,2,FALSE)/12*1000*Study_MW,"")</f>
        <v>0</v>
      </c>
      <c r="E105" s="88">
        <f t="shared" si="35"/>
        <v>26594.82295525074</v>
      </c>
      <c r="F105" s="92">
        <f>INDEX([8]Delta!$F$1:$EE$996,$L$21,$I105)</f>
        <v>1422.876</v>
      </c>
      <c r="G105" s="93">
        <f t="shared" si="36"/>
        <v>18.690892920571251</v>
      </c>
      <c r="I105" s="94">
        <f t="shared" ref="I105:I127" si="40">I93+13</f>
        <v>93</v>
      </c>
      <c r="J105" s="90">
        <f t="shared" si="37"/>
        <v>2025</v>
      </c>
      <c r="K105" s="95">
        <f t="shared" si="39"/>
        <v>45689</v>
      </c>
    </row>
    <row r="106" spans="2:11" outlineLevel="1">
      <c r="B106" s="95">
        <f t="shared" si="34"/>
        <v>45717</v>
      </c>
      <c r="C106" s="92">
        <f>IF(F106&lt;&gt;0,-INDEX([8]Delta!$F$1:$EE$996,$L$20,$I106),0)</f>
        <v>47054.48240557313</v>
      </c>
      <c r="D106" s="88">
        <f>IF(ISNUMBER($F106),VLOOKUP($J106,'Table 1'!$B$13:$C$33,2,FALSE)/12*1000*Study_MW,"")</f>
        <v>0</v>
      </c>
      <c r="E106" s="88">
        <f t="shared" si="35"/>
        <v>47054.48240557313</v>
      </c>
      <c r="F106" s="92">
        <f>INDEX([8]Delta!$F$1:$EE$996,$L$21,$I106)</f>
        <v>2216.0659999999998</v>
      </c>
      <c r="G106" s="93">
        <f t="shared" si="36"/>
        <v>21.233339803766285</v>
      </c>
      <c r="I106" s="94">
        <f t="shared" si="40"/>
        <v>94</v>
      </c>
      <c r="J106" s="90">
        <f t="shared" si="37"/>
        <v>2025</v>
      </c>
      <c r="K106" s="95">
        <f t="shared" si="39"/>
        <v>45717</v>
      </c>
    </row>
    <row r="107" spans="2:11" outlineLevel="1">
      <c r="B107" s="95">
        <f t="shared" si="34"/>
        <v>45748</v>
      </c>
      <c r="C107" s="92">
        <f>IF(F107&lt;&gt;0,-INDEX([8]Delta!$F$1:$EE$996,$L$20,$I107),0)</f>
        <v>47180.032073989511</v>
      </c>
      <c r="D107" s="88">
        <f>IF(ISNUMBER($F107),VLOOKUP($J107,'Table 1'!$B$13:$C$33,2,FALSE)/12*1000*Study_MW,"")</f>
        <v>0</v>
      </c>
      <c r="E107" s="88">
        <f t="shared" si="35"/>
        <v>47180.032073989511</v>
      </c>
      <c r="F107" s="92">
        <f>INDEX([8]Delta!$F$1:$EE$996,$L$21,$I107)</f>
        <v>2559.48</v>
      </c>
      <c r="G107" s="93">
        <f t="shared" si="36"/>
        <v>18.433444322280117</v>
      </c>
      <c r="I107" s="94">
        <f t="shared" si="40"/>
        <v>95</v>
      </c>
      <c r="J107" s="90">
        <f t="shared" si="37"/>
        <v>2025</v>
      </c>
      <c r="K107" s="95">
        <f t="shared" si="39"/>
        <v>45748</v>
      </c>
    </row>
    <row r="108" spans="2:11" outlineLevel="1">
      <c r="B108" s="95">
        <f t="shared" si="34"/>
        <v>45778</v>
      </c>
      <c r="C108" s="92">
        <f>IF(F108&lt;&gt;0,-INDEX([8]Delta!$F$1:$EE$996,$L$20,$I108),0)</f>
        <v>52262.63442517817</v>
      </c>
      <c r="D108" s="88">
        <f>IF(ISNUMBER($F108),VLOOKUP($J108,'Table 1'!$B$13:$C$33,2,FALSE)/12*1000*Study_MW,"")</f>
        <v>0</v>
      </c>
      <c r="E108" s="88">
        <f t="shared" si="35"/>
        <v>52262.63442517817</v>
      </c>
      <c r="F108" s="92">
        <f>INDEX([8]Delta!$F$1:$EE$996,$L$21,$I108)</f>
        <v>2962.7939999999999</v>
      </c>
      <c r="G108" s="93">
        <f t="shared" si="36"/>
        <v>17.639645019254857</v>
      </c>
      <c r="I108" s="94">
        <f t="shared" si="40"/>
        <v>96</v>
      </c>
      <c r="J108" s="90">
        <f t="shared" si="37"/>
        <v>2025</v>
      </c>
      <c r="K108" s="95">
        <f t="shared" si="39"/>
        <v>45778</v>
      </c>
    </row>
    <row r="109" spans="2:11" outlineLevel="1">
      <c r="B109" s="95">
        <f t="shared" si="34"/>
        <v>45809</v>
      </c>
      <c r="C109" s="92">
        <f>IF(F109&lt;&gt;0,-INDEX([8]Delta!$F$1:$EE$996,$L$20,$I109),0)</f>
        <v>56708.277726083994</v>
      </c>
      <c r="D109" s="88">
        <f>IF(ISNUMBER($F109),VLOOKUP($J109,'Table 1'!$B$13:$C$33,2,FALSE)/12*1000*Study_MW,"")</f>
        <v>0</v>
      </c>
      <c r="E109" s="88">
        <f t="shared" si="35"/>
        <v>56708.277726083994</v>
      </c>
      <c r="F109" s="92">
        <f>INDEX([8]Delta!$F$1:$EE$996,$L$21,$I109)</f>
        <v>3147.63</v>
      </c>
      <c r="G109" s="93">
        <f t="shared" si="36"/>
        <v>18.016182882385792</v>
      </c>
      <c r="I109" s="94">
        <f t="shared" si="40"/>
        <v>97</v>
      </c>
      <c r="J109" s="90">
        <f t="shared" si="37"/>
        <v>2025</v>
      </c>
      <c r="K109" s="95">
        <f t="shared" si="39"/>
        <v>45809</v>
      </c>
    </row>
    <row r="110" spans="2:11" outlineLevel="1">
      <c r="B110" s="95">
        <f t="shared" si="34"/>
        <v>45839</v>
      </c>
      <c r="C110" s="92">
        <f>IF(F110&lt;&gt;0,-INDEX([8]Delta!$F$1:$EE$996,$L$20,$I110),0)</f>
        <v>52694.382146120071</v>
      </c>
      <c r="D110" s="88">
        <f>IF(ISNUMBER($F110),VLOOKUP($J110,'Table 1'!$B$13:$C$33,2,FALSE)/12*1000*Study_MW,"")</f>
        <v>0</v>
      </c>
      <c r="E110" s="88">
        <f t="shared" si="35"/>
        <v>52694.382146120071</v>
      </c>
      <c r="F110" s="92">
        <f>INDEX([8]Delta!$F$1:$EE$996,$L$21,$I110)</f>
        <v>2849.0239999999999</v>
      </c>
      <c r="G110" s="93">
        <f t="shared" si="36"/>
        <v>18.495590822021882</v>
      </c>
      <c r="I110" s="94">
        <f t="shared" si="40"/>
        <v>98</v>
      </c>
      <c r="J110" s="90">
        <f t="shared" si="37"/>
        <v>2025</v>
      </c>
      <c r="K110" s="95">
        <f t="shared" si="39"/>
        <v>45839</v>
      </c>
    </row>
    <row r="111" spans="2:11" outlineLevel="1">
      <c r="B111" s="95">
        <f t="shared" si="34"/>
        <v>45870</v>
      </c>
      <c r="C111" s="92">
        <f>IF(F111&lt;&gt;0,-INDEX([8]Delta!$F$1:$EE$996,$L$20,$I111),0)</f>
        <v>56612.079983025789</v>
      </c>
      <c r="D111" s="88">
        <f>IF(ISNUMBER($F111),VLOOKUP($J111,'Table 1'!$B$13:$C$33,2,FALSE)/12*1000*Study_MW,"")</f>
        <v>0</v>
      </c>
      <c r="E111" s="88">
        <f t="shared" si="35"/>
        <v>56612.079983025789</v>
      </c>
      <c r="F111" s="92">
        <f>INDEX([8]Delta!$F$1:$EE$996,$L$21,$I111)</f>
        <v>2853.7049999999999</v>
      </c>
      <c r="G111" s="93">
        <f t="shared" si="36"/>
        <v>19.838098185700971</v>
      </c>
      <c r="I111" s="94">
        <f t="shared" si="40"/>
        <v>99</v>
      </c>
      <c r="J111" s="90">
        <f t="shared" si="37"/>
        <v>2025</v>
      </c>
      <c r="K111" s="95">
        <f t="shared" si="39"/>
        <v>45870</v>
      </c>
    </row>
    <row r="112" spans="2:11" outlineLevel="1">
      <c r="B112" s="95">
        <f t="shared" si="34"/>
        <v>45901</v>
      </c>
      <c r="C112" s="92">
        <f>IF(F112&lt;&gt;0,-INDEX([8]Delta!$F$1:$EE$996,$L$20,$I112),0)</f>
        <v>57579.206329762936</v>
      </c>
      <c r="D112" s="88">
        <f>IF(ISNUMBER($F112),VLOOKUP($J112,'Table 1'!$B$13:$C$33,2,FALSE)/12*1000*Study_MW,"")</f>
        <v>0</v>
      </c>
      <c r="E112" s="88">
        <f t="shared" si="35"/>
        <v>57579.206329762936</v>
      </c>
      <c r="F112" s="92">
        <f>INDEX([8]Delta!$F$1:$EE$996,$L$21,$I112)</f>
        <v>2515.44</v>
      </c>
      <c r="G112" s="93">
        <f t="shared" si="36"/>
        <v>22.890311965208049</v>
      </c>
      <c r="I112" s="94">
        <f t="shared" si="40"/>
        <v>100</v>
      </c>
      <c r="J112" s="90">
        <f t="shared" si="37"/>
        <v>2025</v>
      </c>
      <c r="K112" s="95">
        <f t="shared" si="39"/>
        <v>45901</v>
      </c>
    </row>
    <row r="113" spans="2:11" outlineLevel="1">
      <c r="B113" s="95">
        <f t="shared" si="34"/>
        <v>45931</v>
      </c>
      <c r="C113" s="92">
        <f>IF(F113&lt;&gt;0,-INDEX([8]Delta!$F$1:$EE$996,$L$20,$I113),0)</f>
        <v>39875.718378588557</v>
      </c>
      <c r="D113" s="88">
        <f>IF(ISNUMBER($F113),VLOOKUP($J113,'Table 1'!$B$13:$C$33,2,FALSE)/12*1000*Study_MW,"")</f>
        <v>0</v>
      </c>
      <c r="E113" s="88">
        <f t="shared" si="35"/>
        <v>39875.718378588557</v>
      </c>
      <c r="F113" s="92">
        <f>INDEX([8]Delta!$F$1:$EE$996,$L$21,$I113)</f>
        <v>2039.3969999999999</v>
      </c>
      <c r="G113" s="93">
        <f t="shared" si="36"/>
        <v>19.552700322001336</v>
      </c>
      <c r="I113" s="94">
        <f t="shared" si="40"/>
        <v>101</v>
      </c>
      <c r="J113" s="90">
        <f t="shared" si="37"/>
        <v>2025</v>
      </c>
      <c r="K113" s="95">
        <f t="shared" si="39"/>
        <v>45931</v>
      </c>
    </row>
    <row r="114" spans="2:11" outlineLevel="1">
      <c r="B114" s="95">
        <f t="shared" si="34"/>
        <v>45962</v>
      </c>
      <c r="C114" s="92">
        <f>IF(F114&lt;&gt;0,-INDEX([8]Delta!$F$1:$EE$996,$L$20,$I114),0)</f>
        <v>25959.657152578235</v>
      </c>
      <c r="D114" s="88">
        <f>IF(ISNUMBER($F114),VLOOKUP($J114,'Table 1'!$B$13:$C$33,2,FALSE)/12*1000*Study_MW,"")</f>
        <v>0</v>
      </c>
      <c r="E114" s="88">
        <f t="shared" si="35"/>
        <v>25959.657152578235</v>
      </c>
      <c r="F114" s="92">
        <f>INDEX([8]Delta!$F$1:$EE$996,$L$21,$I114)</f>
        <v>1373.61</v>
      </c>
      <c r="G114" s="93">
        <f t="shared" si="36"/>
        <v>18.898855681436679</v>
      </c>
      <c r="I114" s="94">
        <f t="shared" si="40"/>
        <v>102</v>
      </c>
      <c r="J114" s="90">
        <f t="shared" si="37"/>
        <v>2025</v>
      </c>
      <c r="K114" s="95">
        <f t="shared" si="39"/>
        <v>45962</v>
      </c>
    </row>
    <row r="115" spans="2:11" outlineLevel="1">
      <c r="B115" s="99">
        <f t="shared" si="34"/>
        <v>45992</v>
      </c>
      <c r="C115" s="96">
        <f>IF(F115&lt;&gt;0,-INDEX([8]Delta!$F$1:$EE$996,$L$20,$I115),0)</f>
        <v>20224.081182152033</v>
      </c>
      <c r="D115" s="97">
        <f>IF(ISNUMBER($F115),VLOOKUP($J115,'Table 1'!$B$13:$C$33,2,FALSE)/12*1000*Study_MW,"")</f>
        <v>0</v>
      </c>
      <c r="E115" s="97">
        <f t="shared" si="35"/>
        <v>20224.081182152033</v>
      </c>
      <c r="F115" s="96">
        <f>INDEX([8]Delta!$F$1:$EE$996,$L$21,$I115)</f>
        <v>1059.7349999999999</v>
      </c>
      <c r="G115" s="98">
        <f t="shared" si="36"/>
        <v>19.084092893178045</v>
      </c>
      <c r="I115" s="81">
        <f t="shared" si="40"/>
        <v>103</v>
      </c>
      <c r="J115" s="90">
        <f t="shared" si="37"/>
        <v>2025</v>
      </c>
      <c r="K115" s="99">
        <f t="shared" si="39"/>
        <v>45992</v>
      </c>
    </row>
    <row r="116" spans="2:11" outlineLevel="1">
      <c r="B116" s="91">
        <f t="shared" si="34"/>
        <v>46023</v>
      </c>
      <c r="C116" s="86">
        <f>IF(F116&lt;&gt;0,-INDEX([8]Delta!$F$1:$EE$996,$L$20,$I116),0)</f>
        <v>26602.17549341917</v>
      </c>
      <c r="D116" s="87">
        <f>IF(ISNUMBER($F116),VLOOKUP($J116,'Table 1'!$B$13:$C$33,2,FALSE)/12*1000*Study_MW,"")</f>
        <v>0</v>
      </c>
      <c r="E116" s="87">
        <f t="shared" si="35"/>
        <v>26602.17549341917</v>
      </c>
      <c r="F116" s="86">
        <f>INDEX([8]Delta!$F$1:$EE$996,$L$21,$I116)</f>
        <v>1265.0170000000001</v>
      </c>
      <c r="G116" s="89">
        <f t="shared" si="36"/>
        <v>21.029105137258369</v>
      </c>
      <c r="I116" s="77">
        <f>I104+13</f>
        <v>105</v>
      </c>
      <c r="J116" s="90">
        <f t="shared" si="37"/>
        <v>2026</v>
      </c>
      <c r="K116" s="91">
        <f t="shared" si="39"/>
        <v>46023</v>
      </c>
    </row>
    <row r="117" spans="2:11" outlineLevel="1">
      <c r="B117" s="95">
        <f t="shared" si="34"/>
        <v>46054</v>
      </c>
      <c r="C117" s="92">
        <f>IF(F117&lt;&gt;0,-INDEX([8]Delta!$F$1:$EE$996,$L$20,$I117),0)</f>
        <v>28914.839602783322</v>
      </c>
      <c r="D117" s="88">
        <f>IF(ISNUMBER($F117),VLOOKUP($J117,'Table 1'!$B$13:$C$33,2,FALSE)/12*1000*Study_MW,"")</f>
        <v>0</v>
      </c>
      <c r="E117" s="88">
        <f t="shared" si="35"/>
        <v>28914.839602783322</v>
      </c>
      <c r="F117" s="92">
        <f>INDEX([8]Delta!$F$1:$EE$996,$L$21,$I117)</f>
        <v>1415.7639999999999</v>
      </c>
      <c r="G117" s="93">
        <f t="shared" si="36"/>
        <v>20.423488379972458</v>
      </c>
      <c r="I117" s="94">
        <f t="shared" si="40"/>
        <v>106</v>
      </c>
      <c r="J117" s="90">
        <f t="shared" si="37"/>
        <v>2026</v>
      </c>
      <c r="K117" s="95">
        <f t="shared" si="39"/>
        <v>46054</v>
      </c>
    </row>
    <row r="118" spans="2:11" outlineLevel="1">
      <c r="B118" s="95">
        <f t="shared" si="34"/>
        <v>46082</v>
      </c>
      <c r="C118" s="92">
        <f>IF(F118&lt;&gt;0,-INDEX([8]Delta!$F$1:$EE$996,$L$20,$I118),0)</f>
        <v>49502.462798550725</v>
      </c>
      <c r="D118" s="88">
        <f>IF(ISNUMBER($F118),VLOOKUP($J118,'Table 1'!$B$13:$C$33,2,FALSE)/12*1000*Study_MW,"")</f>
        <v>0</v>
      </c>
      <c r="E118" s="88">
        <f t="shared" si="35"/>
        <v>49502.462798550725</v>
      </c>
      <c r="F118" s="92">
        <f>INDEX([8]Delta!$F$1:$EE$996,$L$21,$I118)</f>
        <v>2204.9369999999999</v>
      </c>
      <c r="G118" s="93">
        <f t="shared" si="36"/>
        <v>22.450737956935154</v>
      </c>
      <c r="I118" s="94">
        <f t="shared" si="40"/>
        <v>107</v>
      </c>
      <c r="J118" s="90">
        <f t="shared" si="37"/>
        <v>2026</v>
      </c>
      <c r="K118" s="95">
        <f t="shared" si="39"/>
        <v>46082</v>
      </c>
    </row>
    <row r="119" spans="2:11" outlineLevel="1">
      <c r="B119" s="95">
        <f t="shared" si="34"/>
        <v>46113</v>
      </c>
      <c r="C119" s="92">
        <f>IF(F119&lt;&gt;0,-INDEX([8]Delta!$F$1:$EE$996,$L$20,$I119),0)</f>
        <v>47940.804052323103</v>
      </c>
      <c r="D119" s="88">
        <f>IF(ISNUMBER($F119),VLOOKUP($J119,'Table 1'!$B$13:$C$33,2,FALSE)/12*1000*Study_MW,"")</f>
        <v>0</v>
      </c>
      <c r="E119" s="88">
        <f t="shared" si="35"/>
        <v>47940.804052323103</v>
      </c>
      <c r="F119" s="92">
        <f>INDEX([8]Delta!$F$1:$EE$996,$L$21,$I119)</f>
        <v>2546.6999999999998</v>
      </c>
      <c r="G119" s="93">
        <f t="shared" si="36"/>
        <v>18.824676660903563</v>
      </c>
      <c r="I119" s="94">
        <f t="shared" si="40"/>
        <v>108</v>
      </c>
      <c r="J119" s="90">
        <f t="shared" si="37"/>
        <v>2026</v>
      </c>
      <c r="K119" s="95">
        <f t="shared" si="39"/>
        <v>46113</v>
      </c>
    </row>
    <row r="120" spans="2:11" outlineLevel="1">
      <c r="B120" s="95">
        <f t="shared" si="34"/>
        <v>46143</v>
      </c>
      <c r="C120" s="92">
        <f>IF(F120&lt;&gt;0,-INDEX([8]Delta!$F$1:$EE$996,$L$20,$I120),0)</f>
        <v>53163.856125205755</v>
      </c>
      <c r="D120" s="88">
        <f>IF(ISNUMBER($F120),VLOOKUP($J120,'Table 1'!$B$13:$C$33,2,FALSE)/12*1000*Study_MW,"")</f>
        <v>0</v>
      </c>
      <c r="E120" s="88">
        <f t="shared" si="35"/>
        <v>53163.856125205755</v>
      </c>
      <c r="F120" s="92">
        <f>INDEX([8]Delta!$F$1:$EE$996,$L$21,$I120)</f>
        <v>2948.0070000000001</v>
      </c>
      <c r="G120" s="93">
        <f t="shared" si="36"/>
        <v>18.03382967720421</v>
      </c>
      <c r="I120" s="94">
        <f t="shared" si="40"/>
        <v>109</v>
      </c>
      <c r="J120" s="90">
        <f t="shared" si="37"/>
        <v>2026</v>
      </c>
      <c r="K120" s="95">
        <f t="shared" si="39"/>
        <v>46143</v>
      </c>
    </row>
    <row r="121" spans="2:11" outlineLevel="1">
      <c r="B121" s="95">
        <f t="shared" si="34"/>
        <v>46174</v>
      </c>
      <c r="C121" s="92">
        <f>IF(F121&lt;&gt;0,-INDEX([8]Delta!$F$1:$EE$996,$L$20,$I121),0)</f>
        <v>59739.260166496038</v>
      </c>
      <c r="D121" s="88">
        <f>IF(ISNUMBER($F121),VLOOKUP($J121,'Table 1'!$B$13:$C$33,2,FALSE)/12*1000*Study_MW,"")</f>
        <v>0</v>
      </c>
      <c r="E121" s="88">
        <f t="shared" si="35"/>
        <v>59739.260166496038</v>
      </c>
      <c r="F121" s="92">
        <f>INDEX([8]Delta!$F$1:$EE$996,$L$21,$I121)</f>
        <v>3131.88</v>
      </c>
      <c r="G121" s="93">
        <f t="shared" si="36"/>
        <v>19.074568682866534</v>
      </c>
      <c r="I121" s="94">
        <f t="shared" si="40"/>
        <v>110</v>
      </c>
      <c r="J121" s="90">
        <f t="shared" si="37"/>
        <v>2026</v>
      </c>
      <c r="K121" s="95">
        <f t="shared" si="39"/>
        <v>46174</v>
      </c>
    </row>
    <row r="122" spans="2:11" outlineLevel="1">
      <c r="B122" s="95">
        <f t="shared" si="34"/>
        <v>46204</v>
      </c>
      <c r="C122" s="92">
        <f>IF(F122&lt;&gt;0,-INDEX([8]Delta!$F$1:$EE$996,$L$20,$I122),0)</f>
        <v>55821.058940380812</v>
      </c>
      <c r="D122" s="88">
        <f>IF(ISNUMBER($F122),VLOOKUP($J122,'Table 1'!$B$13:$C$33,2,FALSE)/12*1000*Study_MW,"")</f>
        <v>0</v>
      </c>
      <c r="E122" s="88">
        <f t="shared" si="35"/>
        <v>55821.058940380812</v>
      </c>
      <c r="F122" s="92">
        <f>INDEX([8]Delta!$F$1:$EE$996,$L$21,$I122)</f>
        <v>2834.7640000000001</v>
      </c>
      <c r="G122" s="93">
        <f t="shared" si="36"/>
        <v>19.69160711099083</v>
      </c>
      <c r="I122" s="94">
        <f t="shared" si="40"/>
        <v>111</v>
      </c>
      <c r="J122" s="90">
        <f t="shared" si="37"/>
        <v>2026</v>
      </c>
      <c r="K122" s="95">
        <f t="shared" si="39"/>
        <v>46204</v>
      </c>
    </row>
    <row r="123" spans="2:11" outlineLevel="1">
      <c r="B123" s="95">
        <f t="shared" si="34"/>
        <v>46235</v>
      </c>
      <c r="C123" s="92">
        <f>IF(F123&lt;&gt;0,-INDEX([8]Delta!$F$1:$EE$996,$L$20,$I123),0)</f>
        <v>59557.746613442898</v>
      </c>
      <c r="D123" s="88">
        <f>IF(ISNUMBER($F123),VLOOKUP($J123,'Table 1'!$B$13:$C$33,2,FALSE)/12*1000*Study_MW,"")</f>
        <v>0</v>
      </c>
      <c r="E123" s="88">
        <f t="shared" si="35"/>
        <v>59557.746613442898</v>
      </c>
      <c r="F123" s="92">
        <f>INDEX([8]Delta!$F$1:$EE$996,$L$21,$I123)</f>
        <v>2839.3519999999999</v>
      </c>
      <c r="G123" s="93">
        <f t="shared" si="36"/>
        <v>20.975823572928928</v>
      </c>
      <c r="I123" s="94">
        <f t="shared" si="40"/>
        <v>112</v>
      </c>
      <c r="J123" s="90">
        <f t="shared" si="37"/>
        <v>2026</v>
      </c>
      <c r="K123" s="95">
        <f t="shared" si="39"/>
        <v>46235</v>
      </c>
    </row>
    <row r="124" spans="2:11" outlineLevel="1">
      <c r="B124" s="95">
        <f t="shared" si="34"/>
        <v>46266</v>
      </c>
      <c r="C124" s="92">
        <f>IF(F124&lt;&gt;0,-INDEX([8]Delta!$F$1:$EE$996,$L$20,$I124),0)</f>
        <v>56893.914663165808</v>
      </c>
      <c r="D124" s="88">
        <f>IF(ISNUMBER($F124),VLOOKUP($J124,'Table 1'!$B$13:$C$33,2,FALSE)/12*1000*Study_MW,"")</f>
        <v>0</v>
      </c>
      <c r="E124" s="88">
        <f t="shared" si="35"/>
        <v>56893.914663165808</v>
      </c>
      <c r="F124" s="92">
        <f>INDEX([8]Delta!$F$1:$EE$996,$L$21,$I124)</f>
        <v>2502.9299999999998</v>
      </c>
      <c r="G124" s="93">
        <f t="shared" si="36"/>
        <v>22.73092522090742</v>
      </c>
      <c r="I124" s="94">
        <f t="shared" si="40"/>
        <v>113</v>
      </c>
      <c r="J124" s="90">
        <f t="shared" si="37"/>
        <v>2026</v>
      </c>
      <c r="K124" s="95">
        <f t="shared" si="39"/>
        <v>46266</v>
      </c>
    </row>
    <row r="125" spans="2:11" outlineLevel="1">
      <c r="B125" s="95">
        <f t="shared" si="34"/>
        <v>46296</v>
      </c>
      <c r="C125" s="92">
        <f>IF(F125&lt;&gt;0,-INDEX([8]Delta!$F$1:$EE$996,$L$20,$I125),0)</f>
        <v>42353.784643620253</v>
      </c>
      <c r="D125" s="88">
        <f>IF(ISNUMBER($F125),VLOOKUP($J125,'Table 1'!$B$13:$C$33,2,FALSE)/12*1000*Study_MW,"")</f>
        <v>0</v>
      </c>
      <c r="E125" s="88">
        <f t="shared" si="35"/>
        <v>42353.784643620253</v>
      </c>
      <c r="F125" s="92">
        <f>INDEX([8]Delta!$F$1:$EE$996,$L$21,$I125)</f>
        <v>2029.105</v>
      </c>
      <c r="G125" s="93">
        <f t="shared" si="36"/>
        <v>20.873136010024247</v>
      </c>
      <c r="I125" s="94">
        <f t="shared" si="40"/>
        <v>114</v>
      </c>
      <c r="J125" s="90">
        <f t="shared" si="37"/>
        <v>2026</v>
      </c>
      <c r="K125" s="95">
        <f t="shared" si="39"/>
        <v>46296</v>
      </c>
    </row>
    <row r="126" spans="2:11" outlineLevel="1">
      <c r="B126" s="95">
        <f t="shared" si="34"/>
        <v>46327</v>
      </c>
      <c r="C126" s="92">
        <f>IF(F126&lt;&gt;0,-INDEX([8]Delta!$F$1:$EE$996,$L$20,$I126),0)</f>
        <v>27137.906163871288</v>
      </c>
      <c r="D126" s="88">
        <f>IF(ISNUMBER($F126),VLOOKUP($J126,'Table 1'!$B$13:$C$33,2,FALSE)/12*1000*Study_MW,"")</f>
        <v>0</v>
      </c>
      <c r="E126" s="88">
        <f t="shared" si="35"/>
        <v>27137.906163871288</v>
      </c>
      <c r="F126" s="92">
        <f>INDEX([8]Delta!$F$1:$EE$996,$L$21,$I126)</f>
        <v>1366.71</v>
      </c>
      <c r="G126" s="93">
        <f t="shared" si="36"/>
        <v>19.856374917774282</v>
      </c>
      <c r="I126" s="94">
        <f t="shared" si="40"/>
        <v>115</v>
      </c>
      <c r="J126" s="90">
        <f t="shared" si="37"/>
        <v>2026</v>
      </c>
      <c r="K126" s="95">
        <f t="shared" si="39"/>
        <v>46327</v>
      </c>
    </row>
    <row r="127" spans="2:11" outlineLevel="1">
      <c r="B127" s="99">
        <f t="shared" si="34"/>
        <v>46357</v>
      </c>
      <c r="C127" s="96">
        <f>IF(F127&lt;&gt;0,-INDEX([8]Delta!$F$1:$EE$996,$L$20,$I127),0)</f>
        <v>20520.406041681767</v>
      </c>
      <c r="D127" s="97">
        <f>IF(ISNUMBER($F127),VLOOKUP($J127,'Table 1'!$B$13:$C$33,2,FALSE)/12*1000*Study_MW,"")</f>
        <v>0</v>
      </c>
      <c r="E127" s="97">
        <f t="shared" si="35"/>
        <v>20520.406041681767</v>
      </c>
      <c r="F127" s="96">
        <f>INDEX([8]Delta!$F$1:$EE$996,$L$21,$I127)</f>
        <v>1054.3720000000001</v>
      </c>
      <c r="G127" s="98">
        <f t="shared" si="36"/>
        <v>19.462206926665129</v>
      </c>
      <c r="I127" s="81">
        <f t="shared" si="40"/>
        <v>116</v>
      </c>
      <c r="J127" s="90">
        <f t="shared" si="37"/>
        <v>2026</v>
      </c>
      <c r="K127" s="99">
        <f t="shared" si="39"/>
        <v>46357</v>
      </c>
    </row>
    <row r="128" spans="2:11" outlineLevel="1">
      <c r="B128" s="91">
        <f t="shared" si="34"/>
        <v>46388</v>
      </c>
      <c r="C128" s="86">
        <f>IF(F128&lt;&gt;0,-INDEX([8]Delta!$F$1:$EE$996,$L$20,$I128),0)</f>
        <v>26923.463406950235</v>
      </c>
      <c r="D128" s="87">
        <f>IF(ISNUMBER($F128),VLOOKUP($J128,'Table 1'!$B$13:$C$33,2,FALSE)/12*1000*Study_MW,"")</f>
        <v>0</v>
      </c>
      <c r="E128" s="87">
        <f t="shared" si="35"/>
        <v>26923.463406950235</v>
      </c>
      <c r="F128" s="86">
        <f>INDEX([8]Delta!$F$1:$EE$996,$L$21,$I128)</f>
        <v>1258.662</v>
      </c>
      <c r="G128" s="89">
        <f t="shared" si="36"/>
        <v>21.390542820034476</v>
      </c>
      <c r="I128" s="77">
        <f>I116+13</f>
        <v>118</v>
      </c>
      <c r="J128" s="90">
        <f t="shared" si="37"/>
        <v>2027</v>
      </c>
      <c r="K128" s="91">
        <f t="shared" si="39"/>
        <v>46388</v>
      </c>
    </row>
    <row r="129" spans="2:11" outlineLevel="1">
      <c r="B129" s="95">
        <f t="shared" si="34"/>
        <v>46419</v>
      </c>
      <c r="C129" s="92">
        <f>IF(F129&lt;&gt;0,-INDEX([8]Delta!$F$1:$EE$996,$L$20,$I129),0)</f>
        <v>30154.484787642956</v>
      </c>
      <c r="D129" s="88">
        <f>IF(ISNUMBER($F129),VLOOKUP($J129,'Table 1'!$B$13:$C$33,2,FALSE)/12*1000*Study_MW,"")</f>
        <v>0</v>
      </c>
      <c r="E129" s="88">
        <f t="shared" si="35"/>
        <v>30154.484787642956</v>
      </c>
      <c r="F129" s="92">
        <f>INDEX([8]Delta!$F$1:$EE$996,$L$21,$I129)</f>
        <v>1408.68</v>
      </c>
      <c r="G129" s="93">
        <f t="shared" si="36"/>
        <v>21.406199269985343</v>
      </c>
      <c r="I129" s="94">
        <f t="shared" ref="I129:I139" si="41">I117+13</f>
        <v>119</v>
      </c>
      <c r="J129" s="90">
        <f t="shared" si="37"/>
        <v>2027</v>
      </c>
      <c r="K129" s="95">
        <f t="shared" si="39"/>
        <v>46419</v>
      </c>
    </row>
    <row r="130" spans="2:11" outlineLevel="1">
      <c r="B130" s="95">
        <f t="shared" si="34"/>
        <v>46447</v>
      </c>
      <c r="C130" s="92">
        <f>IF(F130&lt;&gt;0,-INDEX([8]Delta!$F$1:$EE$996,$L$20,$I130),0)</f>
        <v>50401.091669648886</v>
      </c>
      <c r="D130" s="88">
        <f>IF(ISNUMBER($F130),VLOOKUP($J130,'Table 1'!$B$13:$C$33,2,FALSE)/12*1000*Study_MW,"")</f>
        <v>0</v>
      </c>
      <c r="E130" s="88">
        <f t="shared" si="35"/>
        <v>50401.091669648886</v>
      </c>
      <c r="F130" s="92">
        <f>INDEX([8]Delta!$F$1:$EE$996,$L$21,$I130)</f>
        <v>2193.87</v>
      </c>
      <c r="G130" s="93">
        <f t="shared" si="36"/>
        <v>22.973599925997842</v>
      </c>
      <c r="I130" s="94">
        <f t="shared" si="41"/>
        <v>120</v>
      </c>
      <c r="J130" s="90">
        <f t="shared" si="37"/>
        <v>2027</v>
      </c>
      <c r="K130" s="95">
        <f t="shared" si="39"/>
        <v>46447</v>
      </c>
    </row>
    <row r="131" spans="2:11" outlineLevel="1">
      <c r="B131" s="95">
        <f t="shared" si="34"/>
        <v>46478</v>
      </c>
      <c r="C131" s="92">
        <f>IF(F131&lt;&gt;0,-INDEX([8]Delta!$F$1:$EE$996,$L$20,$I131),0)</f>
        <v>49111.824406936765</v>
      </c>
      <c r="D131" s="88">
        <f>IF(ISNUMBER($F131),VLOOKUP($J131,'Table 1'!$B$13:$C$33,2,FALSE)/12*1000*Study_MW,"")</f>
        <v>0</v>
      </c>
      <c r="E131" s="88">
        <f t="shared" si="35"/>
        <v>49111.824406936765</v>
      </c>
      <c r="F131" s="92">
        <f>INDEX([8]Delta!$F$1:$EE$996,$L$21,$I131)</f>
        <v>2533.98</v>
      </c>
      <c r="G131" s="93">
        <f t="shared" si="36"/>
        <v>19.381299144798604</v>
      </c>
      <c r="I131" s="94">
        <f t="shared" si="41"/>
        <v>121</v>
      </c>
      <c r="J131" s="90">
        <f t="shared" si="37"/>
        <v>2027</v>
      </c>
      <c r="K131" s="95">
        <f t="shared" si="39"/>
        <v>46478</v>
      </c>
    </row>
    <row r="132" spans="2:11" outlineLevel="1">
      <c r="B132" s="95">
        <f t="shared" si="34"/>
        <v>46508</v>
      </c>
      <c r="C132" s="92">
        <f>IF(F132&lt;&gt;0,-INDEX([8]Delta!$F$1:$EE$996,$L$20,$I132),0)</f>
        <v>55046.468516677618</v>
      </c>
      <c r="D132" s="88">
        <f>IF(ISNUMBER($F132),VLOOKUP($J132,'Table 1'!$B$13:$C$33,2,FALSE)/12*1000*Study_MW,"")</f>
        <v>0</v>
      </c>
      <c r="E132" s="88">
        <f t="shared" si="35"/>
        <v>55046.468516677618</v>
      </c>
      <c r="F132" s="92">
        <f>INDEX([8]Delta!$F$1:$EE$996,$L$21,$I132)</f>
        <v>2933.2510000000002</v>
      </c>
      <c r="G132" s="93">
        <f t="shared" si="36"/>
        <v>18.766368277613342</v>
      </c>
      <c r="I132" s="94">
        <f t="shared" si="41"/>
        <v>122</v>
      </c>
      <c r="J132" s="90">
        <f t="shared" si="37"/>
        <v>2027</v>
      </c>
      <c r="K132" s="95">
        <f t="shared" si="39"/>
        <v>46508</v>
      </c>
    </row>
    <row r="133" spans="2:11" outlineLevel="1">
      <c r="B133" s="95">
        <f t="shared" si="34"/>
        <v>46539</v>
      </c>
      <c r="C133" s="92">
        <f>IF(F133&lt;&gt;0,-INDEX([8]Delta!$F$1:$EE$996,$L$20,$I133),0)</f>
        <v>61826.08263990283</v>
      </c>
      <c r="D133" s="88">
        <f>IF(ISNUMBER($F133),VLOOKUP($J133,'Table 1'!$B$13:$C$33,2,FALSE)/12*1000*Study_MW,"")</f>
        <v>0</v>
      </c>
      <c r="E133" s="88">
        <f t="shared" si="35"/>
        <v>61826.08263990283</v>
      </c>
      <c r="F133" s="92">
        <f>INDEX([8]Delta!$F$1:$EE$996,$L$21,$I133)</f>
        <v>3116.28</v>
      </c>
      <c r="G133" s="93">
        <f t="shared" si="36"/>
        <v>19.83970716363832</v>
      </c>
      <c r="I133" s="94">
        <f t="shared" si="41"/>
        <v>123</v>
      </c>
      <c r="J133" s="90">
        <f t="shared" si="37"/>
        <v>2027</v>
      </c>
      <c r="K133" s="95">
        <f t="shared" si="39"/>
        <v>46539</v>
      </c>
    </row>
    <row r="134" spans="2:11" outlineLevel="1">
      <c r="B134" s="95">
        <f t="shared" si="34"/>
        <v>46569</v>
      </c>
      <c r="C134" s="92">
        <f>IF(F134&lt;&gt;0,-INDEX([8]Delta!$F$1:$EE$996,$L$20,$I134),0)</f>
        <v>57639.985171705484</v>
      </c>
      <c r="D134" s="88">
        <f>IF(ISNUMBER($F134),VLOOKUP($J134,'Table 1'!$B$13:$C$33,2,FALSE)/12*1000*Study_MW,"")</f>
        <v>0</v>
      </c>
      <c r="E134" s="88">
        <f t="shared" si="35"/>
        <v>57639.985171705484</v>
      </c>
      <c r="F134" s="92">
        <f>INDEX([8]Delta!$F$1:$EE$996,$L$21,$I134)</f>
        <v>2820.5659999999998</v>
      </c>
      <c r="G134" s="93">
        <f t="shared" si="36"/>
        <v>20.43560943856853</v>
      </c>
      <c r="I134" s="94">
        <f t="shared" si="41"/>
        <v>124</v>
      </c>
      <c r="J134" s="90">
        <f t="shared" si="37"/>
        <v>2027</v>
      </c>
      <c r="K134" s="95">
        <f t="shared" si="39"/>
        <v>46569</v>
      </c>
    </row>
    <row r="135" spans="2:11" outlineLevel="1">
      <c r="B135" s="95">
        <f t="shared" si="34"/>
        <v>46600</v>
      </c>
      <c r="C135" s="92">
        <f>IF(F135&lt;&gt;0,-INDEX([8]Delta!$F$1:$EE$996,$L$20,$I135),0)</f>
        <v>63185.448741465807</v>
      </c>
      <c r="D135" s="88">
        <f>IF(ISNUMBER($F135),VLOOKUP($J135,'Table 1'!$B$13:$C$33,2,FALSE)/12*1000*Study_MW,"")</f>
        <v>0</v>
      </c>
      <c r="E135" s="88">
        <f t="shared" si="35"/>
        <v>63185.448741465807</v>
      </c>
      <c r="F135" s="92">
        <f>INDEX([8]Delta!$F$1:$EE$996,$L$21,$I135)</f>
        <v>2825.2159999999999</v>
      </c>
      <c r="G135" s="93">
        <f t="shared" si="36"/>
        <v>22.364820509817942</v>
      </c>
      <c r="I135" s="94">
        <f t="shared" si="41"/>
        <v>125</v>
      </c>
      <c r="J135" s="90">
        <f t="shared" si="37"/>
        <v>2027</v>
      </c>
      <c r="K135" s="95">
        <f t="shared" si="39"/>
        <v>46600</v>
      </c>
    </row>
    <row r="136" spans="2:11" outlineLevel="1">
      <c r="B136" s="95">
        <f t="shared" si="34"/>
        <v>46631</v>
      </c>
      <c r="C136" s="92">
        <f>IF(F136&lt;&gt;0,-INDEX([8]Delta!$F$1:$EE$996,$L$20,$I136),0)</f>
        <v>61257.604206413031</v>
      </c>
      <c r="D136" s="88">
        <f>IF(ISNUMBER($F136),VLOOKUP($J136,'Table 1'!$B$13:$C$33,2,FALSE)/12*1000*Study_MW,"")</f>
        <v>0</v>
      </c>
      <c r="E136" s="88">
        <f t="shared" si="35"/>
        <v>61257.604206413031</v>
      </c>
      <c r="F136" s="92">
        <f>INDEX([8]Delta!$F$1:$EE$996,$L$21,$I136)</f>
        <v>2490.39</v>
      </c>
      <c r="G136" s="93">
        <f t="shared" si="36"/>
        <v>24.5975948371191</v>
      </c>
      <c r="I136" s="94">
        <f t="shared" si="41"/>
        <v>126</v>
      </c>
      <c r="J136" s="90">
        <f t="shared" si="37"/>
        <v>2027</v>
      </c>
      <c r="K136" s="95">
        <f t="shared" si="39"/>
        <v>46631</v>
      </c>
    </row>
    <row r="137" spans="2:11" outlineLevel="1">
      <c r="B137" s="95">
        <f t="shared" si="34"/>
        <v>46661</v>
      </c>
      <c r="C137" s="92">
        <f>IF(F137&lt;&gt;0,-INDEX([8]Delta!$F$1:$EE$996,$L$20,$I137),0)</f>
        <v>43733.76333335042</v>
      </c>
      <c r="D137" s="88">
        <f>IF(ISNUMBER($F137),VLOOKUP($J137,'Table 1'!$B$13:$C$33,2,FALSE)/12*1000*Study_MW,"")</f>
        <v>0</v>
      </c>
      <c r="E137" s="88">
        <f t="shared" si="35"/>
        <v>43733.76333335042</v>
      </c>
      <c r="F137" s="92">
        <f>INDEX([8]Delta!$F$1:$EE$996,$L$21,$I137)</f>
        <v>2019.03</v>
      </c>
      <c r="G137" s="93">
        <f t="shared" si="36"/>
        <v>21.660779351149028</v>
      </c>
      <c r="I137" s="94">
        <f t="shared" si="41"/>
        <v>127</v>
      </c>
      <c r="J137" s="90">
        <f t="shared" si="37"/>
        <v>2027</v>
      </c>
      <c r="K137" s="95">
        <f t="shared" si="39"/>
        <v>46661</v>
      </c>
    </row>
    <row r="138" spans="2:11" outlineLevel="1">
      <c r="B138" s="95">
        <f t="shared" si="34"/>
        <v>46692</v>
      </c>
      <c r="C138" s="92">
        <f>IF(F138&lt;&gt;0,-INDEX([8]Delta!$F$1:$EE$996,$L$20,$I138),0)</f>
        <v>27897.121275618672</v>
      </c>
      <c r="D138" s="88">
        <f>IF(ISNUMBER($F138),VLOOKUP($J138,'Table 1'!$B$13:$C$33,2,FALSE)/12*1000*Study_MW,"")</f>
        <v>0</v>
      </c>
      <c r="E138" s="88">
        <f t="shared" si="35"/>
        <v>27897.121275618672</v>
      </c>
      <c r="F138" s="92">
        <f>INDEX([8]Delta!$F$1:$EE$996,$L$21,$I138)</f>
        <v>1359.93</v>
      </c>
      <c r="G138" s="93">
        <f t="shared" si="36"/>
        <v>20.513645022625187</v>
      </c>
      <c r="I138" s="94">
        <f t="shared" si="41"/>
        <v>128</v>
      </c>
      <c r="J138" s="90">
        <f t="shared" si="37"/>
        <v>2027</v>
      </c>
      <c r="K138" s="95">
        <f t="shared" si="39"/>
        <v>46692</v>
      </c>
    </row>
    <row r="139" spans="2:11" outlineLevel="1">
      <c r="B139" s="99">
        <f t="shared" si="34"/>
        <v>46722</v>
      </c>
      <c r="C139" s="96">
        <f>IF(F139&lt;&gt;0,-INDEX([8]Delta!$F$1:$EE$996,$L$20,$I139),0)</f>
        <v>23305.424280822277</v>
      </c>
      <c r="D139" s="97">
        <f>IF(ISNUMBER($F139),VLOOKUP($J139,'Table 1'!$B$13:$C$33,2,FALSE)/12*1000*Study_MW,"")</f>
        <v>0</v>
      </c>
      <c r="E139" s="97">
        <f t="shared" si="35"/>
        <v>23305.424280822277</v>
      </c>
      <c r="F139" s="96">
        <f>INDEX([8]Delta!$F$1:$EE$996,$L$21,$I139)</f>
        <v>1049.133</v>
      </c>
      <c r="G139" s="98">
        <f t="shared" si="36"/>
        <v>22.213984576619243</v>
      </c>
      <c r="I139" s="81">
        <f t="shared" si="41"/>
        <v>129</v>
      </c>
      <c r="J139" s="90">
        <f t="shared" si="37"/>
        <v>2027</v>
      </c>
      <c r="K139" s="99">
        <f t="shared" si="39"/>
        <v>46722</v>
      </c>
    </row>
    <row r="140" spans="2:11" outlineLevel="1">
      <c r="B140" s="91">
        <f t="shared" si="34"/>
        <v>46753</v>
      </c>
      <c r="C140" s="86">
        <f>IF(F140&lt;&gt;0,-INDEX([9]Delta!$F$1:$EE$65553,$L$20,$I140),0)</f>
        <v>29169.194112986326</v>
      </c>
      <c r="D140" s="87">
        <f>IF(ISNUMBER($F140),VLOOKUP($J140,'Table 1'!$B$13:$C$33,2,FALSE)/12*1000*Study_MW,"")</f>
        <v>0</v>
      </c>
      <c r="E140" s="87">
        <f t="shared" si="35"/>
        <v>29169.194112986326</v>
      </c>
      <c r="F140" s="86">
        <f>INDEX([9]Delta!$F$1:$EE$65553,$L$21,$I140)</f>
        <v>1252.338</v>
      </c>
      <c r="G140" s="89">
        <f t="shared" si="36"/>
        <v>23.291790325763753</v>
      </c>
      <c r="I140" s="77">
        <f>I20</f>
        <v>1</v>
      </c>
      <c r="J140" s="90">
        <f t="shared" si="37"/>
        <v>2028</v>
      </c>
      <c r="K140" s="91">
        <f t="shared" si="39"/>
        <v>46753</v>
      </c>
    </row>
    <row r="141" spans="2:11" outlineLevel="1">
      <c r="B141" s="95">
        <f t="shared" si="34"/>
        <v>46784</v>
      </c>
      <c r="C141" s="92">
        <f>IF(F141&lt;&gt;0,-INDEX([9]Delta!$F$1:$EE$65553,$L$20,$I141),0)</f>
        <v>34021.548134565353</v>
      </c>
      <c r="D141" s="88">
        <f>IF(ISNUMBER($F141),VLOOKUP($J141,'Table 1'!$B$13:$C$33,2,FALSE)/12*1000*Study_MW,"")</f>
        <v>0</v>
      </c>
      <c r="E141" s="88">
        <f t="shared" si="35"/>
        <v>34021.548134565353</v>
      </c>
      <c r="F141" s="92">
        <f>INDEX([9]Delta!$F$1:$EE$65553,$L$21,$I141)</f>
        <v>1451.682</v>
      </c>
      <c r="G141" s="93">
        <f t="shared" si="36"/>
        <v>23.435950941435763</v>
      </c>
      <c r="I141" s="94">
        <f t="shared" ref="I141:I204" si="42">I21</f>
        <v>2</v>
      </c>
      <c r="J141" s="90">
        <f t="shared" si="37"/>
        <v>2028</v>
      </c>
      <c r="K141" s="95">
        <f t="shared" si="39"/>
        <v>46784</v>
      </c>
    </row>
    <row r="142" spans="2:11" outlineLevel="1">
      <c r="B142" s="95">
        <f t="shared" si="34"/>
        <v>46813</v>
      </c>
      <c r="C142" s="92">
        <f>IF(F142&lt;&gt;0,-INDEX([9]Delta!$F$1:$EE$65553,$L$20,$I142),0)</f>
        <v>52853.148813337088</v>
      </c>
      <c r="D142" s="88">
        <f>IF(ISNUMBER($F142),VLOOKUP($J142,'Table 1'!$B$13:$C$33,2,FALSE)/12*1000*Study_MW,"")</f>
        <v>0</v>
      </c>
      <c r="E142" s="88">
        <f t="shared" si="35"/>
        <v>52853.148813337088</v>
      </c>
      <c r="F142" s="92">
        <f>INDEX([9]Delta!$F$1:$EE$65553,$L$21,$I142)</f>
        <v>2182.9580000000001</v>
      </c>
      <c r="G142" s="93">
        <f t="shared" si="36"/>
        <v>24.211711271282859</v>
      </c>
      <c r="I142" s="94">
        <f t="shared" si="42"/>
        <v>3</v>
      </c>
      <c r="J142" s="90">
        <f t="shared" si="37"/>
        <v>2028</v>
      </c>
      <c r="K142" s="95">
        <f t="shared" si="39"/>
        <v>46813</v>
      </c>
    </row>
    <row r="143" spans="2:11" outlineLevel="1">
      <c r="B143" s="95">
        <f t="shared" si="34"/>
        <v>46844</v>
      </c>
      <c r="C143" s="92">
        <f>IF(F143&lt;&gt;0,-INDEX([9]Delta!$F$1:$EE$65553,$L$20,$I143),0)</f>
        <v>59760.809343710542</v>
      </c>
      <c r="D143" s="88">
        <f>IF(ISNUMBER($F143),VLOOKUP($J143,'Table 1'!$B$13:$C$33,2,FALSE)/12*1000*Study_MW,"")</f>
        <v>0</v>
      </c>
      <c r="E143" s="88">
        <f t="shared" si="35"/>
        <v>59760.809343710542</v>
      </c>
      <c r="F143" s="92">
        <f>INDEX([9]Delta!$F$1:$EE$65553,$L$21,$I143)</f>
        <v>2521.29</v>
      </c>
      <c r="G143" s="93">
        <f t="shared" si="36"/>
        <v>23.70247347338487</v>
      </c>
      <c r="I143" s="94">
        <f t="shared" si="42"/>
        <v>4</v>
      </c>
      <c r="J143" s="90">
        <f t="shared" si="37"/>
        <v>2028</v>
      </c>
      <c r="K143" s="95">
        <f t="shared" si="39"/>
        <v>46844</v>
      </c>
    </row>
    <row r="144" spans="2:11" outlineLevel="1">
      <c r="B144" s="95">
        <f t="shared" si="34"/>
        <v>46874</v>
      </c>
      <c r="C144" s="92">
        <f>IF(F144&lt;&gt;0,-INDEX([9]Delta!$F$1:$EE$65553,$L$20,$I144),0)</f>
        <v>61600.817929685116</v>
      </c>
      <c r="D144" s="88">
        <f>IF(ISNUMBER($F144),VLOOKUP($J144,'Table 1'!$B$13:$C$33,2,FALSE)/12*1000*Study_MW,"")</f>
        <v>0</v>
      </c>
      <c r="E144" s="88">
        <f t="shared" si="35"/>
        <v>61600.817929685116</v>
      </c>
      <c r="F144" s="92">
        <f>INDEX([9]Delta!$F$1:$EE$65553,$L$21,$I144)</f>
        <v>2918.681</v>
      </c>
      <c r="G144" s="93">
        <f t="shared" si="36"/>
        <v>21.105704230673073</v>
      </c>
      <c r="I144" s="94">
        <f t="shared" si="42"/>
        <v>5</v>
      </c>
      <c r="J144" s="90">
        <f t="shared" si="37"/>
        <v>2028</v>
      </c>
      <c r="K144" s="95">
        <f t="shared" si="39"/>
        <v>46874</v>
      </c>
    </row>
    <row r="145" spans="2:11" outlineLevel="1">
      <c r="B145" s="95">
        <f t="shared" si="34"/>
        <v>46905</v>
      </c>
      <c r="C145" s="92">
        <f>IF(F145&lt;&gt;0,-INDEX([9]Delta!$F$1:$EE$65553,$L$20,$I145),0)</f>
        <v>65429.38357719779</v>
      </c>
      <c r="D145" s="88">
        <f>IF(ISNUMBER($F145),VLOOKUP($J145,'Table 1'!$B$13:$C$33,2,FALSE)/12*1000*Study_MW,"")</f>
        <v>0</v>
      </c>
      <c r="E145" s="88">
        <f t="shared" si="35"/>
        <v>65429.38357719779</v>
      </c>
      <c r="F145" s="92">
        <f>INDEX([9]Delta!$F$1:$EE$65553,$L$21,$I145)</f>
        <v>3100.65</v>
      </c>
      <c r="G145" s="93">
        <f t="shared" si="36"/>
        <v>21.101828189959456</v>
      </c>
      <c r="I145" s="94">
        <f t="shared" si="42"/>
        <v>6</v>
      </c>
      <c r="J145" s="90">
        <f t="shared" si="37"/>
        <v>2028</v>
      </c>
      <c r="K145" s="95">
        <f t="shared" si="39"/>
        <v>46905</v>
      </c>
    </row>
    <row r="146" spans="2:11" outlineLevel="1">
      <c r="B146" s="95">
        <f t="shared" si="34"/>
        <v>46935</v>
      </c>
      <c r="C146" s="92">
        <f>IF(F146&lt;&gt;0,-INDEX([9]Delta!$F$1:$EE$65553,$L$20,$I146),0)</f>
        <v>69257.993314951658</v>
      </c>
      <c r="D146" s="88">
        <f>IF(ISNUMBER($F146),VLOOKUP($J146,'Table 1'!$B$13:$C$33,2,FALSE)/12*1000*Study_MW,"")</f>
        <v>0</v>
      </c>
      <c r="E146" s="88">
        <f t="shared" si="35"/>
        <v>69257.993314951658</v>
      </c>
      <c r="F146" s="92">
        <f>INDEX([9]Delta!$F$1:$EE$65553,$L$21,$I146)</f>
        <v>2806.4920000000002</v>
      </c>
      <c r="G146" s="93">
        <f t="shared" si="36"/>
        <v>24.677780415889892</v>
      </c>
      <c r="I146" s="94">
        <f t="shared" si="42"/>
        <v>7</v>
      </c>
      <c r="J146" s="90">
        <f t="shared" si="37"/>
        <v>2028</v>
      </c>
      <c r="K146" s="95">
        <f t="shared" si="39"/>
        <v>46935</v>
      </c>
    </row>
    <row r="147" spans="2:11" outlineLevel="1">
      <c r="B147" s="95">
        <f t="shared" si="34"/>
        <v>46966</v>
      </c>
      <c r="C147" s="92">
        <f>IF(F147&lt;&gt;0,-INDEX([9]Delta!$F$1:$EE$65553,$L$20,$I147),0)</f>
        <v>67285.18960121274</v>
      </c>
      <c r="D147" s="88">
        <f>IF(ISNUMBER($F147),VLOOKUP($J147,'Table 1'!$B$13:$C$33,2,FALSE)/12*1000*Study_MW,"")</f>
        <v>0</v>
      </c>
      <c r="E147" s="88">
        <f t="shared" si="35"/>
        <v>67285.18960121274</v>
      </c>
      <c r="F147" s="92">
        <f>INDEX([9]Delta!$F$1:$EE$65553,$L$21,$I147)</f>
        <v>2811.1109999999999</v>
      </c>
      <c r="G147" s="93">
        <f t="shared" si="36"/>
        <v>23.93544388720785</v>
      </c>
      <c r="I147" s="94">
        <f t="shared" si="42"/>
        <v>8</v>
      </c>
      <c r="J147" s="90">
        <f t="shared" si="37"/>
        <v>2028</v>
      </c>
      <c r="K147" s="95">
        <f t="shared" si="39"/>
        <v>46966</v>
      </c>
    </row>
    <row r="148" spans="2:11" outlineLevel="1">
      <c r="B148" s="95">
        <f t="shared" si="34"/>
        <v>46997</v>
      </c>
      <c r="C148" s="92">
        <f>IF(F148&lt;&gt;0,-INDEX([9]Delta!$F$1:$EE$65553,$L$20,$I148),0)</f>
        <v>60147.165192723274</v>
      </c>
      <c r="D148" s="88">
        <f>IF(ISNUMBER($F148),VLOOKUP($J148,'Table 1'!$B$13:$C$33,2,FALSE)/12*1000*Study_MW,"")</f>
        <v>0</v>
      </c>
      <c r="E148" s="88">
        <f t="shared" si="35"/>
        <v>60147.165192723274</v>
      </c>
      <c r="F148" s="92">
        <f>INDEX([9]Delta!$F$1:$EE$65553,$L$21,$I148)</f>
        <v>2477.88</v>
      </c>
      <c r="G148" s="93">
        <f t="shared" si="36"/>
        <v>24.273639237058806</v>
      </c>
      <c r="I148" s="94">
        <f t="shared" si="42"/>
        <v>9</v>
      </c>
      <c r="J148" s="90">
        <f t="shared" si="37"/>
        <v>2028</v>
      </c>
      <c r="K148" s="95">
        <f t="shared" si="39"/>
        <v>46997</v>
      </c>
    </row>
    <row r="149" spans="2:11" outlineLevel="1">
      <c r="B149" s="95">
        <f t="shared" ref="B149:B212" si="43">EDATE(B148,1)</f>
        <v>47027</v>
      </c>
      <c r="C149" s="92">
        <f>IF(F149&lt;&gt;0,-INDEX([9]Delta!$F$1:$EE$65553,$L$20,$I149),0)</f>
        <v>47341.214884996414</v>
      </c>
      <c r="D149" s="88">
        <f>IF(ISNUMBER($F149),VLOOKUP($J149,'Table 1'!$B$13:$C$33,2,FALSE)/12*1000*Study_MW,"")</f>
        <v>0</v>
      </c>
      <c r="E149" s="88">
        <f t="shared" ref="E149:E212" si="44">C149+D149</f>
        <v>47341.214884996414</v>
      </c>
      <c r="F149" s="92">
        <f>INDEX([9]Delta!$F$1:$EE$65553,$L$21,$I149)</f>
        <v>2008.924</v>
      </c>
      <c r="G149" s="93">
        <f t="shared" ref="G149:G199" si="45">IF(ISNUMBER($F149),E149/$F149,"")</f>
        <v>23.565458367263478</v>
      </c>
      <c r="I149" s="94">
        <f t="shared" si="42"/>
        <v>10</v>
      </c>
      <c r="J149" s="90">
        <f t="shared" ref="J149:J212" si="46">YEAR(B149)</f>
        <v>2028</v>
      </c>
      <c r="K149" s="95">
        <f t="shared" si="39"/>
        <v>47027</v>
      </c>
    </row>
    <row r="150" spans="2:11" outlineLevel="1">
      <c r="B150" s="95">
        <f t="shared" si="43"/>
        <v>47058</v>
      </c>
      <c r="C150" s="92">
        <f>IF(F150&lt;&gt;0,-INDEX([9]Delta!$F$1:$EE$65553,$L$20,$I150),0)</f>
        <v>31665.36151432991</v>
      </c>
      <c r="D150" s="88">
        <f>IF(ISNUMBER($F150),VLOOKUP($J150,'Table 1'!$B$13:$C$33,2,FALSE)/12*1000*Study_MW,"")</f>
        <v>0</v>
      </c>
      <c r="E150" s="88">
        <f t="shared" si="44"/>
        <v>31665.36151432991</v>
      </c>
      <c r="F150" s="92">
        <f>INDEX([9]Delta!$F$1:$EE$65553,$L$21,$I150)</f>
        <v>1353.06</v>
      </c>
      <c r="G150" s="93">
        <f t="shared" si="45"/>
        <v>23.402777049302994</v>
      </c>
      <c r="I150" s="94">
        <f t="shared" si="42"/>
        <v>11</v>
      </c>
      <c r="J150" s="90">
        <f t="shared" si="46"/>
        <v>2028</v>
      </c>
      <c r="K150" s="95">
        <f t="shared" si="39"/>
        <v>47058</v>
      </c>
    </row>
    <row r="151" spans="2:11" outlineLevel="1">
      <c r="B151" s="99">
        <f t="shared" si="43"/>
        <v>47088</v>
      </c>
      <c r="C151" s="96">
        <f>IF(F151&lt;&gt;0,-INDEX([9]Delta!$F$1:$EE$65553,$L$20,$I151),0)</f>
        <v>25411.16902717948</v>
      </c>
      <c r="D151" s="97">
        <f>IF(ISNUMBER($F151),VLOOKUP($J151,'Table 1'!$B$13:$C$33,2,FALSE)/12*1000*Study_MW,"")</f>
        <v>0</v>
      </c>
      <c r="E151" s="97">
        <f t="shared" si="44"/>
        <v>25411.16902717948</v>
      </c>
      <c r="F151" s="96">
        <f>INDEX([9]Delta!$F$1:$EE$65553,$L$21,$I151)</f>
        <v>1043.8630000000001</v>
      </c>
      <c r="G151" s="98">
        <f t="shared" si="45"/>
        <v>24.343394705224227</v>
      </c>
      <c r="I151" s="81">
        <f t="shared" si="42"/>
        <v>12</v>
      </c>
      <c r="J151" s="90">
        <f t="shared" si="46"/>
        <v>2028</v>
      </c>
      <c r="K151" s="99">
        <f t="shared" si="39"/>
        <v>47088</v>
      </c>
    </row>
    <row r="152" spans="2:11" outlineLevel="1">
      <c r="B152" s="91">
        <f t="shared" si="43"/>
        <v>47119</v>
      </c>
      <c r="C152" s="86">
        <f>IF(F152&lt;&gt;0,-INDEX([9]Delta!$F$1:$EE$65553,$L$20,$I152),0)</f>
        <v>-11797.822194010019</v>
      </c>
      <c r="D152" s="87">
        <f>IF(ISNUMBER($F152),VLOOKUP($J152,'Table 1'!$B$13:$C$33,2,FALSE)/12*1000*Study_MW,"")</f>
        <v>0</v>
      </c>
      <c r="E152" s="87">
        <f t="shared" si="44"/>
        <v>-11797.822194010019</v>
      </c>
      <c r="F152" s="86">
        <f>INDEX([9]Delta!$F$1:$EE$65553,$L$21,$I152)</f>
        <v>1246.107</v>
      </c>
      <c r="G152" s="89">
        <f t="shared" si="45"/>
        <v>-9.4677440974250366</v>
      </c>
      <c r="I152" s="77">
        <f>I32</f>
        <v>14</v>
      </c>
      <c r="J152" s="90">
        <f t="shared" si="46"/>
        <v>2029</v>
      </c>
      <c r="K152" s="91">
        <f t="shared" si="39"/>
        <v>47119</v>
      </c>
    </row>
    <row r="153" spans="2:11" outlineLevel="1">
      <c r="B153" s="95">
        <f t="shared" si="43"/>
        <v>47150</v>
      </c>
      <c r="C153" s="92">
        <f>IF(F153&lt;&gt;0,-INDEX([9]Delta!$F$1:$EE$65553,$L$20,$I153),0)</f>
        <v>34948.621652066708</v>
      </c>
      <c r="D153" s="88">
        <f>IF(ISNUMBER($F153),VLOOKUP($J153,'Table 1'!$B$13:$C$33,2,FALSE)/12*1000*Study_MW,"")</f>
        <v>0</v>
      </c>
      <c r="E153" s="88">
        <f t="shared" si="44"/>
        <v>34948.621652066708</v>
      </c>
      <c r="F153" s="92">
        <f>INDEX([9]Delta!$F$1:$EE$65553,$L$21,$I153)</f>
        <v>1394.568</v>
      </c>
      <c r="G153" s="93">
        <f t="shared" si="45"/>
        <v>25.060536059960295</v>
      </c>
      <c r="I153" s="94">
        <f t="shared" si="42"/>
        <v>15</v>
      </c>
      <c r="J153" s="90">
        <f t="shared" si="46"/>
        <v>2029</v>
      </c>
      <c r="K153" s="95">
        <f t="shared" si="39"/>
        <v>47150</v>
      </c>
    </row>
    <row r="154" spans="2:11" outlineLevel="1">
      <c r="B154" s="95">
        <f t="shared" si="43"/>
        <v>47178</v>
      </c>
      <c r="C154" s="92">
        <f>IF(F154&lt;&gt;0,-INDEX([9]Delta!$F$1:$EE$65553,$L$20,$I154),0)</f>
        <v>54264.048511326313</v>
      </c>
      <c r="D154" s="88">
        <f>IF(ISNUMBER($F154),VLOOKUP($J154,'Table 1'!$B$13:$C$33,2,FALSE)/12*1000*Study_MW,"")</f>
        <v>0</v>
      </c>
      <c r="E154" s="88">
        <f t="shared" si="44"/>
        <v>54264.048511326313</v>
      </c>
      <c r="F154" s="92">
        <f>INDEX([9]Delta!$F$1:$EE$65553,$L$21,$I154)</f>
        <v>2171.9839999999999</v>
      </c>
      <c r="G154" s="93">
        <f t="shared" si="45"/>
        <v>24.983631790715915</v>
      </c>
      <c r="I154" s="94">
        <f t="shared" si="42"/>
        <v>16</v>
      </c>
      <c r="J154" s="90">
        <f t="shared" si="46"/>
        <v>2029</v>
      </c>
      <c r="K154" s="95">
        <f t="shared" si="39"/>
        <v>47178</v>
      </c>
    </row>
    <row r="155" spans="2:11" outlineLevel="1">
      <c r="B155" s="95">
        <f t="shared" si="43"/>
        <v>47209</v>
      </c>
      <c r="C155" s="92">
        <f>IF(F155&lt;&gt;0,-INDEX([9]Delta!$F$1:$EE$65553,$L$20,$I155),0)</f>
        <v>54899.0966822505</v>
      </c>
      <c r="D155" s="88">
        <f>IF(ISNUMBER($F155),VLOOKUP($J155,'Table 1'!$B$13:$C$33,2,FALSE)/12*1000*Study_MW,"")</f>
        <v>0</v>
      </c>
      <c r="E155" s="88">
        <f t="shared" si="44"/>
        <v>54899.0966822505</v>
      </c>
      <c r="F155" s="92">
        <f>INDEX([9]Delta!$F$1:$EE$65553,$L$21,$I155)</f>
        <v>2508.66</v>
      </c>
      <c r="G155" s="93">
        <f t="shared" si="45"/>
        <v>21.883833075127956</v>
      </c>
      <c r="I155" s="94">
        <f t="shared" si="42"/>
        <v>17</v>
      </c>
      <c r="J155" s="90">
        <f t="shared" si="46"/>
        <v>2029</v>
      </c>
      <c r="K155" s="95">
        <f t="shared" si="39"/>
        <v>47209</v>
      </c>
    </row>
    <row r="156" spans="2:11" outlineLevel="1">
      <c r="B156" s="95">
        <f t="shared" si="43"/>
        <v>47239</v>
      </c>
      <c r="C156" s="92">
        <f>IF(F156&lt;&gt;0,-INDEX([9]Delta!$F$1:$EE$65553,$L$20,$I156),0)</f>
        <v>66810.921283721924</v>
      </c>
      <c r="D156" s="88">
        <f>IF(ISNUMBER($F156),VLOOKUP($J156,'Table 1'!$B$13:$C$33,2,FALSE)/12*1000*Study_MW,"")</f>
        <v>0</v>
      </c>
      <c r="E156" s="88">
        <f t="shared" si="44"/>
        <v>66810.921283721924</v>
      </c>
      <c r="F156" s="92">
        <f>INDEX([9]Delta!$F$1:$EE$65553,$L$21,$I156)</f>
        <v>2903.9560000000001</v>
      </c>
      <c r="G156" s="93">
        <f t="shared" si="45"/>
        <v>23.006864182419402</v>
      </c>
      <c r="I156" s="94">
        <f t="shared" si="42"/>
        <v>18</v>
      </c>
      <c r="J156" s="90">
        <f t="shared" si="46"/>
        <v>2029</v>
      </c>
      <c r="K156" s="95">
        <f t="shared" si="39"/>
        <v>47239</v>
      </c>
    </row>
    <row r="157" spans="2:11" outlineLevel="1">
      <c r="B157" s="95">
        <f t="shared" si="43"/>
        <v>47270</v>
      </c>
      <c r="C157" s="92">
        <f>IF(F157&lt;&gt;0,-INDEX([9]Delta!$F$1:$EE$65553,$L$20,$I157),0)</f>
        <v>71107.271430850029</v>
      </c>
      <c r="D157" s="88">
        <f>IF(ISNUMBER($F157),VLOOKUP($J157,'Table 1'!$B$13:$C$33,2,FALSE)/12*1000*Study_MW,"")</f>
        <v>0</v>
      </c>
      <c r="E157" s="88">
        <f t="shared" si="44"/>
        <v>71107.271430850029</v>
      </c>
      <c r="F157" s="92">
        <f>INDEX([9]Delta!$F$1:$EE$65553,$L$21,$I157)</f>
        <v>3085.17</v>
      </c>
      <c r="G157" s="93">
        <f t="shared" si="45"/>
        <v>23.048088575621449</v>
      </c>
      <c r="I157" s="94">
        <f t="shared" si="42"/>
        <v>19</v>
      </c>
      <c r="J157" s="90">
        <f t="shared" si="46"/>
        <v>2029</v>
      </c>
      <c r="K157" s="95">
        <f t="shared" si="39"/>
        <v>47270</v>
      </c>
    </row>
    <row r="158" spans="2:11" outlineLevel="1">
      <c r="B158" s="95">
        <f t="shared" si="43"/>
        <v>47300</v>
      </c>
      <c r="C158" s="92">
        <f>IF(F158&lt;&gt;0,-INDEX([9]Delta!$F$1:$EE$65553,$L$20,$I158),0)</f>
        <v>75090.916450113058</v>
      </c>
      <c r="D158" s="88">
        <f>IF(ISNUMBER($F158),VLOOKUP($J158,'Table 1'!$B$13:$C$33,2,FALSE)/12*1000*Study_MW,"")</f>
        <v>0</v>
      </c>
      <c r="E158" s="88">
        <f t="shared" si="44"/>
        <v>75090.916450113058</v>
      </c>
      <c r="F158" s="92">
        <f>INDEX([9]Delta!$F$1:$EE$65553,$L$21,$I158)</f>
        <v>2792.4180000000001</v>
      </c>
      <c r="G158" s="93">
        <f t="shared" si="45"/>
        <v>26.891001436788137</v>
      </c>
      <c r="I158" s="94">
        <f t="shared" si="42"/>
        <v>20</v>
      </c>
      <c r="J158" s="90">
        <f t="shared" si="46"/>
        <v>2029</v>
      </c>
      <c r="K158" s="95">
        <f t="shared" si="39"/>
        <v>47300</v>
      </c>
    </row>
    <row r="159" spans="2:11" outlineLevel="1">
      <c r="B159" s="95">
        <f t="shared" si="43"/>
        <v>47331</v>
      </c>
      <c r="C159" s="92">
        <f>IF(F159&lt;&gt;0,-INDEX([9]Delta!$F$1:$EE$65553,$L$20,$I159),0)</f>
        <v>71881.366118788719</v>
      </c>
      <c r="D159" s="88">
        <f>IF(ISNUMBER($F159),VLOOKUP($J159,'Table 1'!$B$13:$C$33,2,FALSE)/12*1000*Study_MW,"")</f>
        <v>0</v>
      </c>
      <c r="E159" s="88">
        <f t="shared" si="44"/>
        <v>71881.366118788719</v>
      </c>
      <c r="F159" s="92">
        <f>INDEX([9]Delta!$F$1:$EE$65553,$L$21,$I159)</f>
        <v>2797.0369999999998</v>
      </c>
      <c r="G159" s="93">
        <f t="shared" si="45"/>
        <v>25.699111638061535</v>
      </c>
      <c r="I159" s="94">
        <f t="shared" si="42"/>
        <v>21</v>
      </c>
      <c r="J159" s="90">
        <f t="shared" si="46"/>
        <v>2029</v>
      </c>
      <c r="K159" s="95">
        <f t="shared" si="39"/>
        <v>47331</v>
      </c>
    </row>
    <row r="160" spans="2:11" outlineLevel="1">
      <c r="B160" s="95">
        <f t="shared" si="43"/>
        <v>47362</v>
      </c>
      <c r="C160" s="92">
        <f>IF(F160&lt;&gt;0,-INDEX([9]Delta!$F$1:$EE$65553,$L$20,$I160),0)</f>
        <v>95263.295608520508</v>
      </c>
      <c r="D160" s="88">
        <f>IF(ISNUMBER($F160),VLOOKUP($J160,'Table 1'!$B$13:$C$33,2,FALSE)/12*1000*Study_MW,"")</f>
        <v>0</v>
      </c>
      <c r="E160" s="88">
        <f t="shared" si="44"/>
        <v>95263.295608520508</v>
      </c>
      <c r="F160" s="92">
        <f>INDEX([9]Delta!$F$1:$EE$65553,$L$21,$I160)</f>
        <v>2465.58</v>
      </c>
      <c r="G160" s="93">
        <f t="shared" si="45"/>
        <v>38.637276262997148</v>
      </c>
      <c r="I160" s="94">
        <f t="shared" si="42"/>
        <v>22</v>
      </c>
      <c r="J160" s="90">
        <f t="shared" si="46"/>
        <v>2029</v>
      </c>
      <c r="K160" s="95">
        <f t="shared" si="39"/>
        <v>47362</v>
      </c>
    </row>
    <row r="161" spans="2:11" outlineLevel="1">
      <c r="B161" s="95">
        <f t="shared" si="43"/>
        <v>47392</v>
      </c>
      <c r="C161" s="92">
        <f>IF(F161&lt;&gt;0,-INDEX([9]Delta!$F$1:$EE$65553,$L$20,$I161),0)</f>
        <v>52278.94829750061</v>
      </c>
      <c r="D161" s="88">
        <f>IF(ISNUMBER($F161),VLOOKUP($J161,'Table 1'!$B$13:$C$33,2,FALSE)/12*1000*Study_MW,"")</f>
        <v>0</v>
      </c>
      <c r="E161" s="88">
        <f t="shared" si="44"/>
        <v>52278.94829750061</v>
      </c>
      <c r="F161" s="92">
        <f>INDEX([9]Delta!$F$1:$EE$65553,$L$21,$I161)</f>
        <v>1998.8489999999999</v>
      </c>
      <c r="G161" s="93">
        <f t="shared" si="45"/>
        <v>26.154526078508489</v>
      </c>
      <c r="I161" s="94">
        <f t="shared" si="42"/>
        <v>23</v>
      </c>
      <c r="J161" s="90">
        <f t="shared" si="46"/>
        <v>2029</v>
      </c>
      <c r="K161" s="95">
        <f t="shared" ref="K161:K224" si="47">IF(ISNUMBER(F161),IF(F161&lt;&gt;0,B161,""),"")</f>
        <v>47392</v>
      </c>
    </row>
    <row r="162" spans="2:11" outlineLevel="1">
      <c r="B162" s="95">
        <f t="shared" si="43"/>
        <v>47423</v>
      </c>
      <c r="C162" s="92">
        <f>IF(F162&lt;&gt;0,-INDEX([9]Delta!$F$1:$EE$65553,$L$20,$I162),0)</f>
        <v>35042.124408274889</v>
      </c>
      <c r="D162" s="88">
        <f>IF(ISNUMBER($F162),VLOOKUP($J162,'Table 1'!$B$13:$C$33,2,FALSE)/12*1000*Study_MW,"")</f>
        <v>0</v>
      </c>
      <c r="E162" s="88">
        <f t="shared" si="44"/>
        <v>35042.124408274889</v>
      </c>
      <c r="F162" s="92">
        <f>INDEX([9]Delta!$F$1:$EE$65553,$L$21,$I162)</f>
        <v>1346.34</v>
      </c>
      <c r="G162" s="93">
        <f t="shared" si="45"/>
        <v>26.02769315943587</v>
      </c>
      <c r="I162" s="94">
        <f t="shared" si="42"/>
        <v>24</v>
      </c>
      <c r="J162" s="90">
        <f t="shared" si="46"/>
        <v>2029</v>
      </c>
      <c r="K162" s="95">
        <f t="shared" si="47"/>
        <v>47423</v>
      </c>
    </row>
    <row r="163" spans="2:11" outlineLevel="1">
      <c r="B163" s="99">
        <f t="shared" si="43"/>
        <v>47453</v>
      </c>
      <c r="C163" s="96">
        <f>IF(F163&lt;&gt;0,-INDEX([9]Delta!$F$1:$EE$65553,$L$20,$I163),0)</f>
        <v>32322.898242950439</v>
      </c>
      <c r="D163" s="97">
        <f>IF(ISNUMBER($F163),VLOOKUP($J163,'Table 1'!$B$13:$C$33,2,FALSE)/12*1000*Study_MW,"")</f>
        <v>0</v>
      </c>
      <c r="E163" s="97">
        <f t="shared" si="44"/>
        <v>32322.898242950439</v>
      </c>
      <c r="F163" s="96">
        <f>INDEX([9]Delta!$F$1:$EE$65553,$L$21,$I163)</f>
        <v>1038.624</v>
      </c>
      <c r="G163" s="98">
        <f t="shared" si="45"/>
        <v>31.120885173990239</v>
      </c>
      <c r="I163" s="81">
        <f t="shared" si="42"/>
        <v>25</v>
      </c>
      <c r="J163" s="90">
        <f t="shared" si="46"/>
        <v>2029</v>
      </c>
      <c r="K163" s="99">
        <f t="shared" si="47"/>
        <v>47453</v>
      </c>
    </row>
    <row r="164" spans="2:11" outlineLevel="1">
      <c r="B164" s="91">
        <f t="shared" si="43"/>
        <v>47484</v>
      </c>
      <c r="C164" s="86">
        <f>IF(F164&lt;&gt;0,-INDEX([9]Delta!$F$1:$EE$65553,$L$20,$I164),0)</f>
        <v>41567.386119931936</v>
      </c>
      <c r="D164" s="87">
        <f>IF(ISNUMBER($F164),VLOOKUP($J164,'Table 1'!$B$13:$C$33,2,FALSE)/12*1000*Study_MW,"")</f>
        <v>0</v>
      </c>
      <c r="E164" s="87">
        <f t="shared" si="44"/>
        <v>41567.386119931936</v>
      </c>
      <c r="F164" s="86">
        <f>INDEX([9]Delta!$F$1:$EE$65553,$L$21,$I164)</f>
        <v>1239.876</v>
      </c>
      <c r="G164" s="89">
        <f t="shared" si="45"/>
        <v>33.525438124402712</v>
      </c>
      <c r="I164" s="77">
        <f>I44</f>
        <v>27</v>
      </c>
      <c r="J164" s="90">
        <f t="shared" si="46"/>
        <v>2030</v>
      </c>
      <c r="K164" s="91">
        <f t="shared" si="47"/>
        <v>47484</v>
      </c>
    </row>
    <row r="165" spans="2:11" outlineLevel="1">
      <c r="B165" s="95">
        <f t="shared" si="43"/>
        <v>47515</v>
      </c>
      <c r="C165" s="92">
        <f>IF(F165&lt;&gt;0,-INDEX([9]Delta!$F$1:$EE$65553,$L$20,$I165),0)</f>
        <v>42960.142350643873</v>
      </c>
      <c r="D165" s="88">
        <f>IF(ISNUMBER($F165),VLOOKUP($J165,'Table 1'!$B$13:$C$33,2,FALSE)/12*1000*Study_MW,"")</f>
        <v>0</v>
      </c>
      <c r="E165" s="88">
        <f t="shared" si="44"/>
        <v>42960.142350643873</v>
      </c>
      <c r="F165" s="92">
        <f>INDEX([9]Delta!$F$1:$EE$65553,$L$21,$I165)</f>
        <v>1387.652</v>
      </c>
      <c r="G165" s="93">
        <f t="shared" si="45"/>
        <v>30.958873226604272</v>
      </c>
      <c r="I165" s="94">
        <f t="shared" si="42"/>
        <v>28</v>
      </c>
      <c r="J165" s="90">
        <f t="shared" si="46"/>
        <v>2030</v>
      </c>
      <c r="K165" s="95">
        <f t="shared" si="47"/>
        <v>47515</v>
      </c>
    </row>
    <row r="166" spans="2:11" outlineLevel="1">
      <c r="B166" s="95">
        <f t="shared" si="43"/>
        <v>47543</v>
      </c>
      <c r="C166" s="92">
        <f>IF(F166&lt;&gt;0,-INDEX([9]Delta!$F$1:$EE$65553,$L$20,$I166),0)</f>
        <v>59448.741849273443</v>
      </c>
      <c r="D166" s="88">
        <f>IF(ISNUMBER($F166),VLOOKUP($J166,'Table 1'!$B$13:$C$33,2,FALSE)/12*1000*Study_MW,"")</f>
        <v>0</v>
      </c>
      <c r="E166" s="88">
        <f t="shared" si="44"/>
        <v>59448.741849273443</v>
      </c>
      <c r="F166" s="92">
        <f>INDEX([9]Delta!$F$1:$EE$65553,$L$21,$I166)</f>
        <v>2161.134</v>
      </c>
      <c r="G166" s="93">
        <f t="shared" si="45"/>
        <v>27.508123905909326</v>
      </c>
      <c r="I166" s="94">
        <f t="shared" si="42"/>
        <v>29</v>
      </c>
      <c r="J166" s="90">
        <f t="shared" si="46"/>
        <v>2030</v>
      </c>
      <c r="K166" s="95">
        <f t="shared" si="47"/>
        <v>47543</v>
      </c>
    </row>
    <row r="167" spans="2:11" outlineLevel="1">
      <c r="B167" s="95">
        <f t="shared" si="43"/>
        <v>47574</v>
      </c>
      <c r="C167" s="92">
        <f>IF(F167&lt;&gt;0,-INDEX([9]Delta!$F$1:$EE$65553,$L$20,$I167),0)</f>
        <v>59747.489663124084</v>
      </c>
      <c r="D167" s="88">
        <f>IF(ISNUMBER($F167),VLOOKUP($J167,'Table 1'!$B$13:$C$33,2,FALSE)/12*1000*Study_MW,"")</f>
        <v>0</v>
      </c>
      <c r="E167" s="88">
        <f t="shared" si="44"/>
        <v>59747.489663124084</v>
      </c>
      <c r="F167" s="92">
        <f>INDEX([9]Delta!$F$1:$EE$65553,$L$21,$I167)</f>
        <v>2496.15</v>
      </c>
      <c r="G167" s="93">
        <f t="shared" si="45"/>
        <v>23.93585708516078</v>
      </c>
      <c r="I167" s="94">
        <f t="shared" si="42"/>
        <v>30</v>
      </c>
      <c r="J167" s="90">
        <f t="shared" si="46"/>
        <v>2030</v>
      </c>
      <c r="K167" s="95">
        <f t="shared" si="47"/>
        <v>47574</v>
      </c>
    </row>
    <row r="168" spans="2:11" outlineLevel="1">
      <c r="B168" s="95">
        <f t="shared" si="43"/>
        <v>47604</v>
      </c>
      <c r="C168" s="92">
        <f>IF(F168&lt;&gt;0,-INDEX([9]Delta!$F$1:$EE$65553,$L$20,$I168),0)</f>
        <v>73557.745376586914</v>
      </c>
      <c r="D168" s="88">
        <f>IF(ISNUMBER($F168),VLOOKUP($J168,'Table 1'!$B$13:$C$33,2,FALSE)/12*1000*Study_MW,"")</f>
        <v>0</v>
      </c>
      <c r="E168" s="88">
        <f t="shared" si="44"/>
        <v>73557.745376586914</v>
      </c>
      <c r="F168" s="92">
        <f>INDEX([9]Delta!$F$1:$EE$65553,$L$21,$I168)</f>
        <v>2889.51</v>
      </c>
      <c r="G168" s="93">
        <f t="shared" si="45"/>
        <v>25.45682325951006</v>
      </c>
      <c r="I168" s="94">
        <f t="shared" si="42"/>
        <v>31</v>
      </c>
      <c r="J168" s="90">
        <f t="shared" si="46"/>
        <v>2030</v>
      </c>
      <c r="K168" s="95">
        <f t="shared" si="47"/>
        <v>47604</v>
      </c>
    </row>
    <row r="169" spans="2:11" outlineLevel="1">
      <c r="B169" s="95">
        <f t="shared" si="43"/>
        <v>47635</v>
      </c>
      <c r="C169" s="92">
        <f>IF(F169&lt;&gt;0,-INDEX([9]Delta!$F$1:$EE$65553,$L$20,$I169),0)</f>
        <v>74877.229498594999</v>
      </c>
      <c r="D169" s="88">
        <f>IF(ISNUMBER($F169),VLOOKUP($J169,'Table 1'!$B$13:$C$33,2,FALSE)/12*1000*Study_MW,"")</f>
        <v>0</v>
      </c>
      <c r="E169" s="88">
        <f t="shared" si="44"/>
        <v>74877.229498594999</v>
      </c>
      <c r="F169" s="92">
        <f>INDEX([9]Delta!$F$1:$EE$65553,$L$21,$I169)</f>
        <v>3069.75</v>
      </c>
      <c r="G169" s="93">
        <f t="shared" si="45"/>
        <v>24.391963351606808</v>
      </c>
      <c r="I169" s="94">
        <f t="shared" si="42"/>
        <v>32</v>
      </c>
      <c r="J169" s="90">
        <f t="shared" si="46"/>
        <v>2030</v>
      </c>
      <c r="K169" s="95">
        <f t="shared" si="47"/>
        <v>47635</v>
      </c>
    </row>
    <row r="170" spans="2:11" outlineLevel="1">
      <c r="B170" s="95">
        <f t="shared" si="43"/>
        <v>47665</v>
      </c>
      <c r="C170" s="92">
        <f>IF(F170&lt;&gt;0,-INDEX([9]Delta!$F$1:$EE$65553,$L$20,$I170),0)</f>
        <v>85359.53674814105</v>
      </c>
      <c r="D170" s="88">
        <f>IF(ISNUMBER($F170),VLOOKUP($J170,'Table 1'!$B$13:$C$33,2,FALSE)/12*1000*Study_MW,"")</f>
        <v>0</v>
      </c>
      <c r="E170" s="88">
        <f t="shared" si="44"/>
        <v>85359.53674814105</v>
      </c>
      <c r="F170" s="92">
        <f>INDEX([9]Delta!$F$1:$EE$65553,$L$21,$I170)</f>
        <v>2778.4369999999999</v>
      </c>
      <c r="G170" s="93">
        <f t="shared" si="45"/>
        <v>30.722142250531881</v>
      </c>
      <c r="I170" s="94">
        <f t="shared" si="42"/>
        <v>33</v>
      </c>
      <c r="J170" s="90">
        <f t="shared" si="46"/>
        <v>2030</v>
      </c>
      <c r="K170" s="95">
        <f t="shared" si="47"/>
        <v>47665</v>
      </c>
    </row>
    <row r="171" spans="2:11" outlineLevel="1">
      <c r="B171" s="95">
        <f t="shared" si="43"/>
        <v>47696</v>
      </c>
      <c r="C171" s="92">
        <f>IF(F171&lt;&gt;0,-INDEX([9]Delta!$F$1:$EE$65553,$L$20,$I171),0)</f>
        <v>82758.570593655109</v>
      </c>
      <c r="D171" s="88">
        <f>IF(ISNUMBER($F171),VLOOKUP($J171,'Table 1'!$B$13:$C$33,2,FALSE)/12*1000*Study_MW,"")</f>
        <v>0</v>
      </c>
      <c r="E171" s="88">
        <f t="shared" si="44"/>
        <v>82758.570593655109</v>
      </c>
      <c r="F171" s="92">
        <f>INDEX([9]Delta!$F$1:$EE$65553,$L$21,$I171)</f>
        <v>2783.056</v>
      </c>
      <c r="G171" s="93">
        <f t="shared" si="45"/>
        <v>29.736581151674674</v>
      </c>
      <c r="I171" s="94">
        <f t="shared" si="42"/>
        <v>34</v>
      </c>
      <c r="J171" s="90">
        <f t="shared" si="46"/>
        <v>2030</v>
      </c>
      <c r="K171" s="95">
        <f t="shared" si="47"/>
        <v>47696</v>
      </c>
    </row>
    <row r="172" spans="2:11" outlineLevel="1">
      <c r="B172" s="95">
        <f t="shared" si="43"/>
        <v>47727</v>
      </c>
      <c r="C172" s="92">
        <f>IF(F172&lt;&gt;0,-INDEX([9]Delta!$F$1:$EE$65553,$L$20,$I172),0)</f>
        <v>69916.601392835379</v>
      </c>
      <c r="D172" s="88">
        <f>IF(ISNUMBER($F172),VLOOKUP($J172,'Table 1'!$B$13:$C$33,2,FALSE)/12*1000*Study_MW,"")</f>
        <v>0</v>
      </c>
      <c r="E172" s="88">
        <f t="shared" si="44"/>
        <v>69916.601392835379</v>
      </c>
      <c r="F172" s="92">
        <f>INDEX([9]Delta!$F$1:$EE$65553,$L$21,$I172)</f>
        <v>2453.19</v>
      </c>
      <c r="G172" s="93">
        <f t="shared" si="45"/>
        <v>28.500279796035112</v>
      </c>
      <c r="I172" s="94">
        <f t="shared" si="42"/>
        <v>35</v>
      </c>
      <c r="J172" s="90">
        <f t="shared" si="46"/>
        <v>2030</v>
      </c>
      <c r="K172" s="95">
        <f t="shared" si="47"/>
        <v>47727</v>
      </c>
    </row>
    <row r="173" spans="2:11" outlineLevel="1">
      <c r="B173" s="95">
        <f t="shared" si="43"/>
        <v>47757</v>
      </c>
      <c r="C173" s="92">
        <f>IF(F173&lt;&gt;0,-INDEX([9]Delta!$F$1:$EE$65553,$L$20,$I173),0)</f>
        <v>58140.484123319387</v>
      </c>
      <c r="D173" s="88">
        <f>IF(ISNUMBER($F173),VLOOKUP($J173,'Table 1'!$B$13:$C$33,2,FALSE)/12*1000*Study_MW,"")</f>
        <v>0</v>
      </c>
      <c r="E173" s="88">
        <f t="shared" si="44"/>
        <v>58140.484123319387</v>
      </c>
      <c r="F173" s="92">
        <f>INDEX([9]Delta!$F$1:$EE$65553,$L$21,$I173)</f>
        <v>1988.867</v>
      </c>
      <c r="G173" s="93">
        <f t="shared" si="45"/>
        <v>29.232967374550128</v>
      </c>
      <c r="I173" s="94">
        <f t="shared" si="42"/>
        <v>36</v>
      </c>
      <c r="J173" s="90">
        <f t="shared" si="46"/>
        <v>2030</v>
      </c>
      <c r="K173" s="95">
        <f t="shared" si="47"/>
        <v>47757</v>
      </c>
    </row>
    <row r="174" spans="2:11" outlineLevel="1">
      <c r="B174" s="95">
        <f t="shared" si="43"/>
        <v>47788</v>
      </c>
      <c r="C174" s="92">
        <f>IF(F174&lt;&gt;0,-INDEX([9]Delta!$F$1:$EE$65553,$L$20,$I174),0)</f>
        <v>38512.363576024771</v>
      </c>
      <c r="D174" s="88">
        <f>IF(ISNUMBER($F174),VLOOKUP($J174,'Table 1'!$B$13:$C$33,2,FALSE)/12*1000*Study_MW,"")</f>
        <v>0</v>
      </c>
      <c r="E174" s="88">
        <f t="shared" si="44"/>
        <v>38512.363576024771</v>
      </c>
      <c r="F174" s="92">
        <f>INDEX([9]Delta!$F$1:$EE$65553,$L$21,$I174)</f>
        <v>1339.65</v>
      </c>
      <c r="G174" s="93">
        <f t="shared" si="45"/>
        <v>28.74807865936981</v>
      </c>
      <c r="I174" s="94">
        <f t="shared" si="42"/>
        <v>37</v>
      </c>
      <c r="J174" s="90">
        <f t="shared" si="46"/>
        <v>2030</v>
      </c>
      <c r="K174" s="95">
        <f t="shared" si="47"/>
        <v>47788</v>
      </c>
    </row>
    <row r="175" spans="2:11" outlineLevel="1">
      <c r="B175" s="99">
        <f t="shared" si="43"/>
        <v>47818</v>
      </c>
      <c r="C175" s="96">
        <f>IF(F175&lt;&gt;0,-INDEX([9]Delta!$F$1:$EE$65553,$L$20,$I175),0)</f>
        <v>36525.963347017765</v>
      </c>
      <c r="D175" s="97">
        <f>IF(ISNUMBER($F175),VLOOKUP($J175,'Table 1'!$B$13:$C$33,2,FALSE)/12*1000*Study_MW,"")</f>
        <v>0</v>
      </c>
      <c r="E175" s="97">
        <f t="shared" si="44"/>
        <v>36525.963347017765</v>
      </c>
      <c r="F175" s="96">
        <f>INDEX([9]Delta!$F$1:$EE$65553,$L$21,$I175)</f>
        <v>1033.509</v>
      </c>
      <c r="G175" s="98">
        <f t="shared" si="45"/>
        <v>35.341698376131959</v>
      </c>
      <c r="I175" s="81">
        <f t="shared" si="42"/>
        <v>38</v>
      </c>
      <c r="J175" s="90">
        <f t="shared" si="46"/>
        <v>2030</v>
      </c>
      <c r="K175" s="99">
        <f t="shared" si="47"/>
        <v>47818</v>
      </c>
    </row>
    <row r="176" spans="2:11" outlineLevel="1">
      <c r="B176" s="91">
        <f t="shared" si="43"/>
        <v>47849</v>
      </c>
      <c r="C176" s="86">
        <f>IF(F176&lt;&gt;0,-INDEX([9]Delta!$F$1:$EE$65553,$L$20,$I176),0)</f>
        <v>45393.743282556534</v>
      </c>
      <c r="D176" s="87">
        <f>IF(ISNUMBER($F176),VLOOKUP($J176,'Table 1'!$B$13:$C$33,2,FALSE)/12*1000*Study_MW,"")</f>
        <v>0</v>
      </c>
      <c r="E176" s="87">
        <f t="shared" si="44"/>
        <v>45393.743282556534</v>
      </c>
      <c r="F176" s="86">
        <f>INDEX([9]Delta!$F$1:$EE$65553,$L$21,$I176)</f>
        <v>1233.7070000000001</v>
      </c>
      <c r="G176" s="89">
        <f t="shared" si="45"/>
        <v>36.794590030336643</v>
      </c>
      <c r="I176" s="77">
        <f>I56</f>
        <v>40</v>
      </c>
      <c r="J176" s="90">
        <f t="shared" si="46"/>
        <v>2031</v>
      </c>
      <c r="K176" s="91">
        <f t="shared" si="47"/>
        <v>47849</v>
      </c>
    </row>
    <row r="177" spans="2:11" outlineLevel="1">
      <c r="B177" s="95">
        <f t="shared" si="43"/>
        <v>47880</v>
      </c>
      <c r="C177" s="92">
        <f>IF(F177&lt;&gt;0,-INDEX([9]Delta!$F$1:$EE$65553,$L$20,$I177),0)</f>
        <v>46072.510347783566</v>
      </c>
      <c r="D177" s="88">
        <f>IF(ISNUMBER($F177),VLOOKUP($J177,'Table 1'!$B$13:$C$33,2,FALSE)/12*1000*Study_MW,"")</f>
        <v>0</v>
      </c>
      <c r="E177" s="88">
        <f t="shared" si="44"/>
        <v>46072.510347783566</v>
      </c>
      <c r="F177" s="92">
        <f>INDEX([9]Delta!$F$1:$EE$65553,$L$21,$I177)</f>
        <v>1380.68</v>
      </c>
      <c r="G177" s="93">
        <f t="shared" si="45"/>
        <v>33.369434154028134</v>
      </c>
      <c r="I177" s="94">
        <f t="shared" si="42"/>
        <v>41</v>
      </c>
      <c r="J177" s="90">
        <f t="shared" si="46"/>
        <v>2031</v>
      </c>
      <c r="K177" s="95">
        <f t="shared" si="47"/>
        <v>47880</v>
      </c>
    </row>
    <row r="178" spans="2:11" outlineLevel="1">
      <c r="B178" s="95">
        <f t="shared" si="43"/>
        <v>47908</v>
      </c>
      <c r="C178" s="92">
        <f>IF(F178&lt;&gt;0,-INDEX([9]Delta!$F$1:$EE$65553,$L$20,$I178),0)</f>
        <v>61115.048136502504</v>
      </c>
      <c r="D178" s="88">
        <f>IF(ISNUMBER($F178),VLOOKUP($J178,'Table 1'!$B$13:$C$33,2,FALSE)/12*1000*Study_MW,"")</f>
        <v>0</v>
      </c>
      <c r="E178" s="88">
        <f t="shared" si="44"/>
        <v>61115.048136502504</v>
      </c>
      <c r="F178" s="92">
        <f>INDEX([9]Delta!$F$1:$EE$65553,$L$21,$I178)</f>
        <v>2150.377</v>
      </c>
      <c r="G178" s="93">
        <f t="shared" si="45"/>
        <v>28.420620261704112</v>
      </c>
      <c r="I178" s="94">
        <f t="shared" si="42"/>
        <v>42</v>
      </c>
      <c r="J178" s="90">
        <f t="shared" si="46"/>
        <v>2031</v>
      </c>
      <c r="K178" s="95">
        <f t="shared" si="47"/>
        <v>47908</v>
      </c>
    </row>
    <row r="179" spans="2:11" outlineLevel="1">
      <c r="B179" s="95">
        <f t="shared" si="43"/>
        <v>47939</v>
      </c>
      <c r="C179" s="92">
        <f>IF(F179&lt;&gt;0,-INDEX([9]Delta!$F$1:$EE$65553,$L$20,$I179),0)</f>
        <v>62484.502021551132</v>
      </c>
      <c r="D179" s="88">
        <f>IF(ISNUMBER($F179),VLOOKUP($J179,'Table 1'!$B$13:$C$33,2,FALSE)/12*1000*Study_MW,"")</f>
        <v>0</v>
      </c>
      <c r="E179" s="88">
        <f t="shared" si="44"/>
        <v>62484.502021551132</v>
      </c>
      <c r="F179" s="92">
        <f>INDEX([9]Delta!$F$1:$EE$65553,$L$21,$I179)</f>
        <v>2483.64</v>
      </c>
      <c r="G179" s="93">
        <f t="shared" si="45"/>
        <v>25.158437624434754</v>
      </c>
      <c r="I179" s="94">
        <f t="shared" si="42"/>
        <v>43</v>
      </c>
      <c r="J179" s="90">
        <f t="shared" si="46"/>
        <v>2031</v>
      </c>
      <c r="K179" s="95">
        <f t="shared" si="47"/>
        <v>47939</v>
      </c>
    </row>
    <row r="180" spans="2:11" outlineLevel="1">
      <c r="B180" s="95">
        <f t="shared" si="43"/>
        <v>47969</v>
      </c>
      <c r="C180" s="92">
        <f>IF(F180&lt;&gt;0,-INDEX([9]Delta!$F$1:$EE$65553,$L$20,$I180),0)</f>
        <v>73674.369982302189</v>
      </c>
      <c r="D180" s="88">
        <f>IF(ISNUMBER($F180),VLOOKUP($J180,'Table 1'!$B$13:$C$33,2,FALSE)/12*1000*Study_MW,"")</f>
        <v>0</v>
      </c>
      <c r="E180" s="88">
        <f t="shared" si="44"/>
        <v>73674.369982302189</v>
      </c>
      <c r="F180" s="92">
        <f>INDEX([9]Delta!$F$1:$EE$65553,$L$21,$I180)</f>
        <v>2875.0949999999998</v>
      </c>
      <c r="G180" s="93">
        <f t="shared" si="45"/>
        <v>25.625021080104204</v>
      </c>
      <c r="I180" s="94">
        <f t="shared" si="42"/>
        <v>44</v>
      </c>
      <c r="J180" s="90">
        <f t="shared" si="46"/>
        <v>2031</v>
      </c>
      <c r="K180" s="95">
        <f t="shared" si="47"/>
        <v>47969</v>
      </c>
    </row>
    <row r="181" spans="2:11" outlineLevel="1">
      <c r="B181" s="95">
        <f t="shared" si="43"/>
        <v>48000</v>
      </c>
      <c r="C181" s="92">
        <f>IF(F181&lt;&gt;0,-INDEX([9]Delta!$F$1:$EE$65553,$L$20,$I181),0)</f>
        <v>77002.874089092016</v>
      </c>
      <c r="D181" s="88">
        <f>IF(ISNUMBER($F181),VLOOKUP($J181,'Table 1'!$B$13:$C$33,2,FALSE)/12*1000*Study_MW,"")</f>
        <v>0</v>
      </c>
      <c r="E181" s="88">
        <f t="shared" si="44"/>
        <v>77002.874089092016</v>
      </c>
      <c r="F181" s="92">
        <f>INDEX([9]Delta!$F$1:$EE$65553,$L$21,$I181)</f>
        <v>3054.36</v>
      </c>
      <c r="G181" s="93">
        <f t="shared" si="45"/>
        <v>25.21080491136998</v>
      </c>
      <c r="I181" s="94">
        <f t="shared" si="42"/>
        <v>45</v>
      </c>
      <c r="J181" s="90">
        <f t="shared" si="46"/>
        <v>2031</v>
      </c>
      <c r="K181" s="95">
        <f t="shared" si="47"/>
        <v>48000</v>
      </c>
    </row>
    <row r="182" spans="2:11" outlineLevel="1">
      <c r="B182" s="95">
        <f t="shared" si="43"/>
        <v>48030</v>
      </c>
      <c r="C182" s="92">
        <f>IF(F182&lt;&gt;0,-INDEX([9]Delta!$F$1:$EE$65553,$L$20,$I182),0)</f>
        <v>90355.676601111889</v>
      </c>
      <c r="D182" s="88">
        <f>IF(ISNUMBER($F182),VLOOKUP($J182,'Table 1'!$B$13:$C$33,2,FALSE)/12*1000*Study_MW,"")</f>
        <v>0</v>
      </c>
      <c r="E182" s="88">
        <f t="shared" si="44"/>
        <v>90355.676601111889</v>
      </c>
      <c r="F182" s="92">
        <f>INDEX([9]Delta!$F$1:$EE$65553,$L$21,$I182)</f>
        <v>2764.6109999999999</v>
      </c>
      <c r="G182" s="93">
        <f t="shared" si="45"/>
        <v>32.682962124187412</v>
      </c>
      <c r="I182" s="94">
        <f t="shared" si="42"/>
        <v>46</v>
      </c>
      <c r="J182" s="90">
        <f t="shared" si="46"/>
        <v>2031</v>
      </c>
      <c r="K182" s="95">
        <f t="shared" si="47"/>
        <v>48030</v>
      </c>
    </row>
    <row r="183" spans="2:11" outlineLevel="1">
      <c r="B183" s="95">
        <f t="shared" si="43"/>
        <v>48061</v>
      </c>
      <c r="C183" s="92">
        <f>IF(F183&lt;&gt;0,-INDEX([9]Delta!$F$1:$EE$65553,$L$20,$I183),0)</f>
        <v>88527.481247097254</v>
      </c>
      <c r="D183" s="88">
        <f>IF(ISNUMBER($F183),VLOOKUP($J183,'Table 1'!$B$13:$C$33,2,FALSE)/12*1000*Study_MW,"")</f>
        <v>0</v>
      </c>
      <c r="E183" s="88">
        <f t="shared" si="44"/>
        <v>88527.481247097254</v>
      </c>
      <c r="F183" s="92">
        <f>INDEX([9]Delta!$F$1:$EE$65553,$L$21,$I183)</f>
        <v>2769.0749999999998</v>
      </c>
      <c r="G183" s="93">
        <f t="shared" si="45"/>
        <v>31.970055432625429</v>
      </c>
      <c r="I183" s="94">
        <f t="shared" si="42"/>
        <v>47</v>
      </c>
      <c r="J183" s="90">
        <f t="shared" si="46"/>
        <v>2031</v>
      </c>
      <c r="K183" s="95">
        <f t="shared" si="47"/>
        <v>48061</v>
      </c>
    </row>
    <row r="184" spans="2:11" outlineLevel="1">
      <c r="B184" s="95">
        <f t="shared" si="43"/>
        <v>48092</v>
      </c>
      <c r="C184" s="92">
        <f>IF(F184&lt;&gt;0,-INDEX([9]Delta!$F$1:$EE$65553,$L$20,$I184),0)</f>
        <v>69830.623558312654</v>
      </c>
      <c r="D184" s="88">
        <f>IF(ISNUMBER($F184),VLOOKUP($J184,'Table 1'!$B$13:$C$33,2,FALSE)/12*1000*Study_MW,"")</f>
        <v>0</v>
      </c>
      <c r="E184" s="88">
        <f t="shared" si="44"/>
        <v>69830.623558312654</v>
      </c>
      <c r="F184" s="92">
        <f>INDEX([9]Delta!$F$1:$EE$65553,$L$21,$I184)</f>
        <v>2440.9499999999998</v>
      </c>
      <c r="G184" s="93">
        <f t="shared" si="45"/>
        <v>28.607969666856206</v>
      </c>
      <c r="I184" s="94">
        <f t="shared" si="42"/>
        <v>48</v>
      </c>
      <c r="J184" s="90">
        <f t="shared" si="46"/>
        <v>2031</v>
      </c>
      <c r="K184" s="95">
        <f t="shared" si="47"/>
        <v>48092</v>
      </c>
    </row>
    <row r="185" spans="2:11" outlineLevel="1">
      <c r="B185" s="95">
        <f t="shared" si="43"/>
        <v>48122</v>
      </c>
      <c r="C185" s="92">
        <f>IF(F185&lt;&gt;0,-INDEX([9]Delta!$F$1:$EE$65553,$L$20,$I185),0)</f>
        <v>60063.788692504168</v>
      </c>
      <c r="D185" s="88">
        <f>IF(ISNUMBER($F185),VLOOKUP($J185,'Table 1'!$B$13:$C$33,2,FALSE)/12*1000*Study_MW,"")</f>
        <v>0</v>
      </c>
      <c r="E185" s="88">
        <f t="shared" si="44"/>
        <v>60063.788692504168</v>
      </c>
      <c r="F185" s="92">
        <f>INDEX([9]Delta!$F$1:$EE$65553,$L$21,$I185)</f>
        <v>1978.9469999999999</v>
      </c>
      <c r="G185" s="93">
        <f t="shared" si="45"/>
        <v>30.351388234502576</v>
      </c>
      <c r="I185" s="94">
        <f t="shared" si="42"/>
        <v>49</v>
      </c>
      <c r="J185" s="90">
        <f t="shared" si="46"/>
        <v>2031</v>
      </c>
      <c r="K185" s="95">
        <f t="shared" si="47"/>
        <v>48122</v>
      </c>
    </row>
    <row r="186" spans="2:11" outlineLevel="1">
      <c r="B186" s="95">
        <f t="shared" si="43"/>
        <v>48153</v>
      </c>
      <c r="C186" s="92">
        <f>IF(F186&lt;&gt;0,-INDEX([9]Delta!$F$1:$EE$65553,$L$20,$I186),0)</f>
        <v>39308.270639389753</v>
      </c>
      <c r="D186" s="88">
        <f>IF(ISNUMBER($F186),VLOOKUP($J186,'Table 1'!$B$13:$C$33,2,FALSE)/12*1000*Study_MW,"")</f>
        <v>0</v>
      </c>
      <c r="E186" s="88">
        <f t="shared" si="44"/>
        <v>39308.270639389753</v>
      </c>
      <c r="F186" s="92">
        <f>INDEX([9]Delta!$F$1:$EE$65553,$L$21,$I186)</f>
        <v>1332.96</v>
      </c>
      <c r="G186" s="93">
        <f t="shared" si="45"/>
        <v>29.489460028350251</v>
      </c>
      <c r="I186" s="94">
        <f t="shared" si="42"/>
        <v>50</v>
      </c>
      <c r="J186" s="90">
        <f t="shared" si="46"/>
        <v>2031</v>
      </c>
      <c r="K186" s="95">
        <f t="shared" si="47"/>
        <v>48153</v>
      </c>
    </row>
    <row r="187" spans="2:11" outlineLevel="1">
      <c r="B187" s="99">
        <f t="shared" si="43"/>
        <v>48183</v>
      </c>
      <c r="C187" s="96">
        <f>IF(F187&lt;&gt;0,-INDEX([9]Delta!$F$1:$EE$65553,$L$20,$I187),0)</f>
        <v>39555.719251543283</v>
      </c>
      <c r="D187" s="97">
        <f>IF(ISNUMBER($F187),VLOOKUP($J187,'Table 1'!$B$13:$C$33,2,FALSE)/12*1000*Study_MW,"")</f>
        <v>0</v>
      </c>
      <c r="E187" s="97">
        <f t="shared" si="44"/>
        <v>39555.719251543283</v>
      </c>
      <c r="F187" s="96">
        <f>INDEX([9]Delta!$F$1:$EE$65553,$L$21,$I187)</f>
        <v>1028.27</v>
      </c>
      <c r="G187" s="98">
        <f t="shared" si="45"/>
        <v>38.468222598678636</v>
      </c>
      <c r="I187" s="81">
        <f t="shared" si="42"/>
        <v>51</v>
      </c>
      <c r="J187" s="90">
        <f t="shared" si="46"/>
        <v>2031</v>
      </c>
      <c r="K187" s="99">
        <f t="shared" si="47"/>
        <v>48183</v>
      </c>
    </row>
    <row r="188" spans="2:11" outlineLevel="1" collapsed="1">
      <c r="B188" s="91">
        <f t="shared" si="43"/>
        <v>48214</v>
      </c>
      <c r="C188" s="86">
        <f>IF(F188&lt;&gt;0,-INDEX([9]Delta!$F$1:$EE$65553,$L$20,$I188),0)</f>
        <v>47652.978676944971</v>
      </c>
      <c r="D188" s="87">
        <f>IF(ISNUMBER($F188),VLOOKUP($J188,'Table 1'!$B$13:$C$33,2,FALSE)/12*1000*Study_MW,"")</f>
        <v>0</v>
      </c>
      <c r="E188" s="87">
        <f t="shared" si="44"/>
        <v>47652.978676944971</v>
      </c>
      <c r="F188" s="86">
        <f>INDEX([9]Delta!$F$1:$EE$65553,$L$21,$I188)</f>
        <v>1227.538</v>
      </c>
      <c r="G188" s="89">
        <f t="shared" si="45"/>
        <v>38.819962133102983</v>
      </c>
      <c r="I188" s="77">
        <f>I68</f>
        <v>53</v>
      </c>
      <c r="J188" s="90">
        <f t="shared" si="46"/>
        <v>2032</v>
      </c>
      <c r="K188" s="91">
        <f t="shared" si="47"/>
        <v>48214</v>
      </c>
    </row>
    <row r="189" spans="2:11" outlineLevel="1">
      <c r="B189" s="95">
        <f t="shared" si="43"/>
        <v>48245</v>
      </c>
      <c r="C189" s="92">
        <f>IF(F189&lt;&gt;0,-INDEX([9]Delta!$F$1:$EE$65553,$L$20,$I189),0)</f>
        <v>49387.842852920294</v>
      </c>
      <c r="D189" s="88">
        <f>IF(ISNUMBER($F189),VLOOKUP($J189,'Table 1'!$B$13:$C$33,2,FALSE)/12*1000*Study_MW,"")</f>
        <v>0</v>
      </c>
      <c r="E189" s="88">
        <f t="shared" si="44"/>
        <v>49387.842852920294</v>
      </c>
      <c r="F189" s="92">
        <f>INDEX([9]Delta!$F$1:$EE$65553,$L$21,$I189)</f>
        <v>1422.885</v>
      </c>
      <c r="G189" s="93">
        <f t="shared" si="45"/>
        <v>34.709651765898364</v>
      </c>
      <c r="I189" s="94">
        <f t="shared" si="42"/>
        <v>54</v>
      </c>
      <c r="J189" s="90">
        <f t="shared" si="46"/>
        <v>2032</v>
      </c>
      <c r="K189" s="95">
        <f t="shared" si="47"/>
        <v>48245</v>
      </c>
    </row>
    <row r="190" spans="2:11" outlineLevel="1">
      <c r="B190" s="95">
        <f t="shared" si="43"/>
        <v>48274</v>
      </c>
      <c r="C190" s="92">
        <f>IF(F190&lt;&gt;0,-INDEX([9]Delta!$F$1:$EE$65553,$L$20,$I190),0)</f>
        <v>63294.150646865368</v>
      </c>
      <c r="D190" s="88">
        <f>IF(ISNUMBER($F190),VLOOKUP($J190,'Table 1'!$B$13:$C$33,2,FALSE)/12*1000*Study_MW,"")</f>
        <v>0</v>
      </c>
      <c r="E190" s="88">
        <f t="shared" si="44"/>
        <v>63294.150646865368</v>
      </c>
      <c r="F190" s="92">
        <f>INDEX([9]Delta!$F$1:$EE$65553,$L$21,$I190)</f>
        <v>2139.62</v>
      </c>
      <c r="G190" s="93">
        <f t="shared" si="45"/>
        <v>29.581958780935572</v>
      </c>
      <c r="I190" s="94">
        <f t="shared" si="42"/>
        <v>55</v>
      </c>
      <c r="J190" s="90">
        <f t="shared" si="46"/>
        <v>2032</v>
      </c>
      <c r="K190" s="95">
        <f t="shared" si="47"/>
        <v>48274</v>
      </c>
    </row>
    <row r="191" spans="2:11" outlineLevel="1">
      <c r="B191" s="95">
        <f t="shared" si="43"/>
        <v>48305</v>
      </c>
      <c r="C191" s="92">
        <f>IF(F191&lt;&gt;0,-INDEX([9]Delta!$F$1:$EE$65553,$L$20,$I191),0)</f>
        <v>64284.321698248386</v>
      </c>
      <c r="D191" s="88">
        <f>IF(ISNUMBER($F191),VLOOKUP($J191,'Table 1'!$B$13:$C$33,2,FALSE)/12*1000*Study_MW,"")</f>
        <v>0</v>
      </c>
      <c r="E191" s="88">
        <f t="shared" si="44"/>
        <v>64284.321698248386</v>
      </c>
      <c r="F191" s="92">
        <f>INDEX([9]Delta!$F$1:$EE$65553,$L$21,$I191)</f>
        <v>2471.2800000000002</v>
      </c>
      <c r="G191" s="93">
        <f t="shared" si="45"/>
        <v>26.012560979835705</v>
      </c>
      <c r="I191" s="94">
        <f t="shared" si="42"/>
        <v>56</v>
      </c>
      <c r="J191" s="90">
        <f t="shared" si="46"/>
        <v>2032</v>
      </c>
      <c r="K191" s="95">
        <f t="shared" si="47"/>
        <v>48305</v>
      </c>
    </row>
    <row r="192" spans="2:11" outlineLevel="1">
      <c r="B192" s="95">
        <f t="shared" si="43"/>
        <v>48335</v>
      </c>
      <c r="C192" s="92">
        <f>IF(F192&lt;&gt;0,-INDEX([9]Delta!$F$1:$EE$65553,$L$20,$I192),0)</f>
        <v>77750.026095241308</v>
      </c>
      <c r="D192" s="88">
        <f>IF(ISNUMBER($F192),VLOOKUP($J192,'Table 1'!$B$13:$C$33,2,FALSE)/12*1000*Study_MW,"")</f>
        <v>0</v>
      </c>
      <c r="E192" s="88">
        <f t="shared" si="44"/>
        <v>77750.026095241308</v>
      </c>
      <c r="F192" s="92">
        <f>INDEX([9]Delta!$F$1:$EE$65553,$L$21,$I192)</f>
        <v>2860.6179999999999</v>
      </c>
      <c r="G192" s="93">
        <f t="shared" si="45"/>
        <v>27.179450767366109</v>
      </c>
      <c r="I192" s="94">
        <f t="shared" si="42"/>
        <v>57</v>
      </c>
      <c r="J192" s="90">
        <f t="shared" si="46"/>
        <v>2032</v>
      </c>
      <c r="K192" s="95">
        <f t="shared" si="47"/>
        <v>48335</v>
      </c>
    </row>
    <row r="193" spans="2:11" outlineLevel="1">
      <c r="B193" s="95">
        <f t="shared" si="43"/>
        <v>48366</v>
      </c>
      <c r="C193" s="92">
        <f>IF(F193&lt;&gt;0,-INDEX([9]Delta!$F$1:$EE$65553,$L$20,$I193),0)</f>
        <v>78974.205328524113</v>
      </c>
      <c r="D193" s="88">
        <f>IF(ISNUMBER($F193),VLOOKUP($J193,'Table 1'!$B$13:$C$33,2,FALSE)/12*1000*Study_MW,"")</f>
        <v>0</v>
      </c>
      <c r="E193" s="88">
        <f t="shared" si="44"/>
        <v>78974.205328524113</v>
      </c>
      <c r="F193" s="92">
        <f>INDEX([9]Delta!$F$1:$EE$65553,$L$21,$I193)</f>
        <v>3039.09</v>
      </c>
      <c r="G193" s="93">
        <f t="shared" si="45"/>
        <v>25.986135760548095</v>
      </c>
      <c r="I193" s="94">
        <f t="shared" si="42"/>
        <v>58</v>
      </c>
      <c r="J193" s="90">
        <f t="shared" si="46"/>
        <v>2032</v>
      </c>
      <c r="K193" s="95">
        <f t="shared" si="47"/>
        <v>48366</v>
      </c>
    </row>
    <row r="194" spans="2:11" outlineLevel="1">
      <c r="B194" s="95">
        <f t="shared" si="43"/>
        <v>48396</v>
      </c>
      <c r="C194" s="92">
        <f>IF(F194&lt;&gt;0,-INDEX([9]Delta!$F$1:$EE$65553,$L$20,$I194),0)</f>
        <v>108072.27752438188</v>
      </c>
      <c r="D194" s="88">
        <f>IF(ISNUMBER($F194),VLOOKUP($J194,'Table 1'!$B$13:$C$33,2,FALSE)/12*1000*Study_MW,"")</f>
        <v>0</v>
      </c>
      <c r="E194" s="88">
        <f t="shared" si="44"/>
        <v>108072.27752438188</v>
      </c>
      <c r="F194" s="92">
        <f>INDEX([9]Delta!$F$1:$EE$65553,$L$21,$I194)</f>
        <v>2750.7539999999999</v>
      </c>
      <c r="G194" s="93">
        <f t="shared" si="45"/>
        <v>39.288237888368748</v>
      </c>
      <c r="I194" s="94">
        <f t="shared" si="42"/>
        <v>59</v>
      </c>
      <c r="J194" s="90">
        <f t="shared" si="46"/>
        <v>2032</v>
      </c>
      <c r="K194" s="95">
        <f t="shared" si="47"/>
        <v>48396</v>
      </c>
    </row>
    <row r="195" spans="2:11" outlineLevel="1">
      <c r="B195" s="95">
        <f t="shared" si="43"/>
        <v>48427</v>
      </c>
      <c r="C195" s="92">
        <f>IF(F195&lt;&gt;0,-INDEX([9]Delta!$F$1:$EE$65553,$L$20,$I195),0)</f>
        <v>94616.709473460913</v>
      </c>
      <c r="D195" s="88">
        <f>IF(ISNUMBER($F195),VLOOKUP($J195,'Table 1'!$B$13:$C$33,2,FALSE)/12*1000*Study_MW,"")</f>
        <v>0</v>
      </c>
      <c r="E195" s="88">
        <f t="shared" si="44"/>
        <v>94616.709473460913</v>
      </c>
      <c r="F195" s="92">
        <f>INDEX([9]Delta!$F$1:$EE$65553,$L$21,$I195)</f>
        <v>2755.28</v>
      </c>
      <c r="G195" s="93">
        <f t="shared" si="45"/>
        <v>34.340143097420558</v>
      </c>
      <c r="I195" s="94">
        <f t="shared" si="42"/>
        <v>60</v>
      </c>
      <c r="J195" s="90">
        <f t="shared" si="46"/>
        <v>2032</v>
      </c>
      <c r="K195" s="95">
        <f t="shared" si="47"/>
        <v>48427</v>
      </c>
    </row>
    <row r="196" spans="2:11" outlineLevel="1">
      <c r="B196" s="95">
        <f t="shared" si="43"/>
        <v>48458</v>
      </c>
      <c r="C196" s="92">
        <f>IF(F196&lt;&gt;0,-INDEX([9]Delta!$F$1:$EE$65553,$L$20,$I196),0)</f>
        <v>71969.144764512777</v>
      </c>
      <c r="D196" s="88">
        <f>IF(ISNUMBER($F196),VLOOKUP($J196,'Table 1'!$B$13:$C$33,2,FALSE)/12*1000*Study_MW,"")</f>
        <v>0</v>
      </c>
      <c r="E196" s="88">
        <f t="shared" si="44"/>
        <v>71969.144764512777</v>
      </c>
      <c r="F196" s="92">
        <f>INDEX([9]Delta!$F$1:$EE$65553,$L$21,$I196)</f>
        <v>2428.71</v>
      </c>
      <c r="G196" s="93">
        <f t="shared" si="45"/>
        <v>29.632662921679728</v>
      </c>
      <c r="I196" s="94">
        <f t="shared" si="42"/>
        <v>61</v>
      </c>
      <c r="J196" s="90">
        <f t="shared" si="46"/>
        <v>2032</v>
      </c>
      <c r="K196" s="95">
        <f t="shared" si="47"/>
        <v>48458</v>
      </c>
    </row>
    <row r="197" spans="2:11" outlineLevel="1">
      <c r="B197" s="95">
        <f t="shared" si="43"/>
        <v>48488</v>
      </c>
      <c r="C197" s="92">
        <f>IF(F197&lt;&gt;0,-INDEX([9]Delta!$F$1:$EE$65553,$L$20,$I197),0)</f>
        <v>63366.583021700382</v>
      </c>
      <c r="D197" s="88">
        <f>IF(ISNUMBER($F197),VLOOKUP($J197,'Table 1'!$B$13:$C$33,2,FALSE)/12*1000*Study_MW,"")</f>
        <v>0</v>
      </c>
      <c r="E197" s="88">
        <f t="shared" si="44"/>
        <v>63366.583021700382</v>
      </c>
      <c r="F197" s="92">
        <f>INDEX([9]Delta!$F$1:$EE$65553,$L$21,$I197)</f>
        <v>1969.0889999999999</v>
      </c>
      <c r="G197" s="93">
        <f t="shared" si="45"/>
        <v>32.180659696793988</v>
      </c>
      <c r="I197" s="94">
        <f t="shared" si="42"/>
        <v>62</v>
      </c>
      <c r="J197" s="90">
        <f t="shared" si="46"/>
        <v>2032</v>
      </c>
      <c r="K197" s="95">
        <f t="shared" si="47"/>
        <v>48488</v>
      </c>
    </row>
    <row r="198" spans="2:11" outlineLevel="1">
      <c r="B198" s="95">
        <f t="shared" si="43"/>
        <v>48519</v>
      </c>
      <c r="C198" s="92">
        <f>IF(F198&lt;&gt;0,-INDEX([9]Delta!$F$1:$EE$65553,$L$20,$I198),0)</f>
        <v>43390.697379142046</v>
      </c>
      <c r="D198" s="88">
        <f>IF(ISNUMBER($F198),VLOOKUP($J198,'Table 1'!$B$13:$C$33,2,FALSE)/12*1000*Study_MW,"")</f>
        <v>0</v>
      </c>
      <c r="E198" s="88">
        <f t="shared" si="44"/>
        <v>43390.697379142046</v>
      </c>
      <c r="F198" s="92">
        <f>INDEX([9]Delta!$F$1:$EE$65553,$L$21,$I198)</f>
        <v>1326.27</v>
      </c>
      <c r="G198" s="93">
        <f t="shared" si="45"/>
        <v>32.716337834032323</v>
      </c>
      <c r="I198" s="94">
        <f t="shared" si="42"/>
        <v>63</v>
      </c>
      <c r="J198" s="90">
        <f t="shared" si="46"/>
        <v>2032</v>
      </c>
      <c r="K198" s="95">
        <f t="shared" si="47"/>
        <v>48519</v>
      </c>
    </row>
    <row r="199" spans="2:11" outlineLevel="1">
      <c r="B199" s="99">
        <f t="shared" si="43"/>
        <v>48549</v>
      </c>
      <c r="C199" s="96">
        <f>IF(F199&lt;&gt;0,-INDEX([9]Delta!$F$1:$EE$65553,$L$20,$I199),0)</f>
        <v>42386.982124000788</v>
      </c>
      <c r="D199" s="97">
        <f>IF(ISNUMBER($F199),VLOOKUP($J199,'Table 1'!$B$13:$C$33,2,FALSE)/12*1000*Study_MW,"")</f>
        <v>0</v>
      </c>
      <c r="E199" s="97">
        <f t="shared" si="44"/>
        <v>42386.982124000788</v>
      </c>
      <c r="F199" s="96">
        <f>INDEX([9]Delta!$F$1:$EE$65553,$L$21,$I199)</f>
        <v>1023.155</v>
      </c>
      <c r="G199" s="98">
        <f t="shared" si="45"/>
        <v>41.427723193456309</v>
      </c>
      <c r="I199" s="81">
        <f t="shared" si="42"/>
        <v>64</v>
      </c>
      <c r="J199" s="90">
        <f t="shared" si="46"/>
        <v>2032</v>
      </c>
      <c r="K199" s="99">
        <f t="shared" si="47"/>
        <v>48549</v>
      </c>
    </row>
    <row r="200" spans="2:11">
      <c r="B200" s="91">
        <f t="shared" si="43"/>
        <v>48580</v>
      </c>
      <c r="C200" s="86">
        <f>IF(F200&lt;&gt;0,-INDEX([9]Delta!$F$1:$EE$65553,$L$20,$I200),0)</f>
        <v>55791.618844121695</v>
      </c>
      <c r="D200" s="87">
        <f>IF(ISNUMBER($F200),VLOOKUP($J200,'Table 1'!$B$13:$C$33,2,FALSE)/12*1000*Study_MW,"")</f>
        <v>0</v>
      </c>
      <c r="E200" s="87">
        <f t="shared" si="44"/>
        <v>55791.618844121695</v>
      </c>
      <c r="F200" s="86">
        <f>INDEX([9]Delta!$F$1:$EE$65553,$L$21,$I200)</f>
        <v>1221.4000000000001</v>
      </c>
      <c r="G200" s="89">
        <f>IFERROR(E200/$F200,0)</f>
        <v>45.67841726225781</v>
      </c>
      <c r="I200" s="77">
        <f>I80</f>
        <v>66</v>
      </c>
      <c r="J200" s="90">
        <f t="shared" si="46"/>
        <v>2033</v>
      </c>
      <c r="K200" s="91">
        <f t="shared" si="47"/>
        <v>48580</v>
      </c>
    </row>
    <row r="201" spans="2:11">
      <c r="B201" s="95">
        <f t="shared" si="43"/>
        <v>48611</v>
      </c>
      <c r="C201" s="92">
        <f>IF(F201&lt;&gt;0,-INDEX([9]Delta!$F$1:$EE$65553,$L$20,$I201),0)</f>
        <v>58992.923293501139</v>
      </c>
      <c r="D201" s="88">
        <f>IF(ISNUMBER($F201),VLOOKUP($J201,'Table 1'!$B$13:$C$33,2,FALSE)/12*1000*Study_MW,"")</f>
        <v>0</v>
      </c>
      <c r="E201" s="88">
        <f t="shared" si="44"/>
        <v>58992.923293501139</v>
      </c>
      <c r="F201" s="92">
        <f>INDEX([9]Delta!$F$1:$EE$65553,$L$21,$I201)</f>
        <v>1366.96</v>
      </c>
      <c r="G201" s="93">
        <f t="shared" ref="G201:G259" si="48">IFERROR(E201/$F201,0)</f>
        <v>43.15629081575257</v>
      </c>
      <c r="I201" s="94">
        <f t="shared" si="42"/>
        <v>67</v>
      </c>
      <c r="J201" s="90">
        <f t="shared" si="46"/>
        <v>2033</v>
      </c>
      <c r="K201" s="95">
        <f t="shared" si="47"/>
        <v>48611</v>
      </c>
    </row>
    <row r="202" spans="2:11">
      <c r="B202" s="95">
        <f t="shared" si="43"/>
        <v>48639</v>
      </c>
      <c r="C202" s="92">
        <f>IF(F202&lt;&gt;0,-INDEX([9]Delta!$F$1:$EE$65553,$L$20,$I202),0)</f>
        <v>71654.978036493063</v>
      </c>
      <c r="D202" s="88">
        <f>IF(ISNUMBER($F202),VLOOKUP($J202,'Table 1'!$B$13:$C$33,2,FALSE)/12*1000*Study_MW,"")</f>
        <v>0</v>
      </c>
      <c r="E202" s="88">
        <f t="shared" si="44"/>
        <v>71654.978036493063</v>
      </c>
      <c r="F202" s="92">
        <f>INDEX([9]Delta!$F$1:$EE$65553,$L$21,$I202)</f>
        <v>2128.9250000000002</v>
      </c>
      <c r="G202" s="93">
        <f t="shared" si="48"/>
        <v>33.657821687702977</v>
      </c>
      <c r="I202" s="94">
        <f t="shared" si="42"/>
        <v>68</v>
      </c>
      <c r="J202" s="90">
        <f t="shared" si="46"/>
        <v>2033</v>
      </c>
      <c r="K202" s="95">
        <f t="shared" si="47"/>
        <v>48639</v>
      </c>
    </row>
    <row r="203" spans="2:11">
      <c r="B203" s="95">
        <f t="shared" si="43"/>
        <v>48670</v>
      </c>
      <c r="C203" s="92">
        <f>IF(F203&lt;&gt;0,-INDEX([9]Delta!$F$1:$EE$65553,$L$20,$I203),0)</f>
        <v>69618.134832590818</v>
      </c>
      <c r="D203" s="88">
        <f>IF(ISNUMBER($F203),VLOOKUP($J203,'Table 1'!$B$13:$C$33,2,FALSE)/12*1000*Study_MW,"")</f>
        <v>0</v>
      </c>
      <c r="E203" s="88">
        <f t="shared" si="44"/>
        <v>69618.134832590818</v>
      </c>
      <c r="F203" s="92">
        <f>INDEX([9]Delta!$F$1:$EE$65553,$L$21,$I203)</f>
        <v>2458.89</v>
      </c>
      <c r="G203" s="93">
        <f t="shared" si="48"/>
        <v>28.312830111387992</v>
      </c>
      <c r="I203" s="94">
        <f t="shared" si="42"/>
        <v>69</v>
      </c>
      <c r="J203" s="90">
        <f t="shared" si="46"/>
        <v>2033</v>
      </c>
      <c r="K203" s="95">
        <f t="shared" si="47"/>
        <v>48670</v>
      </c>
    </row>
    <row r="204" spans="2:11">
      <c r="B204" s="95">
        <f t="shared" si="43"/>
        <v>48700</v>
      </c>
      <c r="C204" s="92">
        <f>IF(F204&lt;&gt;0,-INDEX([9]Delta!$F$1:$EE$65553,$L$20,$I204),0)</f>
        <v>87153.193133622408</v>
      </c>
      <c r="D204" s="88">
        <f>IF(ISNUMBER($F204),VLOOKUP($J204,'Table 1'!$B$13:$C$33,2,FALSE)/12*1000*Study_MW,"")</f>
        <v>0</v>
      </c>
      <c r="E204" s="88">
        <f t="shared" si="44"/>
        <v>87153.193133622408</v>
      </c>
      <c r="F204" s="92">
        <f>INDEX([9]Delta!$F$1:$EE$65553,$L$21,$I204)</f>
        <v>2846.3890000000001</v>
      </c>
      <c r="G204" s="93">
        <f t="shared" si="48"/>
        <v>30.618862402019683</v>
      </c>
      <c r="I204" s="94">
        <f t="shared" si="42"/>
        <v>70</v>
      </c>
      <c r="J204" s="90">
        <f t="shared" si="46"/>
        <v>2033</v>
      </c>
      <c r="K204" s="95">
        <f t="shared" si="47"/>
        <v>48700</v>
      </c>
    </row>
    <row r="205" spans="2:11">
      <c r="B205" s="95">
        <f t="shared" si="43"/>
        <v>48731</v>
      </c>
      <c r="C205" s="92">
        <f>IF(F205&lt;&gt;0,-INDEX([9]Delta!$F$1:$EE$65553,$L$20,$I205),0)</f>
        <v>88413.471800923347</v>
      </c>
      <c r="D205" s="88">
        <f>IF(ISNUMBER($F205),VLOOKUP($J205,'Table 1'!$B$13:$C$33,2,FALSE)/12*1000*Study_MW,"")</f>
        <v>0</v>
      </c>
      <c r="E205" s="88">
        <f t="shared" si="44"/>
        <v>88413.471800923347</v>
      </c>
      <c r="F205" s="92">
        <f>INDEX([9]Delta!$F$1:$EE$65553,$L$21,$I205)</f>
        <v>3023.91</v>
      </c>
      <c r="G205" s="93">
        <f t="shared" si="48"/>
        <v>29.238129375848935</v>
      </c>
      <c r="I205" s="94">
        <f t="shared" ref="I205:I211" si="49">I85</f>
        <v>71</v>
      </c>
      <c r="J205" s="90">
        <f t="shared" si="46"/>
        <v>2033</v>
      </c>
      <c r="K205" s="95">
        <f t="shared" si="47"/>
        <v>48731</v>
      </c>
    </row>
    <row r="206" spans="2:11">
      <c r="B206" s="95">
        <f t="shared" si="43"/>
        <v>48761</v>
      </c>
      <c r="C206" s="92">
        <f>IF(F206&lt;&gt;0,-INDEX([9]Delta!$F$1:$EE$65553,$L$20,$I206),0)</f>
        <v>162993.6143552959</v>
      </c>
      <c r="D206" s="88">
        <f>IF(ISNUMBER($F206),VLOOKUP($J206,'Table 1'!$B$13:$C$33,2,FALSE)/12*1000*Study_MW,"")</f>
        <v>0</v>
      </c>
      <c r="E206" s="88">
        <f t="shared" si="44"/>
        <v>162993.6143552959</v>
      </c>
      <c r="F206" s="92">
        <f>INDEX([9]Delta!$F$1:$EE$65553,$L$21,$I206)</f>
        <v>2737.0520000000001</v>
      </c>
      <c r="G206" s="93">
        <f t="shared" si="48"/>
        <v>59.550792003694447</v>
      </c>
      <c r="I206" s="94">
        <f t="shared" si="49"/>
        <v>72</v>
      </c>
      <c r="J206" s="90">
        <f t="shared" si="46"/>
        <v>2033</v>
      </c>
      <c r="K206" s="95">
        <f t="shared" si="47"/>
        <v>48761</v>
      </c>
    </row>
    <row r="207" spans="2:11">
      <c r="B207" s="95">
        <f t="shared" si="43"/>
        <v>48792</v>
      </c>
      <c r="C207" s="92">
        <f>IF(F207&lt;&gt;0,-INDEX([9]Delta!$F$1:$EE$65553,$L$20,$I207),0)</f>
        <v>126759.63557222486</v>
      </c>
      <c r="D207" s="88">
        <f>IF(ISNUMBER($F207),VLOOKUP($J207,'Table 1'!$B$13:$C$33,2,FALSE)/12*1000*Study_MW,"")</f>
        <v>0</v>
      </c>
      <c r="E207" s="88">
        <f t="shared" si="44"/>
        <v>126759.63557222486</v>
      </c>
      <c r="F207" s="92">
        <f>INDEX([9]Delta!$F$1:$EE$65553,$L$21,$I207)</f>
        <v>2741.5160000000001</v>
      </c>
      <c r="G207" s="93">
        <f t="shared" si="48"/>
        <v>46.237058464085145</v>
      </c>
      <c r="I207" s="94">
        <f t="shared" si="49"/>
        <v>73</v>
      </c>
      <c r="J207" s="90">
        <f t="shared" si="46"/>
        <v>2033</v>
      </c>
      <c r="K207" s="95">
        <f t="shared" si="47"/>
        <v>48792</v>
      </c>
    </row>
    <row r="208" spans="2:11">
      <c r="B208" s="95">
        <f t="shared" si="43"/>
        <v>48823</v>
      </c>
      <c r="C208" s="92">
        <f>IF(F208&lt;&gt;0,-INDEX([9]Delta!$F$1:$EE$65553,$L$20,$I208),0)</f>
        <v>80210.130565702915</v>
      </c>
      <c r="D208" s="88">
        <f>IF(ISNUMBER($F208),VLOOKUP($J208,'Table 1'!$B$13:$C$33,2,FALSE)/12*1000*Study_MW,"")</f>
        <v>0</v>
      </c>
      <c r="E208" s="88">
        <f t="shared" si="44"/>
        <v>80210.130565702915</v>
      </c>
      <c r="F208" s="92">
        <f>INDEX([9]Delta!$F$1:$EE$65553,$L$21,$I208)</f>
        <v>2416.59</v>
      </c>
      <c r="G208" s="93">
        <f t="shared" si="48"/>
        <v>33.191451824969448</v>
      </c>
      <c r="I208" s="94">
        <f t="shared" si="49"/>
        <v>74</v>
      </c>
      <c r="J208" s="90">
        <f t="shared" si="46"/>
        <v>2033</v>
      </c>
      <c r="K208" s="95">
        <f t="shared" si="47"/>
        <v>48823</v>
      </c>
    </row>
    <row r="209" spans="2:11">
      <c r="B209" s="95">
        <f t="shared" si="43"/>
        <v>48853</v>
      </c>
      <c r="C209" s="92">
        <f>IF(F209&lt;&gt;0,-INDEX([9]Delta!$F$1:$EE$65553,$L$20,$I209),0)</f>
        <v>75959.721574723721</v>
      </c>
      <c r="D209" s="88">
        <f>IF(ISNUMBER($F209),VLOOKUP($J209,'Table 1'!$B$13:$C$33,2,FALSE)/12*1000*Study_MW,"")</f>
        <v>0</v>
      </c>
      <c r="E209" s="88">
        <f t="shared" si="44"/>
        <v>75959.721574723721</v>
      </c>
      <c r="F209" s="92">
        <f>INDEX([9]Delta!$F$1:$EE$65553,$L$21,$I209)</f>
        <v>1959.1379999999999</v>
      </c>
      <c r="G209" s="93">
        <f t="shared" si="48"/>
        <v>38.772011759622714</v>
      </c>
      <c r="I209" s="94">
        <f t="shared" si="49"/>
        <v>75</v>
      </c>
      <c r="J209" s="90">
        <f t="shared" si="46"/>
        <v>2033</v>
      </c>
      <c r="K209" s="95">
        <f t="shared" si="47"/>
        <v>48853</v>
      </c>
    </row>
    <row r="210" spans="2:11">
      <c r="B210" s="95">
        <f t="shared" si="43"/>
        <v>48884</v>
      </c>
      <c r="C210" s="92">
        <f>IF(F210&lt;&gt;0,-INDEX([9]Delta!$F$1:$EE$65553,$L$20,$I210),0)</f>
        <v>53489.585097193718</v>
      </c>
      <c r="D210" s="88">
        <f>IF(ISNUMBER($F210),VLOOKUP($J210,'Table 1'!$B$13:$C$33,2,FALSE)/12*1000*Study_MW,"")</f>
        <v>0</v>
      </c>
      <c r="E210" s="88">
        <f t="shared" si="44"/>
        <v>53489.585097193718</v>
      </c>
      <c r="F210" s="92">
        <f>INDEX([9]Delta!$F$1:$EE$65553,$L$21,$I210)</f>
        <v>1319.61</v>
      </c>
      <c r="G210" s="93">
        <f t="shared" si="48"/>
        <v>40.53438902190323</v>
      </c>
      <c r="I210" s="94">
        <f t="shared" si="49"/>
        <v>76</v>
      </c>
      <c r="J210" s="90">
        <f t="shared" si="46"/>
        <v>2033</v>
      </c>
      <c r="K210" s="95">
        <f t="shared" si="47"/>
        <v>48884</v>
      </c>
    </row>
    <row r="211" spans="2:11">
      <c r="B211" s="99">
        <f t="shared" si="43"/>
        <v>48914</v>
      </c>
      <c r="C211" s="96">
        <f>IF(F211&lt;&gt;0,-INDEX([9]Delta!$F$1:$EE$65553,$L$20,$I211),0)</f>
        <v>54654.232805550098</v>
      </c>
      <c r="D211" s="97">
        <f>IF(ISNUMBER($F211),VLOOKUP($J211,'Table 1'!$B$13:$C$33,2,FALSE)/12*1000*Study_MW,"")</f>
        <v>0</v>
      </c>
      <c r="E211" s="97">
        <f t="shared" si="44"/>
        <v>54654.232805550098</v>
      </c>
      <c r="F211" s="96">
        <f>INDEX([9]Delta!$F$1:$EE$65553,$L$21,$I211)</f>
        <v>1018.009</v>
      </c>
      <c r="G211" s="98">
        <f t="shared" si="48"/>
        <v>53.687376836108619</v>
      </c>
      <c r="I211" s="81">
        <f t="shared" si="49"/>
        <v>77</v>
      </c>
      <c r="J211" s="90">
        <f t="shared" si="46"/>
        <v>2033</v>
      </c>
      <c r="K211" s="99">
        <f t="shared" si="47"/>
        <v>48914</v>
      </c>
    </row>
    <row r="212" spans="2:11" outlineLevel="1">
      <c r="B212" s="91">
        <f t="shared" si="43"/>
        <v>48945</v>
      </c>
      <c r="C212" s="185">
        <f>IF(F212&lt;&gt;0,-INDEX([9]Delta!$F$1:$EE$65553,$L$20,$I212),0)</f>
        <v>64533.910477310419</v>
      </c>
      <c r="D212" s="186">
        <f>IF(ISNUMBER($F212),VLOOKUP($J212,'Table 1'!$B$13:$C$33,2,FALSE)/12*1000*Study_MW,"")</f>
        <v>0</v>
      </c>
      <c r="E212" s="186">
        <f t="shared" si="44"/>
        <v>64533.910477310419</v>
      </c>
      <c r="F212" s="185">
        <f>INDEX([9]Delta!$F$1:$EE$65553,$L$21,$I212)</f>
        <v>1215.2619999999999</v>
      </c>
      <c r="G212" s="187">
        <f t="shared" si="48"/>
        <v>53.102878619845285</v>
      </c>
      <c r="I212" s="77">
        <f>I92</f>
        <v>79</v>
      </c>
      <c r="J212" s="90">
        <f t="shared" si="46"/>
        <v>2034</v>
      </c>
      <c r="K212" s="91">
        <f t="shared" si="47"/>
        <v>48945</v>
      </c>
    </row>
    <row r="213" spans="2:11" outlineLevel="1">
      <c r="B213" s="95">
        <f t="shared" ref="B213:B271" si="50">EDATE(B212,1)</f>
        <v>48976</v>
      </c>
      <c r="C213" s="188">
        <f>IF(F213&lt;&gt;0,-INDEX([9]Delta!$F$1:$EE$65553,$L$20,$I213),0)</f>
        <v>65851.722679257393</v>
      </c>
      <c r="D213" s="189">
        <f>IF(ISNUMBER($F213),VLOOKUP($J213,'Table 1'!$B$13:$C$33,2,FALSE)/12*1000*Study_MW,"")</f>
        <v>0</v>
      </c>
      <c r="E213" s="189">
        <f t="shared" ref="E213:E259" si="51">C213+D213</f>
        <v>65851.722679257393</v>
      </c>
      <c r="F213" s="188">
        <f>INDEX([9]Delta!$F$1:$EE$65553,$L$21,$I213)</f>
        <v>1360.1279999999999</v>
      </c>
      <c r="G213" s="190">
        <f t="shared" si="48"/>
        <v>48.41582753921498</v>
      </c>
      <c r="I213" s="94">
        <f t="shared" ref="I213:I235" si="52">I93</f>
        <v>80</v>
      </c>
      <c r="J213" s="90">
        <f t="shared" ref="J213:J259" si="53">YEAR(B213)</f>
        <v>2034</v>
      </c>
      <c r="K213" s="95">
        <f t="shared" si="47"/>
        <v>48976</v>
      </c>
    </row>
    <row r="214" spans="2:11" outlineLevel="1">
      <c r="B214" s="95">
        <f t="shared" si="50"/>
        <v>49004</v>
      </c>
      <c r="C214" s="188">
        <f>IF(F214&lt;&gt;0,-INDEX([9]Delta!$F$1:$EE$65553,$L$20,$I214),0)</f>
        <v>86525.560074776411</v>
      </c>
      <c r="D214" s="189">
        <f>IF(ISNUMBER($F214),VLOOKUP($J214,'Table 1'!$B$13:$C$33,2,FALSE)/12*1000*Study_MW,"")</f>
        <v>0</v>
      </c>
      <c r="E214" s="189">
        <f t="shared" si="51"/>
        <v>86525.560074776411</v>
      </c>
      <c r="F214" s="188">
        <f>INDEX([9]Delta!$F$1:$EE$65553,$L$21,$I214)</f>
        <v>2118.23</v>
      </c>
      <c r="G214" s="190">
        <f t="shared" si="48"/>
        <v>40.848047697736511</v>
      </c>
      <c r="I214" s="94">
        <f t="shared" si="52"/>
        <v>81</v>
      </c>
      <c r="J214" s="90">
        <f t="shared" si="53"/>
        <v>2034</v>
      </c>
      <c r="K214" s="95">
        <f t="shared" si="47"/>
        <v>49004</v>
      </c>
    </row>
    <row r="215" spans="2:11" outlineLevel="1">
      <c r="B215" s="95">
        <f t="shared" si="50"/>
        <v>49035</v>
      </c>
      <c r="C215" s="188">
        <f>IF(F215&lt;&gt;0,-INDEX([9]Delta!$F$1:$EE$65553,$L$20,$I215),0)</f>
        <v>81397.148173004389</v>
      </c>
      <c r="D215" s="189">
        <f>IF(ISNUMBER($F215),VLOOKUP($J215,'Table 1'!$B$13:$C$33,2,FALSE)/12*1000*Study_MW,"")</f>
        <v>0</v>
      </c>
      <c r="E215" s="189">
        <f t="shared" si="51"/>
        <v>81397.148173004389</v>
      </c>
      <c r="F215" s="188">
        <f>INDEX([9]Delta!$F$1:$EE$65553,$L$21,$I215)</f>
        <v>2446.59</v>
      </c>
      <c r="G215" s="190">
        <f t="shared" si="48"/>
        <v>33.269631680422293</v>
      </c>
      <c r="I215" s="94">
        <f t="shared" si="52"/>
        <v>82</v>
      </c>
      <c r="J215" s="90">
        <f t="shared" si="53"/>
        <v>2034</v>
      </c>
      <c r="K215" s="95">
        <f t="shared" si="47"/>
        <v>49035</v>
      </c>
    </row>
    <row r="216" spans="2:11" outlineLevel="1">
      <c r="B216" s="95">
        <f t="shared" si="50"/>
        <v>49065</v>
      </c>
      <c r="C216" s="188">
        <f>IF(F216&lt;&gt;0,-INDEX([9]Delta!$F$1:$EE$65553,$L$20,$I216),0)</f>
        <v>104024.23745414615</v>
      </c>
      <c r="D216" s="189">
        <f>IF(ISNUMBER($F216),VLOOKUP($J216,'Table 1'!$B$13:$C$33,2,FALSE)/12*1000*Study_MW,"")</f>
        <v>0</v>
      </c>
      <c r="E216" s="189">
        <f t="shared" si="51"/>
        <v>104024.23745414615</v>
      </c>
      <c r="F216" s="188">
        <f>INDEX([9]Delta!$F$1:$EE$65553,$L$21,$I216)</f>
        <v>2832.098</v>
      </c>
      <c r="G216" s="190">
        <f t="shared" si="48"/>
        <v>36.730451225256381</v>
      </c>
      <c r="I216" s="94">
        <f t="shared" si="52"/>
        <v>83</v>
      </c>
      <c r="J216" s="90">
        <f t="shared" si="53"/>
        <v>2034</v>
      </c>
      <c r="K216" s="95">
        <f t="shared" si="47"/>
        <v>49065</v>
      </c>
    </row>
    <row r="217" spans="2:11" outlineLevel="1">
      <c r="B217" s="95">
        <f t="shared" si="50"/>
        <v>49096</v>
      </c>
      <c r="C217" s="188">
        <f>IF(F217&lt;&gt;0,-INDEX([9]Delta!$F$1:$EE$65553,$L$20,$I217),0)</f>
        <v>105322.34398037195</v>
      </c>
      <c r="D217" s="189">
        <f>IF(ISNUMBER($F217),VLOOKUP($J217,'Table 1'!$B$13:$C$33,2,FALSE)/12*1000*Study_MW,"")</f>
        <v>0</v>
      </c>
      <c r="E217" s="189">
        <f t="shared" si="51"/>
        <v>105322.34398037195</v>
      </c>
      <c r="F217" s="188">
        <f>INDEX([9]Delta!$F$1:$EE$65553,$L$21,$I217)</f>
        <v>3008.82</v>
      </c>
      <c r="G217" s="190">
        <f t="shared" si="48"/>
        <v>35.004534661552348</v>
      </c>
      <c r="I217" s="94">
        <f t="shared" si="52"/>
        <v>84</v>
      </c>
      <c r="J217" s="90">
        <f t="shared" si="53"/>
        <v>2034</v>
      </c>
      <c r="K217" s="95">
        <f t="shared" si="47"/>
        <v>49096</v>
      </c>
    </row>
    <row r="218" spans="2:11" outlineLevel="1">
      <c r="B218" s="95">
        <f t="shared" si="50"/>
        <v>49126</v>
      </c>
      <c r="C218" s="188">
        <f>IF(F218&lt;&gt;0,-INDEX([9]Delta!$F$1:$EE$65553,$L$20,$I218),0)</f>
        <v>164146.65382823348</v>
      </c>
      <c r="D218" s="189">
        <f>IF(ISNUMBER($F218),VLOOKUP($J218,'Table 1'!$B$13:$C$33,2,FALSE)/12*1000*Study_MW,"")</f>
        <v>0</v>
      </c>
      <c r="E218" s="189">
        <f t="shared" si="51"/>
        <v>164146.65382823348</v>
      </c>
      <c r="F218" s="188">
        <f>INDEX([9]Delta!$F$1:$EE$65553,$L$21,$I218)</f>
        <v>2723.35</v>
      </c>
      <c r="G218" s="190">
        <f t="shared" si="48"/>
        <v>60.273800219668232</v>
      </c>
      <c r="I218" s="94">
        <f t="shared" si="52"/>
        <v>85</v>
      </c>
      <c r="J218" s="90">
        <f t="shared" si="53"/>
        <v>2034</v>
      </c>
      <c r="K218" s="95">
        <f t="shared" si="47"/>
        <v>49126</v>
      </c>
    </row>
    <row r="219" spans="2:11" outlineLevel="1">
      <c r="B219" s="95">
        <f t="shared" si="50"/>
        <v>49157</v>
      </c>
      <c r="C219" s="188">
        <f>IF(F219&lt;&gt;0,-INDEX([9]Delta!$F$1:$EE$65553,$L$20,$I219),0)</f>
        <v>148716.93333938718</v>
      </c>
      <c r="D219" s="189">
        <f>IF(ISNUMBER($F219),VLOOKUP($J219,'Table 1'!$B$13:$C$33,2,FALSE)/12*1000*Study_MW,"")</f>
        <v>0</v>
      </c>
      <c r="E219" s="189">
        <f t="shared" si="51"/>
        <v>148716.93333938718</v>
      </c>
      <c r="F219" s="188">
        <f>INDEX([9]Delta!$F$1:$EE$65553,$L$21,$I219)</f>
        <v>2727.7829999999999</v>
      </c>
      <c r="G219" s="190">
        <f t="shared" si="48"/>
        <v>54.519341655618199</v>
      </c>
      <c r="I219" s="94">
        <f t="shared" si="52"/>
        <v>86</v>
      </c>
      <c r="J219" s="90">
        <f t="shared" si="53"/>
        <v>2034</v>
      </c>
      <c r="K219" s="95">
        <f t="shared" si="47"/>
        <v>49157</v>
      </c>
    </row>
    <row r="220" spans="2:11" outlineLevel="1">
      <c r="B220" s="95">
        <f t="shared" si="50"/>
        <v>49188</v>
      </c>
      <c r="C220" s="188">
        <f>IF(F220&lt;&gt;0,-INDEX([9]Delta!$F$1:$EE$65553,$L$20,$I220),0)</f>
        <v>95598.737940698862</v>
      </c>
      <c r="D220" s="189">
        <f>IF(ISNUMBER($F220),VLOOKUP($J220,'Table 1'!$B$13:$C$33,2,FALSE)/12*1000*Study_MW,"")</f>
        <v>0</v>
      </c>
      <c r="E220" s="189">
        <f t="shared" si="51"/>
        <v>95598.737940698862</v>
      </c>
      <c r="F220" s="188">
        <f>INDEX([9]Delta!$F$1:$EE$65553,$L$21,$I220)</f>
        <v>2404.56</v>
      </c>
      <c r="G220" s="190">
        <f t="shared" si="48"/>
        <v>39.757268664828018</v>
      </c>
      <c r="I220" s="94">
        <f t="shared" si="52"/>
        <v>87</v>
      </c>
      <c r="J220" s="90">
        <f t="shared" si="53"/>
        <v>2034</v>
      </c>
      <c r="K220" s="95">
        <f t="shared" si="47"/>
        <v>49188</v>
      </c>
    </row>
    <row r="221" spans="2:11" outlineLevel="1">
      <c r="B221" s="95">
        <f t="shared" si="50"/>
        <v>49218</v>
      </c>
      <c r="C221" s="188">
        <f>IF(F221&lt;&gt;0,-INDEX([9]Delta!$F$1:$EE$65553,$L$20,$I221),0)</f>
        <v>90727.829928189516</v>
      </c>
      <c r="D221" s="189">
        <f>IF(ISNUMBER($F221),VLOOKUP($J221,'Table 1'!$B$13:$C$33,2,FALSE)/12*1000*Study_MW,"")</f>
        <v>0</v>
      </c>
      <c r="E221" s="189">
        <f t="shared" si="51"/>
        <v>90727.829928189516</v>
      </c>
      <c r="F221" s="188">
        <f>INDEX([9]Delta!$F$1:$EE$65553,$L$21,$I221)</f>
        <v>1949.404</v>
      </c>
      <c r="G221" s="190">
        <f t="shared" si="48"/>
        <v>46.541317206792186</v>
      </c>
      <c r="I221" s="94">
        <f t="shared" si="52"/>
        <v>88</v>
      </c>
      <c r="J221" s="90">
        <f t="shared" si="53"/>
        <v>2034</v>
      </c>
      <c r="K221" s="95">
        <f t="shared" si="47"/>
        <v>49218</v>
      </c>
    </row>
    <row r="222" spans="2:11" outlineLevel="1">
      <c r="B222" s="95">
        <f t="shared" si="50"/>
        <v>49249</v>
      </c>
      <c r="C222" s="188">
        <f>IF(F222&lt;&gt;0,-INDEX([9]Delta!$F$1:$EE$65553,$L$20,$I222),0)</f>
        <v>60001.537962019444</v>
      </c>
      <c r="D222" s="189">
        <f>IF(ISNUMBER($F222),VLOOKUP($J222,'Table 1'!$B$13:$C$33,2,FALSE)/12*1000*Study_MW,"")</f>
        <v>0</v>
      </c>
      <c r="E222" s="189">
        <f t="shared" si="51"/>
        <v>60001.537962019444</v>
      </c>
      <c r="F222" s="188">
        <f>INDEX([9]Delta!$F$1:$EE$65553,$L$21,$I222)</f>
        <v>1313.01</v>
      </c>
      <c r="G222" s="190">
        <f t="shared" si="48"/>
        <v>45.697700674038614</v>
      </c>
      <c r="I222" s="94">
        <f t="shared" si="52"/>
        <v>89</v>
      </c>
      <c r="J222" s="90">
        <f t="shared" si="53"/>
        <v>2034</v>
      </c>
      <c r="K222" s="95">
        <f t="shared" si="47"/>
        <v>49249</v>
      </c>
    </row>
    <row r="223" spans="2:11" outlineLevel="1">
      <c r="B223" s="99">
        <f t="shared" si="50"/>
        <v>49279</v>
      </c>
      <c r="C223" s="191">
        <f>IF(F223&lt;&gt;0,-INDEX([9]Delta!$F$1:$EE$65553,$L$20,$I223),0)</f>
        <v>66619.530361026525</v>
      </c>
      <c r="D223" s="192">
        <f>IF(ISNUMBER($F223),VLOOKUP($J223,'Table 1'!$B$13:$C$33,2,FALSE)/12*1000*Study_MW,"")</f>
        <v>0</v>
      </c>
      <c r="E223" s="192">
        <f t="shared" si="51"/>
        <v>66619.530361026525</v>
      </c>
      <c r="F223" s="191">
        <f>INDEX([9]Delta!$F$1:$EE$65553,$L$21,$I223)</f>
        <v>1012.925</v>
      </c>
      <c r="G223" s="193">
        <f t="shared" si="48"/>
        <v>65.769460089371407</v>
      </c>
      <c r="I223" s="81">
        <f t="shared" si="52"/>
        <v>90</v>
      </c>
      <c r="J223" s="90">
        <f t="shared" si="53"/>
        <v>2034</v>
      </c>
      <c r="K223" s="99">
        <f t="shared" si="47"/>
        <v>49279</v>
      </c>
    </row>
    <row r="224" spans="2:11" outlineLevel="1">
      <c r="B224" s="91">
        <f t="shared" si="50"/>
        <v>49310</v>
      </c>
      <c r="C224" s="185">
        <f>IF(F224&lt;&gt;0,-INDEX([9]Delta!$F$1:$EE$65553,$L$20,$I224),0)</f>
        <v>-333.46823871135712</v>
      </c>
      <c r="D224" s="186">
        <f>IF(ISNUMBER($F224),VLOOKUP($J224,'Table 1'!$B$13:$C$33,2,FALSE)/12*1000*Study_MW,"")</f>
        <v>181214.11592877979</v>
      </c>
      <c r="E224" s="186">
        <f t="shared" si="51"/>
        <v>180880.64769006844</v>
      </c>
      <c r="F224" s="185">
        <f>INDEX([9]Delta!$F$1:$EE$65553,$L$21,$I224)</f>
        <v>1209.2170000000001</v>
      </c>
      <c r="G224" s="187">
        <f t="shared" si="48"/>
        <v>149.58493611160645</v>
      </c>
      <c r="I224" s="77">
        <f>I104</f>
        <v>92</v>
      </c>
      <c r="J224" s="90">
        <f t="shared" si="53"/>
        <v>2035</v>
      </c>
      <c r="K224" s="91">
        <f t="shared" si="47"/>
        <v>49310</v>
      </c>
    </row>
    <row r="225" spans="2:11" outlineLevel="1">
      <c r="B225" s="95">
        <f t="shared" si="50"/>
        <v>49341</v>
      </c>
      <c r="C225" s="188">
        <f>IF(F225&lt;&gt;0,-INDEX([9]Delta!$F$1:$EE$65553,$L$20,$I225),0)</f>
        <v>-383.53004801273346</v>
      </c>
      <c r="D225" s="189">
        <f>IF(ISNUMBER($F225),VLOOKUP($J225,'Table 1'!$B$13:$C$33,2,FALSE)/12*1000*Study_MW,"")</f>
        <v>181214.11592877979</v>
      </c>
      <c r="E225" s="189">
        <f t="shared" si="51"/>
        <v>180830.58588076706</v>
      </c>
      <c r="F225" s="188">
        <f>INDEX([9]Delta!$F$1:$EE$65553,$L$21,$I225)</f>
        <v>1353.296</v>
      </c>
      <c r="G225" s="190">
        <f t="shared" si="48"/>
        <v>133.62234565148131</v>
      </c>
      <c r="I225" s="94">
        <f t="shared" si="52"/>
        <v>93</v>
      </c>
      <c r="J225" s="90">
        <f t="shared" si="53"/>
        <v>2035</v>
      </c>
      <c r="K225" s="95">
        <f t="shared" ref="K225:K259" si="54">IF(ISNUMBER(F225),IF(F225&lt;&gt;0,B225,""),"")</f>
        <v>49341</v>
      </c>
    </row>
    <row r="226" spans="2:11" outlineLevel="1">
      <c r="B226" s="95">
        <f t="shared" si="50"/>
        <v>49369</v>
      </c>
      <c r="C226" s="188">
        <f>IF(F226&lt;&gt;0,-INDEX([9]Delta!$F$1:$EE$65553,$L$20,$I226),0)</f>
        <v>-681.75499457120895</v>
      </c>
      <c r="D226" s="189">
        <f>IF(ISNUMBER($F226),VLOOKUP($J226,'Table 1'!$B$13:$C$33,2,FALSE)/12*1000*Study_MW,"")</f>
        <v>181214.11592877979</v>
      </c>
      <c r="E226" s="189">
        <f t="shared" si="51"/>
        <v>180532.36093420858</v>
      </c>
      <c r="F226" s="188">
        <f>INDEX([9]Delta!$F$1:$EE$65553,$L$21,$I226)</f>
        <v>2107.6590000000001</v>
      </c>
      <c r="G226" s="190">
        <f t="shared" si="48"/>
        <v>85.655393464601516</v>
      </c>
      <c r="I226" s="94">
        <f t="shared" si="52"/>
        <v>94</v>
      </c>
      <c r="J226" s="90">
        <f t="shared" si="53"/>
        <v>2035</v>
      </c>
      <c r="K226" s="95">
        <f t="shared" si="54"/>
        <v>49369</v>
      </c>
    </row>
    <row r="227" spans="2:11" outlineLevel="1">
      <c r="B227" s="95">
        <f t="shared" si="50"/>
        <v>49400</v>
      </c>
      <c r="C227" s="188">
        <f>IF(F227&lt;&gt;0,-INDEX([9]Delta!$F$1:$EE$65553,$L$20,$I227),0)</f>
        <v>-779.71689575910568</v>
      </c>
      <c r="D227" s="189">
        <f>IF(ISNUMBER($F227),VLOOKUP($J227,'Table 1'!$B$13:$C$33,2,FALSE)/12*1000*Study_MW,"")</f>
        <v>181214.11592877979</v>
      </c>
      <c r="E227" s="189">
        <f t="shared" si="51"/>
        <v>180434.39903302069</v>
      </c>
      <c r="F227" s="188">
        <f>INDEX([9]Delta!$F$1:$EE$65553,$L$21,$I227)</f>
        <v>2434.38</v>
      </c>
      <c r="G227" s="190">
        <f t="shared" si="48"/>
        <v>74.119241463132582</v>
      </c>
      <c r="I227" s="94">
        <f t="shared" si="52"/>
        <v>95</v>
      </c>
      <c r="J227" s="90">
        <f t="shared" si="53"/>
        <v>2035</v>
      </c>
      <c r="K227" s="95">
        <f t="shared" si="54"/>
        <v>49400</v>
      </c>
    </row>
    <row r="228" spans="2:11" outlineLevel="1">
      <c r="B228" s="95">
        <f t="shared" si="50"/>
        <v>49430</v>
      </c>
      <c r="C228" s="188">
        <f>IF(F228&lt;&gt;0,-INDEX([9]Delta!$F$1:$EE$65553,$L$20,$I228),0)</f>
        <v>-281.20113065838814</v>
      </c>
      <c r="D228" s="189">
        <f>IF(ISNUMBER($F228),VLOOKUP($J228,'Table 1'!$B$13:$C$33,2,FALSE)/12*1000*Study_MW,"")</f>
        <v>181214.11592877979</v>
      </c>
      <c r="E228" s="189">
        <f t="shared" si="51"/>
        <v>180932.9147981214</v>
      </c>
      <c r="F228" s="188">
        <f>INDEX([9]Delta!$F$1:$EE$65553,$L$21,$I228)</f>
        <v>2817.9929999999999</v>
      </c>
      <c r="G228" s="190">
        <f t="shared" si="48"/>
        <v>64.206303847497637</v>
      </c>
      <c r="I228" s="94">
        <f t="shared" si="52"/>
        <v>96</v>
      </c>
      <c r="J228" s="90">
        <f t="shared" si="53"/>
        <v>2035</v>
      </c>
      <c r="K228" s="95">
        <f t="shared" si="54"/>
        <v>49430</v>
      </c>
    </row>
    <row r="229" spans="2:11" outlineLevel="1">
      <c r="B229" s="95">
        <f t="shared" si="50"/>
        <v>49461</v>
      </c>
      <c r="C229" s="188">
        <f>IF(F229&lt;&gt;0,-INDEX([9]Delta!$F$1:$EE$65553,$L$20,$I229),0)</f>
        <v>-214.88935706019402</v>
      </c>
      <c r="D229" s="189">
        <f>IF(ISNUMBER($F229),VLOOKUP($J229,'Table 1'!$B$13:$C$33,2,FALSE)/12*1000*Study_MW,"")</f>
        <v>181214.11592877979</v>
      </c>
      <c r="E229" s="189">
        <f t="shared" si="51"/>
        <v>180999.2265717196</v>
      </c>
      <c r="F229" s="188">
        <f>INDEX([9]Delta!$F$1:$EE$65553,$L$21,$I229)</f>
        <v>2993.76</v>
      </c>
      <c r="G229" s="190">
        <f t="shared" si="48"/>
        <v>60.458829890077894</v>
      </c>
      <c r="I229" s="94">
        <f t="shared" si="52"/>
        <v>97</v>
      </c>
      <c r="J229" s="90">
        <f t="shared" si="53"/>
        <v>2035</v>
      </c>
      <c r="K229" s="95">
        <f t="shared" si="54"/>
        <v>49461</v>
      </c>
    </row>
    <row r="230" spans="2:11" outlineLevel="1">
      <c r="B230" s="95">
        <f t="shared" si="50"/>
        <v>49491</v>
      </c>
      <c r="C230" s="188">
        <f>IF(F230&lt;&gt;0,-INDEX([9]Delta!$F$1:$EE$65553,$L$20,$I230),0)</f>
        <v>53.918041855096817</v>
      </c>
      <c r="D230" s="189">
        <f>IF(ISNUMBER($F230),VLOOKUP($J230,'Table 1'!$B$13:$C$33,2,FALSE)/12*1000*Study_MW,"")</f>
        <v>181214.11592877979</v>
      </c>
      <c r="E230" s="189">
        <f t="shared" si="51"/>
        <v>181268.03397063489</v>
      </c>
      <c r="F230" s="188">
        <f>INDEX([9]Delta!$F$1:$EE$65553,$L$21,$I230)</f>
        <v>2709.741</v>
      </c>
      <c r="G230" s="190">
        <f t="shared" si="48"/>
        <v>66.894966703694152</v>
      </c>
      <c r="I230" s="94">
        <f t="shared" si="52"/>
        <v>98</v>
      </c>
      <c r="J230" s="90">
        <f t="shared" si="53"/>
        <v>2035</v>
      </c>
      <c r="K230" s="95">
        <f t="shared" si="54"/>
        <v>49491</v>
      </c>
    </row>
    <row r="231" spans="2:11" outlineLevel="1">
      <c r="B231" s="95">
        <f t="shared" si="50"/>
        <v>49522</v>
      </c>
      <c r="C231" s="188">
        <f>IF(F231&lt;&gt;0,-INDEX([9]Delta!$F$1:$EE$65553,$L$20,$I231),0)</f>
        <v>-869.5172111093998</v>
      </c>
      <c r="D231" s="189">
        <f>IF(ISNUMBER($F231),VLOOKUP($J231,'Table 1'!$B$13:$C$33,2,FALSE)/12*1000*Study_MW,"")</f>
        <v>181214.11592877979</v>
      </c>
      <c r="E231" s="189">
        <f t="shared" si="51"/>
        <v>180344.59871767039</v>
      </c>
      <c r="F231" s="188">
        <f>INDEX([9]Delta!$F$1:$EE$65553,$L$21,$I231)</f>
        <v>2714.143</v>
      </c>
      <c r="G231" s="190">
        <f t="shared" si="48"/>
        <v>66.44624056936955</v>
      </c>
      <c r="I231" s="94">
        <f t="shared" si="52"/>
        <v>99</v>
      </c>
      <c r="J231" s="90">
        <f t="shared" si="53"/>
        <v>2035</v>
      </c>
      <c r="K231" s="95">
        <f t="shared" si="54"/>
        <v>49522</v>
      </c>
    </row>
    <row r="232" spans="2:11" outlineLevel="1">
      <c r="B232" s="95">
        <f t="shared" si="50"/>
        <v>49553</v>
      </c>
      <c r="C232" s="188">
        <f>IF(F232&lt;&gt;0,-INDEX([9]Delta!$F$1:$EE$65553,$L$20,$I232),0)</f>
        <v>-457.66419219970703</v>
      </c>
      <c r="D232" s="189">
        <f>IF(ISNUMBER($F232),VLOOKUP($J232,'Table 1'!$B$13:$C$33,2,FALSE)/12*1000*Study_MW,"")</f>
        <v>181214.11592877979</v>
      </c>
      <c r="E232" s="189">
        <f t="shared" si="51"/>
        <v>180756.45173658009</v>
      </c>
      <c r="F232" s="188">
        <f>INDEX([9]Delta!$F$1:$EE$65553,$L$21,$I232)</f>
        <v>2392.5300000000002</v>
      </c>
      <c r="G232" s="190">
        <f t="shared" si="48"/>
        <v>75.550338652631339</v>
      </c>
      <c r="I232" s="94">
        <f t="shared" si="52"/>
        <v>100</v>
      </c>
      <c r="J232" s="90">
        <f t="shared" si="53"/>
        <v>2035</v>
      </c>
      <c r="K232" s="95">
        <f t="shared" si="54"/>
        <v>49553</v>
      </c>
    </row>
    <row r="233" spans="2:11" outlineLevel="1">
      <c r="B233" s="95">
        <f t="shared" si="50"/>
        <v>49583</v>
      </c>
      <c r="C233" s="188">
        <f>IF(F233&lt;&gt;0,-INDEX([9]Delta!$F$1:$EE$65553,$L$20,$I233),0)</f>
        <v>410.30716159939766</v>
      </c>
      <c r="D233" s="189">
        <f>IF(ISNUMBER($F233),VLOOKUP($J233,'Table 1'!$B$13:$C$33,2,FALSE)/12*1000*Study_MW,"")</f>
        <v>181214.11592877979</v>
      </c>
      <c r="E233" s="189">
        <f t="shared" si="51"/>
        <v>181624.42309037919</v>
      </c>
      <c r="F233" s="188">
        <f>INDEX([9]Delta!$F$1:$EE$65553,$L$21,$I233)</f>
        <v>1939.6079999999999</v>
      </c>
      <c r="G233" s="190">
        <f t="shared" si="48"/>
        <v>93.639757667724197</v>
      </c>
      <c r="I233" s="94">
        <f t="shared" si="52"/>
        <v>101</v>
      </c>
      <c r="J233" s="90">
        <f t="shared" si="53"/>
        <v>2035</v>
      </c>
      <c r="K233" s="95">
        <f t="shared" si="54"/>
        <v>49583</v>
      </c>
    </row>
    <row r="234" spans="2:11" outlineLevel="1">
      <c r="B234" s="95">
        <f t="shared" si="50"/>
        <v>49614</v>
      </c>
      <c r="C234" s="188">
        <f>IF(F234&lt;&gt;0,-INDEX([9]Delta!$F$1:$EE$65553,$L$20,$I234),0)</f>
        <v>-345.14466187357903</v>
      </c>
      <c r="D234" s="189">
        <f>IF(ISNUMBER($F234),VLOOKUP($J234,'Table 1'!$B$13:$C$33,2,FALSE)/12*1000*Study_MW,"")</f>
        <v>181214.11592877979</v>
      </c>
      <c r="E234" s="189">
        <f t="shared" si="51"/>
        <v>180868.97126690621</v>
      </c>
      <c r="F234" s="188">
        <f>INDEX([9]Delta!$F$1:$EE$65553,$L$21,$I234)</f>
        <v>1306.44</v>
      </c>
      <c r="G234" s="190">
        <f t="shared" si="48"/>
        <v>138.44414689301169</v>
      </c>
      <c r="I234" s="94">
        <f t="shared" si="52"/>
        <v>102</v>
      </c>
      <c r="J234" s="90">
        <f t="shared" si="53"/>
        <v>2035</v>
      </c>
      <c r="K234" s="95">
        <f t="shared" si="54"/>
        <v>49614</v>
      </c>
    </row>
    <row r="235" spans="2:11" outlineLevel="1">
      <c r="B235" s="99">
        <f t="shared" si="50"/>
        <v>49644</v>
      </c>
      <c r="C235" s="191">
        <f>IF(F235&lt;&gt;0,-INDEX([9]Delta!$F$1:$EE$65553,$L$20,$I235),0)</f>
        <v>-281.74895638227463</v>
      </c>
      <c r="D235" s="192">
        <f>IF(ISNUMBER($F235),VLOOKUP($J235,'Table 1'!$B$13:$C$33,2,FALSE)/12*1000*Study_MW,"")</f>
        <v>181214.11592877979</v>
      </c>
      <c r="E235" s="192">
        <f t="shared" si="51"/>
        <v>180932.36697239752</v>
      </c>
      <c r="F235" s="191">
        <f>INDEX([9]Delta!$F$1:$EE$65553,$L$21,$I235)</f>
        <v>1007.841</v>
      </c>
      <c r="G235" s="193">
        <f t="shared" si="48"/>
        <v>179.52471369233592</v>
      </c>
      <c r="I235" s="81">
        <f t="shared" si="52"/>
        <v>103</v>
      </c>
      <c r="J235" s="90">
        <f t="shared" si="53"/>
        <v>2035</v>
      </c>
      <c r="K235" s="99">
        <f t="shared" si="54"/>
        <v>49644</v>
      </c>
    </row>
    <row r="236" spans="2:11" outlineLevel="1">
      <c r="B236" s="91">
        <f t="shared" si="50"/>
        <v>49675</v>
      </c>
      <c r="C236" s="185">
        <f>IF(F236&lt;&gt;0,-INDEX([9]Delta!$F$1:$EE$65553,$L$20,$I236),0)</f>
        <v>-344.35401019454002</v>
      </c>
      <c r="D236" s="186">
        <f>IF(ISNUMBER($F236),VLOOKUP($J236,'Table 1'!$B$13:$C$33,2,FALSE)/12*1000*Study_MW,"")</f>
        <v>185624.07540214062</v>
      </c>
      <c r="E236" s="186">
        <f t="shared" si="51"/>
        <v>185279.72139194608</v>
      </c>
      <c r="F236" s="185">
        <f>INDEX([9]Delta!$F$1:$EE$65553,$L$21,$I236)</f>
        <v>1203.079</v>
      </c>
      <c r="G236" s="187">
        <f t="shared" si="48"/>
        <v>154.00461764518047</v>
      </c>
      <c r="I236" s="77">
        <f>I116</f>
        <v>105</v>
      </c>
      <c r="J236" s="90">
        <f t="shared" si="53"/>
        <v>2036</v>
      </c>
      <c r="K236" s="91">
        <f t="shared" si="54"/>
        <v>49675</v>
      </c>
    </row>
    <row r="237" spans="2:11" outlineLevel="1">
      <c r="B237" s="95">
        <f t="shared" si="50"/>
        <v>49706</v>
      </c>
      <c r="C237" s="188">
        <f>IF(F237&lt;&gt;0,-INDEX([9]Delta!$F$1:$EE$65553,$L$20,$I237),0)</f>
        <v>-421.59170237183571</v>
      </c>
      <c r="D237" s="189">
        <f>IF(ISNUMBER($F237),VLOOKUP($J237,'Table 1'!$B$13:$C$33,2,FALSE)/12*1000*Study_MW,"")</f>
        <v>185624.07540214062</v>
      </c>
      <c r="E237" s="189">
        <f t="shared" si="51"/>
        <v>185202.48369976878</v>
      </c>
      <c r="F237" s="188">
        <f>INDEX([9]Delta!$F$1:$EE$65553,$L$21,$I237)</f>
        <v>1394.61</v>
      </c>
      <c r="G237" s="190">
        <f t="shared" si="48"/>
        <v>132.79876359682549</v>
      </c>
      <c r="I237" s="94">
        <f t="shared" ref="I237:I271" si="55">I117</f>
        <v>106</v>
      </c>
      <c r="J237" s="90">
        <f t="shared" si="53"/>
        <v>2036</v>
      </c>
      <c r="K237" s="95">
        <f t="shared" si="54"/>
        <v>49706</v>
      </c>
    </row>
    <row r="238" spans="2:11" outlineLevel="1">
      <c r="B238" s="95">
        <f t="shared" si="50"/>
        <v>49735</v>
      </c>
      <c r="C238" s="188">
        <f>IF(F238&lt;&gt;0,-INDEX([9]Delta!$F$1:$EE$65553,$L$20,$I238),0)</f>
        <v>-690.89935073256493</v>
      </c>
      <c r="D238" s="189">
        <f>IF(ISNUMBER($F238),VLOOKUP($J238,'Table 1'!$B$13:$C$33,2,FALSE)/12*1000*Study_MW,"")</f>
        <v>185624.07540214062</v>
      </c>
      <c r="E238" s="189">
        <f t="shared" si="51"/>
        <v>184933.17605140805</v>
      </c>
      <c r="F238" s="188">
        <f>INDEX([9]Delta!$F$1:$EE$65553,$L$21,$I238)</f>
        <v>2097.15</v>
      </c>
      <c r="G238" s="190">
        <f t="shared" si="48"/>
        <v>88.183094223783726</v>
      </c>
      <c r="I238" s="94">
        <f t="shared" si="55"/>
        <v>107</v>
      </c>
      <c r="J238" s="90">
        <f t="shared" si="53"/>
        <v>2036</v>
      </c>
      <c r="K238" s="95">
        <f t="shared" si="54"/>
        <v>49735</v>
      </c>
    </row>
    <row r="239" spans="2:11" outlineLevel="1">
      <c r="B239" s="95">
        <f t="shared" si="50"/>
        <v>49766</v>
      </c>
      <c r="C239" s="188">
        <f>IF(F239&lt;&gt;0,-INDEX([9]Delta!$F$1:$EE$65553,$L$20,$I239),0)</f>
        <v>-899.52135100960732</v>
      </c>
      <c r="D239" s="189">
        <f>IF(ISNUMBER($F239),VLOOKUP($J239,'Table 1'!$B$13:$C$33,2,FALSE)/12*1000*Study_MW,"")</f>
        <v>185624.07540214062</v>
      </c>
      <c r="E239" s="189">
        <f t="shared" si="51"/>
        <v>184724.55405113101</v>
      </c>
      <c r="F239" s="188">
        <f>INDEX([9]Delta!$F$1:$EE$65553,$L$21,$I239)</f>
        <v>2422.14</v>
      </c>
      <c r="G239" s="190">
        <f t="shared" si="48"/>
        <v>76.265019384152453</v>
      </c>
      <c r="I239" s="94">
        <f t="shared" si="55"/>
        <v>108</v>
      </c>
      <c r="J239" s="90">
        <f t="shared" si="53"/>
        <v>2036</v>
      </c>
      <c r="K239" s="95">
        <f t="shared" si="54"/>
        <v>49766</v>
      </c>
    </row>
    <row r="240" spans="2:11" outlineLevel="1">
      <c r="B240" s="95">
        <f t="shared" si="50"/>
        <v>49796</v>
      </c>
      <c r="C240" s="188">
        <f>IF(F240&lt;&gt;0,-INDEX([9]Delta!$F$1:$EE$65553,$L$20,$I240),0)</f>
        <v>-594.3831824362278</v>
      </c>
      <c r="D240" s="189">
        <f>IF(ISNUMBER($F240),VLOOKUP($J240,'Table 1'!$B$13:$C$33,2,FALSE)/12*1000*Study_MW,"")</f>
        <v>185624.07540214062</v>
      </c>
      <c r="E240" s="189">
        <f t="shared" si="51"/>
        <v>185029.69221970439</v>
      </c>
      <c r="F240" s="188">
        <f>INDEX([9]Delta!$F$1:$EE$65553,$L$21,$I240)</f>
        <v>2803.8879999999999</v>
      </c>
      <c r="G240" s="190">
        <f t="shared" si="48"/>
        <v>65.99040055084383</v>
      </c>
      <c r="I240" s="94">
        <f t="shared" si="55"/>
        <v>109</v>
      </c>
      <c r="J240" s="90">
        <f t="shared" si="53"/>
        <v>2036</v>
      </c>
      <c r="K240" s="95">
        <f t="shared" si="54"/>
        <v>49796</v>
      </c>
    </row>
    <row r="241" spans="2:11" outlineLevel="1">
      <c r="B241" s="95">
        <f t="shared" si="50"/>
        <v>49827</v>
      </c>
      <c r="C241" s="188">
        <f>IF(F241&lt;&gt;0,-INDEX([9]Delta!$F$1:$EE$65553,$L$20,$I241),0)</f>
        <v>-905.12545803189278</v>
      </c>
      <c r="D241" s="189">
        <f>IF(ISNUMBER($F241),VLOOKUP($J241,'Table 1'!$B$13:$C$33,2,FALSE)/12*1000*Study_MW,"")</f>
        <v>185624.07540214062</v>
      </c>
      <c r="E241" s="189">
        <f t="shared" si="51"/>
        <v>184718.94994410872</v>
      </c>
      <c r="F241" s="188">
        <f>INDEX([9]Delta!$F$1:$EE$65553,$L$21,$I241)</f>
        <v>2978.79</v>
      </c>
      <c r="G241" s="190">
        <f t="shared" si="48"/>
        <v>62.011403940562687</v>
      </c>
      <c r="I241" s="94">
        <f t="shared" si="55"/>
        <v>110</v>
      </c>
      <c r="J241" s="90">
        <f t="shared" si="53"/>
        <v>2036</v>
      </c>
      <c r="K241" s="95">
        <f t="shared" si="54"/>
        <v>49827</v>
      </c>
    </row>
    <row r="242" spans="2:11" outlineLevel="1">
      <c r="B242" s="95">
        <f t="shared" si="50"/>
        <v>49857</v>
      </c>
      <c r="C242" s="188">
        <f>IF(F242&lt;&gt;0,-INDEX([9]Delta!$F$1:$EE$65553,$L$20,$I242),0)</f>
        <v>-421.01134133338928</v>
      </c>
      <c r="D242" s="189">
        <f>IF(ISNUMBER($F242),VLOOKUP($J242,'Table 1'!$B$13:$C$33,2,FALSE)/12*1000*Study_MW,"")</f>
        <v>185624.07540214062</v>
      </c>
      <c r="E242" s="189">
        <f t="shared" si="51"/>
        <v>185203.06406080723</v>
      </c>
      <c r="F242" s="188">
        <f>INDEX([9]Delta!$F$1:$EE$65553,$L$21,$I242)</f>
        <v>2696.2249999999999</v>
      </c>
      <c r="G242" s="190">
        <f t="shared" si="48"/>
        <v>68.689765898916903</v>
      </c>
      <c r="I242" s="94">
        <f t="shared" si="55"/>
        <v>111</v>
      </c>
      <c r="J242" s="90">
        <f t="shared" si="53"/>
        <v>2036</v>
      </c>
      <c r="K242" s="95">
        <f t="shared" si="54"/>
        <v>49857</v>
      </c>
    </row>
    <row r="243" spans="2:11" outlineLevel="1">
      <c r="B243" s="95">
        <f t="shared" si="50"/>
        <v>49888</v>
      </c>
      <c r="C243" s="188">
        <f>IF(F243&lt;&gt;0,-INDEX([9]Delta!$F$1:$EE$65553,$L$20,$I243),0)</f>
        <v>-514.07820981740952</v>
      </c>
      <c r="D243" s="189">
        <f>IF(ISNUMBER($F243),VLOOKUP($J243,'Table 1'!$B$13:$C$33,2,FALSE)/12*1000*Study_MW,"")</f>
        <v>185624.07540214062</v>
      </c>
      <c r="E243" s="189">
        <f t="shared" si="51"/>
        <v>185109.99719232321</v>
      </c>
      <c r="F243" s="188">
        <f>INDEX([9]Delta!$F$1:$EE$65553,$L$21,$I243)</f>
        <v>2700.596</v>
      </c>
      <c r="G243" s="190">
        <f t="shared" si="48"/>
        <v>68.544127737848683</v>
      </c>
      <c r="I243" s="94">
        <f t="shared" si="55"/>
        <v>112</v>
      </c>
      <c r="J243" s="90">
        <f t="shared" si="53"/>
        <v>2036</v>
      </c>
      <c r="K243" s="95">
        <f t="shared" si="54"/>
        <v>49888</v>
      </c>
    </row>
    <row r="244" spans="2:11" outlineLevel="1">
      <c r="B244" s="95">
        <f t="shared" si="50"/>
        <v>49919</v>
      </c>
      <c r="C244" s="188">
        <f>IF(F244&lt;&gt;0,-INDEX([9]Delta!$F$1:$EE$65553,$L$20,$I244),0)</f>
        <v>-631.69334647059441</v>
      </c>
      <c r="D244" s="189">
        <f>IF(ISNUMBER($F244),VLOOKUP($J244,'Table 1'!$B$13:$C$33,2,FALSE)/12*1000*Study_MW,"")</f>
        <v>185624.07540214062</v>
      </c>
      <c r="E244" s="189">
        <f t="shared" si="51"/>
        <v>184992.38205567002</v>
      </c>
      <c r="F244" s="188">
        <f>INDEX([9]Delta!$F$1:$EE$65553,$L$21,$I244)</f>
        <v>2380.56</v>
      </c>
      <c r="G244" s="190">
        <f t="shared" si="48"/>
        <v>77.709607006616096</v>
      </c>
      <c r="I244" s="94">
        <f t="shared" si="55"/>
        <v>113</v>
      </c>
      <c r="J244" s="90">
        <f t="shared" si="53"/>
        <v>2036</v>
      </c>
      <c r="K244" s="95">
        <f t="shared" si="54"/>
        <v>49919</v>
      </c>
    </row>
    <row r="245" spans="2:11" outlineLevel="1">
      <c r="B245" s="95">
        <f t="shared" si="50"/>
        <v>49949</v>
      </c>
      <c r="C245" s="188">
        <f>IF(F245&lt;&gt;0,-INDEX([9]Delta!$F$1:$EE$65553,$L$20,$I245),0)</f>
        <v>-515.79006412625313</v>
      </c>
      <c r="D245" s="189">
        <f>IF(ISNUMBER($F245),VLOOKUP($J245,'Table 1'!$B$13:$C$33,2,FALSE)/12*1000*Study_MW,"")</f>
        <v>185624.07540214062</v>
      </c>
      <c r="E245" s="189">
        <f t="shared" si="51"/>
        <v>185108.28533801436</v>
      </c>
      <c r="F245" s="188">
        <f>INDEX([9]Delta!$F$1:$EE$65553,$L$21,$I245)</f>
        <v>1929.905</v>
      </c>
      <c r="G245" s="190">
        <f t="shared" si="48"/>
        <v>95.915749914122387</v>
      </c>
      <c r="I245" s="94">
        <f t="shared" si="55"/>
        <v>114</v>
      </c>
      <c r="J245" s="90">
        <f t="shared" si="53"/>
        <v>2036</v>
      </c>
      <c r="K245" s="95">
        <f t="shared" si="54"/>
        <v>49949</v>
      </c>
    </row>
    <row r="246" spans="2:11" outlineLevel="1">
      <c r="B246" s="95">
        <f t="shared" si="50"/>
        <v>49980</v>
      </c>
      <c r="C246" s="188">
        <f>IF(F246&lt;&gt;0,-INDEX([9]Delta!$F$1:$EE$65553,$L$20,$I246),0)</f>
        <v>-364.5920076072216</v>
      </c>
      <c r="D246" s="189">
        <f>IF(ISNUMBER($F246),VLOOKUP($J246,'Table 1'!$B$13:$C$33,2,FALSE)/12*1000*Study_MW,"")</f>
        <v>185624.07540214062</v>
      </c>
      <c r="E246" s="189">
        <f t="shared" si="51"/>
        <v>185259.4833945334</v>
      </c>
      <c r="F246" s="188">
        <f>INDEX([9]Delta!$F$1:$EE$65553,$L$21,$I246)</f>
        <v>1299.8699999999999</v>
      </c>
      <c r="G246" s="190">
        <f t="shared" si="48"/>
        <v>142.5215470735792</v>
      </c>
      <c r="I246" s="94">
        <f t="shared" si="55"/>
        <v>115</v>
      </c>
      <c r="J246" s="90">
        <f t="shared" si="53"/>
        <v>2036</v>
      </c>
      <c r="K246" s="95">
        <f t="shared" si="54"/>
        <v>49980</v>
      </c>
    </row>
    <row r="247" spans="2:11" outlineLevel="1">
      <c r="B247" s="99">
        <f t="shared" si="50"/>
        <v>50010</v>
      </c>
      <c r="C247" s="191">
        <f>IF(F247&lt;&gt;0,-INDEX([9]Delta!$F$1:$EE$65553,$L$20,$I247),0)</f>
        <v>-270.96842175722122</v>
      </c>
      <c r="D247" s="192">
        <f>IF(ISNUMBER($F247),VLOOKUP($J247,'Table 1'!$B$13:$C$33,2,FALSE)/12*1000*Study_MW,"")</f>
        <v>185624.07540214062</v>
      </c>
      <c r="E247" s="192">
        <f t="shared" si="51"/>
        <v>185353.1069803834</v>
      </c>
      <c r="F247" s="191">
        <f>INDEX([9]Delta!$F$1:$EE$65553,$L$21,$I247)</f>
        <v>1002.819</v>
      </c>
      <c r="G247" s="193">
        <f t="shared" si="48"/>
        <v>184.83206538805447</v>
      </c>
      <c r="I247" s="81">
        <f t="shared" si="55"/>
        <v>116</v>
      </c>
      <c r="J247" s="90">
        <f t="shared" si="53"/>
        <v>2036</v>
      </c>
      <c r="K247" s="99">
        <f t="shared" si="54"/>
        <v>50010</v>
      </c>
    </row>
    <row r="248" spans="2:11" outlineLevel="1">
      <c r="B248" s="91">
        <f t="shared" si="50"/>
        <v>50041</v>
      </c>
      <c r="C248" s="185">
        <f>IF(F248&lt;&gt;0,-INDEX([9]Delta!$F$1:$EE$65553,$L$20,$I248),0)</f>
        <v>-346.88588908314705</v>
      </c>
      <c r="D248" s="186">
        <f>IF(ISNUMBER($F248),VLOOKUP($J248,'Table 1'!$B$13:$C$33,2,FALSE)/12*1000*Study_MW,"")</f>
        <v>190141.22139047901</v>
      </c>
      <c r="E248" s="186">
        <f t="shared" si="51"/>
        <v>189794.33550139586</v>
      </c>
      <c r="F248" s="185">
        <f>INDEX([9]Delta!$F$1:$EE$65553,$L$21,$I248)</f>
        <v>1197.1579999999999</v>
      </c>
      <c r="G248" s="187">
        <f t="shared" si="48"/>
        <v>158.53741569733975</v>
      </c>
      <c r="I248" s="77">
        <f>I128</f>
        <v>118</v>
      </c>
      <c r="J248" s="90">
        <f t="shared" si="53"/>
        <v>2037</v>
      </c>
      <c r="K248" s="91">
        <f t="shared" si="54"/>
        <v>50041</v>
      </c>
    </row>
    <row r="249" spans="2:11" outlineLevel="1">
      <c r="B249" s="95">
        <f t="shared" si="50"/>
        <v>50072</v>
      </c>
      <c r="C249" s="188">
        <f>IF(F249&lt;&gt;0,-INDEX([9]Delta!$F$1:$EE$65553,$L$20,$I249),0)</f>
        <v>-357.81905350089073</v>
      </c>
      <c r="D249" s="189">
        <f>IF(ISNUMBER($F249),VLOOKUP($J249,'Table 1'!$B$13:$C$33,2,FALSE)/12*1000*Study_MW,"")</f>
        <v>190141.22139047901</v>
      </c>
      <c r="E249" s="189">
        <f t="shared" si="51"/>
        <v>189783.40233697812</v>
      </c>
      <c r="F249" s="188">
        <f>INDEX([9]Delta!$F$1:$EE$65553,$L$21,$I249)</f>
        <v>1339.856</v>
      </c>
      <c r="G249" s="190">
        <f t="shared" si="48"/>
        <v>141.64462624116183</v>
      </c>
      <c r="I249" s="94">
        <f t="shared" si="55"/>
        <v>119</v>
      </c>
      <c r="J249" s="90">
        <f t="shared" si="53"/>
        <v>2037</v>
      </c>
      <c r="K249" s="95">
        <f t="shared" si="54"/>
        <v>50072</v>
      </c>
    </row>
    <row r="250" spans="2:11" outlineLevel="1">
      <c r="B250" s="95">
        <f t="shared" si="50"/>
        <v>50100</v>
      </c>
      <c r="C250" s="188">
        <f>IF(F250&lt;&gt;0,-INDEX([9]Delta!$F$1:$EE$65553,$L$20,$I250),0)</f>
        <v>-618.67439031600952</v>
      </c>
      <c r="D250" s="189">
        <f>IF(ISNUMBER($F250),VLOOKUP($J250,'Table 1'!$B$13:$C$33,2,FALSE)/12*1000*Study_MW,"")</f>
        <v>190141.22139047901</v>
      </c>
      <c r="E250" s="189">
        <f t="shared" si="51"/>
        <v>189522.547000163</v>
      </c>
      <c r="F250" s="188">
        <f>INDEX([9]Delta!$F$1:$EE$65553,$L$21,$I250)</f>
        <v>2086.672</v>
      </c>
      <c r="G250" s="190">
        <f t="shared" si="48"/>
        <v>90.825269616002416</v>
      </c>
      <c r="I250" s="94">
        <f t="shared" si="55"/>
        <v>120</v>
      </c>
      <c r="J250" s="90">
        <f t="shared" si="53"/>
        <v>2037</v>
      </c>
      <c r="K250" s="95">
        <f t="shared" si="54"/>
        <v>50100</v>
      </c>
    </row>
    <row r="251" spans="2:11" outlineLevel="1">
      <c r="B251" s="95">
        <f t="shared" si="50"/>
        <v>50131</v>
      </c>
      <c r="C251" s="188">
        <f>IF(F251&lt;&gt;0,-INDEX([9]Delta!$F$1:$EE$65553,$L$20,$I251),0)</f>
        <v>-793.62922483682632</v>
      </c>
      <c r="D251" s="189">
        <f>IF(ISNUMBER($F251),VLOOKUP($J251,'Table 1'!$B$13:$C$33,2,FALSE)/12*1000*Study_MW,"")</f>
        <v>190141.22139047901</v>
      </c>
      <c r="E251" s="189">
        <f t="shared" si="51"/>
        <v>189347.59216564219</v>
      </c>
      <c r="F251" s="188">
        <f>INDEX([9]Delta!$F$1:$EE$65553,$L$21,$I251)</f>
        <v>2410.0500000000002</v>
      </c>
      <c r="G251" s="190">
        <f t="shared" si="48"/>
        <v>78.565835632307284</v>
      </c>
      <c r="I251" s="94">
        <f t="shared" si="55"/>
        <v>121</v>
      </c>
      <c r="J251" s="90">
        <f t="shared" si="53"/>
        <v>2037</v>
      </c>
      <c r="K251" s="95">
        <f t="shared" si="54"/>
        <v>50131</v>
      </c>
    </row>
    <row r="252" spans="2:11" outlineLevel="1">
      <c r="B252" s="95">
        <f t="shared" si="50"/>
        <v>50161</v>
      </c>
      <c r="C252" s="188">
        <f>IF(F252&lt;&gt;0,-INDEX([9]Delta!$F$1:$EE$65553,$L$20,$I252),0)</f>
        <v>-957.94420412182808</v>
      </c>
      <c r="D252" s="189">
        <f>IF(ISNUMBER($F252),VLOOKUP($J252,'Table 1'!$B$13:$C$33,2,FALSE)/12*1000*Study_MW,"")</f>
        <v>190141.22139047901</v>
      </c>
      <c r="E252" s="189">
        <f t="shared" si="51"/>
        <v>189183.27718635718</v>
      </c>
      <c r="F252" s="188">
        <f>INDEX([9]Delta!$F$1:$EE$65553,$L$21,$I252)</f>
        <v>2789.8760000000002</v>
      </c>
      <c r="G252" s="190">
        <f t="shared" si="48"/>
        <v>67.810640037893137</v>
      </c>
      <c r="I252" s="94">
        <f t="shared" si="55"/>
        <v>122</v>
      </c>
      <c r="J252" s="90">
        <f t="shared" si="53"/>
        <v>2037</v>
      </c>
      <c r="K252" s="95">
        <f t="shared" si="54"/>
        <v>50161</v>
      </c>
    </row>
    <row r="253" spans="2:11" outlineLevel="1">
      <c r="B253" s="95">
        <f t="shared" si="50"/>
        <v>50192</v>
      </c>
      <c r="C253" s="188">
        <f>IF(F253&lt;&gt;0,-INDEX([9]Delta!$F$1:$EE$65553,$L$20,$I253),0)</f>
        <v>-952.90537223219872</v>
      </c>
      <c r="D253" s="189">
        <f>IF(ISNUMBER($F253),VLOOKUP($J253,'Table 1'!$B$13:$C$33,2,FALSE)/12*1000*Study_MW,"")</f>
        <v>190141.22139047901</v>
      </c>
      <c r="E253" s="189">
        <f t="shared" si="51"/>
        <v>189188.31601824681</v>
      </c>
      <c r="F253" s="188">
        <f>INDEX([9]Delta!$F$1:$EE$65553,$L$21,$I253)</f>
        <v>2963.88</v>
      </c>
      <c r="G253" s="190">
        <f t="shared" si="48"/>
        <v>63.831300868539486</v>
      </c>
      <c r="I253" s="94">
        <f t="shared" si="55"/>
        <v>123</v>
      </c>
      <c r="J253" s="90">
        <f t="shared" si="53"/>
        <v>2037</v>
      </c>
      <c r="K253" s="95">
        <f t="shared" si="54"/>
        <v>50192</v>
      </c>
    </row>
    <row r="254" spans="2:11" outlineLevel="1">
      <c r="B254" s="95">
        <f t="shared" si="50"/>
        <v>50222</v>
      </c>
      <c r="C254" s="188">
        <f>IF(F254&lt;&gt;0,-INDEX([9]Delta!$F$1:$EE$65553,$L$20,$I254),0)</f>
        <v>-578.09800112247467</v>
      </c>
      <c r="D254" s="189">
        <f>IF(ISNUMBER($F254),VLOOKUP($J254,'Table 1'!$B$13:$C$33,2,FALSE)/12*1000*Study_MW,"")</f>
        <v>190141.22139047901</v>
      </c>
      <c r="E254" s="189">
        <f t="shared" si="51"/>
        <v>189563.12338935654</v>
      </c>
      <c r="F254" s="188">
        <f>INDEX([9]Delta!$F$1:$EE$65553,$L$21,$I254)</f>
        <v>2682.7089999999998</v>
      </c>
      <c r="G254" s="190">
        <f t="shared" si="48"/>
        <v>70.661083028146749</v>
      </c>
      <c r="I254" s="94">
        <f t="shared" si="55"/>
        <v>124</v>
      </c>
      <c r="J254" s="90">
        <f t="shared" si="53"/>
        <v>2037</v>
      </c>
      <c r="K254" s="95">
        <f t="shared" si="54"/>
        <v>50222</v>
      </c>
    </row>
    <row r="255" spans="2:11" outlineLevel="1">
      <c r="B255" s="95">
        <f t="shared" si="50"/>
        <v>50253</v>
      </c>
      <c r="C255" s="188">
        <f>IF(F255&lt;&gt;0,-INDEX([9]Delta!$F$1:$EE$65553,$L$20,$I255),0)</f>
        <v>-500.91932344436646</v>
      </c>
      <c r="D255" s="189">
        <f>IF(ISNUMBER($F255),VLOOKUP($J255,'Table 1'!$B$13:$C$33,2,FALSE)/12*1000*Study_MW,"")</f>
        <v>190141.22139047901</v>
      </c>
      <c r="E255" s="189">
        <f t="shared" si="51"/>
        <v>189640.30206703465</v>
      </c>
      <c r="F255" s="188">
        <f>INDEX([9]Delta!$F$1:$EE$65553,$L$21,$I255)</f>
        <v>2687.049</v>
      </c>
      <c r="G255" s="190">
        <f t="shared" si="48"/>
        <v>70.575676910631202</v>
      </c>
      <c r="I255" s="94">
        <f t="shared" si="55"/>
        <v>125</v>
      </c>
      <c r="J255" s="90">
        <f t="shared" si="53"/>
        <v>2037</v>
      </c>
      <c r="K255" s="95">
        <f t="shared" si="54"/>
        <v>50253</v>
      </c>
    </row>
    <row r="256" spans="2:11" outlineLevel="1">
      <c r="B256" s="95">
        <f t="shared" si="50"/>
        <v>50284</v>
      </c>
      <c r="C256" s="188">
        <f>IF(F256&lt;&gt;0,-INDEX([9]Delta!$F$1:$EE$65553,$L$20,$I256),0)</f>
        <v>-577.12398761510849</v>
      </c>
      <c r="D256" s="189">
        <f>IF(ISNUMBER($F256),VLOOKUP($J256,'Table 1'!$B$13:$C$33,2,FALSE)/12*1000*Study_MW,"")</f>
        <v>190141.22139047901</v>
      </c>
      <c r="E256" s="189">
        <f t="shared" si="51"/>
        <v>189564.0974028639</v>
      </c>
      <c r="F256" s="188">
        <f>INDEX([9]Delta!$F$1:$EE$65553,$L$21,$I256)</f>
        <v>2368.59</v>
      </c>
      <c r="G256" s="190">
        <f t="shared" si="48"/>
        <v>80.032465476449659</v>
      </c>
      <c r="I256" s="94">
        <f t="shared" si="55"/>
        <v>126</v>
      </c>
      <c r="J256" s="90">
        <f t="shared" si="53"/>
        <v>2037</v>
      </c>
      <c r="K256" s="95">
        <f t="shared" si="54"/>
        <v>50284</v>
      </c>
    </row>
    <row r="257" spans="2:11" outlineLevel="1">
      <c r="B257" s="95">
        <f t="shared" si="50"/>
        <v>50314</v>
      </c>
      <c r="C257" s="188">
        <f>IF(F257&lt;&gt;0,-INDEX([9]Delta!$F$1:$EE$65553,$L$20,$I257),0)</f>
        <v>-544.44739112257957</v>
      </c>
      <c r="D257" s="189">
        <f>IF(ISNUMBER($F257),VLOOKUP($J257,'Table 1'!$B$13:$C$33,2,FALSE)/12*1000*Study_MW,"")</f>
        <v>190141.22139047901</v>
      </c>
      <c r="E257" s="189">
        <f t="shared" si="51"/>
        <v>189596.77399935643</v>
      </c>
      <c r="F257" s="188">
        <f>INDEX([9]Delta!$F$1:$EE$65553,$L$21,$I257)</f>
        <v>1920.2950000000001</v>
      </c>
      <c r="G257" s="190">
        <f t="shared" si="48"/>
        <v>98.733149854244488</v>
      </c>
      <c r="I257" s="94">
        <f t="shared" si="55"/>
        <v>127</v>
      </c>
      <c r="J257" s="90">
        <f t="shared" si="53"/>
        <v>2037</v>
      </c>
      <c r="K257" s="95">
        <f t="shared" si="54"/>
        <v>50314</v>
      </c>
    </row>
    <row r="258" spans="2:11" outlineLevel="1">
      <c r="B258" s="95">
        <f t="shared" si="50"/>
        <v>50345</v>
      </c>
      <c r="C258" s="188">
        <f>IF(F258&lt;&gt;0,-INDEX([9]Delta!$F$1:$EE$65553,$L$20,$I258),0)</f>
        <v>-326.78303283452988</v>
      </c>
      <c r="D258" s="189">
        <f>IF(ISNUMBER($F258),VLOOKUP($J258,'Table 1'!$B$13:$C$33,2,FALSE)/12*1000*Study_MW,"")</f>
        <v>190141.22139047901</v>
      </c>
      <c r="E258" s="189">
        <f t="shared" si="51"/>
        <v>189814.43835764448</v>
      </c>
      <c r="F258" s="188">
        <f>INDEX([9]Delta!$F$1:$EE$65553,$L$21,$I258)</f>
        <v>1293.3599999999999</v>
      </c>
      <c r="G258" s="190">
        <f t="shared" si="48"/>
        <v>146.76071500405493</v>
      </c>
      <c r="I258" s="94">
        <f t="shared" si="55"/>
        <v>128</v>
      </c>
      <c r="J258" s="90">
        <f t="shared" si="53"/>
        <v>2037</v>
      </c>
      <c r="K258" s="95">
        <f t="shared" si="54"/>
        <v>50345</v>
      </c>
    </row>
    <row r="259" spans="2:11" outlineLevel="1" collapsed="1">
      <c r="B259" s="99">
        <f t="shared" si="50"/>
        <v>50375</v>
      </c>
      <c r="C259" s="191">
        <f>IF(F259&lt;&gt;0,-INDEX([9]Delta!$F$1:$EE$65553,$L$20,$I259),0)</f>
        <v>-250.57621857523918</v>
      </c>
      <c r="D259" s="192">
        <f>IF(ISNUMBER($F259),VLOOKUP($J259,'Table 1'!$B$13:$C$33,2,FALSE)/12*1000*Study_MW,"")</f>
        <v>190141.22139047901</v>
      </c>
      <c r="E259" s="192">
        <f t="shared" si="51"/>
        <v>189890.64517190377</v>
      </c>
      <c r="F259" s="191">
        <f>INDEX([9]Delta!$F$1:$EE$65553,$L$21,$I259)</f>
        <v>997.79700000000003</v>
      </c>
      <c r="G259" s="193">
        <f t="shared" si="48"/>
        <v>190.30989787692664</v>
      </c>
      <c r="I259" s="81">
        <f t="shared" si="55"/>
        <v>129</v>
      </c>
      <c r="J259" s="90">
        <f t="shared" si="53"/>
        <v>2037</v>
      </c>
      <c r="K259" s="99">
        <f t="shared" si="54"/>
        <v>50375</v>
      </c>
    </row>
    <row r="260" spans="2:11" outlineLevel="1">
      <c r="B260" s="146">
        <f t="shared" si="50"/>
        <v>50406</v>
      </c>
      <c r="C260" s="100" t="str">
        <f>IF(AND(F20="",$F$259&gt;0),IFERROR(C248*(C248/C200)^(1/4),C248*1.019)*F260/F248,"")</f>
        <v/>
      </c>
      <c r="D260" s="101" t="str">
        <f>IF(ISNUMBER($F260),VLOOKUP($J260,'Table 1'!$B$13:$C$33,2,FALSE)/12*1000*Study_MW,"")</f>
        <v/>
      </c>
      <c r="E260" s="101" t="str">
        <f>IF(ISNUMBER($F260),C260+D260,"")</f>
        <v/>
      </c>
      <c r="F260" s="100" t="str">
        <f>IF(AND(F20="",$F$259&gt;0),F248*(F248/F56)^(1/16),"")</f>
        <v/>
      </c>
      <c r="G260" s="102" t="str">
        <f>IFERROR(IF(ISNUMBER($F260),E260/$F260,""),"")</f>
        <v/>
      </c>
      <c r="I260" s="77">
        <f>I140</f>
        <v>1</v>
      </c>
      <c r="J260" s="90">
        <f t="shared" ref="J260:J271" si="56">YEAR(B260)</f>
        <v>2038</v>
      </c>
      <c r="K260" s="91" t="str">
        <f t="shared" ref="K260:K271" si="57">IF(ISNUMBER(F260),IF(F260&lt;&gt;0,B260,""),"")</f>
        <v/>
      </c>
    </row>
    <row r="261" spans="2:11" outlineLevel="1">
      <c r="B261" s="147">
        <f t="shared" si="50"/>
        <v>50437</v>
      </c>
      <c r="C261" s="103" t="str">
        <f t="shared" ref="C261:C264" si="58">IF(AND(F21="",$F$259&gt;0),IFERROR(C249*(C249/C201)^(1/4),C249*1.019)*F261/F249,"")</f>
        <v/>
      </c>
      <c r="D261" s="104" t="str">
        <f>IF(ISNUMBER($F261),VLOOKUP($J261,'Table 1'!$B$13:$C$33,2,FALSE)/12*1000*Study_MW,"")</f>
        <v/>
      </c>
      <c r="E261" s="104" t="str">
        <f t="shared" ref="E261:E264" si="59">IF(ISNUMBER($F261),C261+D261,"")</f>
        <v/>
      </c>
      <c r="F261" s="103" t="str">
        <f t="shared" ref="F261:F265" si="60">IF(AND(F21="",$F$259&gt;0),F249*(F249/F57)^(1/16),"")</f>
        <v/>
      </c>
      <c r="G261" s="105" t="str">
        <f t="shared" ref="G261:G264" si="61">IFERROR(IF(ISNUMBER($F261),E261/$F261,""),"")</f>
        <v/>
      </c>
      <c r="I261" s="94">
        <f t="shared" si="55"/>
        <v>2</v>
      </c>
      <c r="J261" s="90">
        <f t="shared" si="56"/>
        <v>2038</v>
      </c>
      <c r="K261" s="95" t="str">
        <f t="shared" si="57"/>
        <v/>
      </c>
    </row>
    <row r="262" spans="2:11" outlineLevel="1">
      <c r="B262" s="147">
        <f t="shared" si="50"/>
        <v>50465</v>
      </c>
      <c r="C262" s="103" t="str">
        <f t="shared" si="58"/>
        <v/>
      </c>
      <c r="D262" s="104" t="str">
        <f>IF(ISNUMBER($F262),VLOOKUP($J262,'Table 1'!$B$13:$C$33,2,FALSE)/12*1000*Study_MW,"")</f>
        <v/>
      </c>
      <c r="E262" s="104" t="str">
        <f t="shared" si="59"/>
        <v/>
      </c>
      <c r="F262" s="103" t="str">
        <f t="shared" si="60"/>
        <v/>
      </c>
      <c r="G262" s="105" t="str">
        <f t="shared" si="61"/>
        <v/>
      </c>
      <c r="I262" s="94">
        <f t="shared" si="55"/>
        <v>3</v>
      </c>
      <c r="J262" s="90">
        <f t="shared" si="56"/>
        <v>2038</v>
      </c>
      <c r="K262" s="95" t="str">
        <f t="shared" si="57"/>
        <v/>
      </c>
    </row>
    <row r="263" spans="2:11" outlineLevel="1">
      <c r="B263" s="147">
        <f t="shared" si="50"/>
        <v>50496</v>
      </c>
      <c r="C263" s="103" t="str">
        <f t="shared" si="58"/>
        <v/>
      </c>
      <c r="D263" s="104" t="str">
        <f>IF(ISNUMBER($F263),VLOOKUP($J263,'Table 1'!$B$13:$C$33,2,FALSE)/12*1000*Study_MW,"")</f>
        <v/>
      </c>
      <c r="E263" s="104" t="str">
        <f t="shared" si="59"/>
        <v/>
      </c>
      <c r="F263" s="103" t="str">
        <f t="shared" si="60"/>
        <v/>
      </c>
      <c r="G263" s="105" t="str">
        <f t="shared" si="61"/>
        <v/>
      </c>
      <c r="I263" s="94">
        <f t="shared" si="55"/>
        <v>4</v>
      </c>
      <c r="J263" s="90">
        <f t="shared" si="56"/>
        <v>2038</v>
      </c>
      <c r="K263" s="95" t="str">
        <f t="shared" si="57"/>
        <v/>
      </c>
    </row>
    <row r="264" spans="2:11" outlineLevel="1">
      <c r="B264" s="147">
        <f t="shared" si="50"/>
        <v>50526</v>
      </c>
      <c r="C264" s="103" t="str">
        <f t="shared" si="58"/>
        <v/>
      </c>
      <c r="D264" s="104" t="str">
        <f>IF(ISNUMBER($F264),VLOOKUP($J264,'Table 1'!$B$13:$C$33,2,FALSE)/12*1000*Study_MW,"")</f>
        <v/>
      </c>
      <c r="E264" s="104" t="str">
        <f t="shared" si="59"/>
        <v/>
      </c>
      <c r="F264" s="103" t="str">
        <f t="shared" si="60"/>
        <v/>
      </c>
      <c r="G264" s="105" t="str">
        <f t="shared" si="61"/>
        <v/>
      </c>
      <c r="I264" s="94">
        <f t="shared" si="55"/>
        <v>5</v>
      </c>
      <c r="J264" s="90">
        <f t="shared" si="56"/>
        <v>2038</v>
      </c>
      <c r="K264" s="95" t="str">
        <f t="shared" si="57"/>
        <v/>
      </c>
    </row>
    <row r="265" spans="2:11" outlineLevel="1">
      <c r="B265" s="147">
        <f t="shared" si="50"/>
        <v>50557</v>
      </c>
      <c r="C265" s="103" t="str">
        <f t="shared" ref="C265" si="62">IF(AND(F25="",$F$259&gt;0),IFERROR(C253*(C253/C205)^(1/4),C253*1.019)*F265/F253,"")</f>
        <v/>
      </c>
      <c r="D265" s="104" t="str">
        <f>IF(ISNUMBER($F265),VLOOKUP($J265,'Table 1'!$B$13:$C$33,2,FALSE)/12*1000*Study_MW,"")</f>
        <v/>
      </c>
      <c r="E265" s="104" t="str">
        <f t="shared" ref="E265" si="63">IF(ISNUMBER($F265),C265+D265,"")</f>
        <v/>
      </c>
      <c r="F265" s="103" t="str">
        <f t="shared" si="60"/>
        <v/>
      </c>
      <c r="G265" s="105" t="str">
        <f t="shared" ref="G265" si="64">IFERROR(IF(ISNUMBER($F265),E265/$F265,""),"")</f>
        <v/>
      </c>
      <c r="I265" s="94">
        <f t="shared" si="55"/>
        <v>6</v>
      </c>
      <c r="J265" s="90">
        <f t="shared" si="56"/>
        <v>2038</v>
      </c>
      <c r="K265" s="95" t="str">
        <f t="shared" si="57"/>
        <v/>
      </c>
    </row>
    <row r="266" spans="2:11" outlineLevel="1">
      <c r="B266" s="147">
        <f t="shared" si="50"/>
        <v>50587</v>
      </c>
      <c r="C266" s="188"/>
      <c r="D266" s="189"/>
      <c r="E266" s="189"/>
      <c r="F266" s="188"/>
      <c r="G266" s="190"/>
      <c r="I266" s="94">
        <f t="shared" si="55"/>
        <v>7</v>
      </c>
      <c r="J266" s="90">
        <f t="shared" si="56"/>
        <v>2038</v>
      </c>
      <c r="K266" s="95" t="str">
        <f t="shared" si="57"/>
        <v/>
      </c>
    </row>
    <row r="267" spans="2:11" outlineLevel="1">
      <c r="B267" s="147">
        <f t="shared" si="50"/>
        <v>50618</v>
      </c>
      <c r="C267" s="188"/>
      <c r="D267" s="189"/>
      <c r="E267" s="189"/>
      <c r="F267" s="188"/>
      <c r="G267" s="190"/>
      <c r="I267" s="94">
        <f t="shared" si="55"/>
        <v>8</v>
      </c>
      <c r="J267" s="90">
        <f t="shared" si="56"/>
        <v>2038</v>
      </c>
      <c r="K267" s="95" t="str">
        <f t="shared" si="57"/>
        <v/>
      </c>
    </row>
    <row r="268" spans="2:11" outlineLevel="1">
      <c r="B268" s="147">
        <f t="shared" si="50"/>
        <v>50649</v>
      </c>
      <c r="C268" s="188"/>
      <c r="D268" s="189"/>
      <c r="E268" s="189"/>
      <c r="F268" s="188"/>
      <c r="G268" s="190"/>
      <c r="I268" s="94">
        <f t="shared" si="55"/>
        <v>9</v>
      </c>
      <c r="J268" s="90">
        <f t="shared" si="56"/>
        <v>2038</v>
      </c>
      <c r="K268" s="95" t="str">
        <f t="shared" si="57"/>
        <v/>
      </c>
    </row>
    <row r="269" spans="2:11" outlineLevel="1">
      <c r="B269" s="147">
        <f t="shared" si="50"/>
        <v>50679</v>
      </c>
      <c r="C269" s="188"/>
      <c r="D269" s="189"/>
      <c r="E269" s="189"/>
      <c r="F269" s="188"/>
      <c r="G269" s="190"/>
      <c r="I269" s="94">
        <f t="shared" si="55"/>
        <v>10</v>
      </c>
      <c r="J269" s="90">
        <f t="shared" si="56"/>
        <v>2038</v>
      </c>
      <c r="K269" s="95" t="str">
        <f t="shared" si="57"/>
        <v/>
      </c>
    </row>
    <row r="270" spans="2:11" outlineLevel="1">
      <c r="B270" s="147">
        <f t="shared" si="50"/>
        <v>50710</v>
      </c>
      <c r="C270" s="188"/>
      <c r="D270" s="189"/>
      <c r="E270" s="189"/>
      <c r="F270" s="188"/>
      <c r="G270" s="190"/>
      <c r="I270" s="94">
        <f t="shared" si="55"/>
        <v>11</v>
      </c>
      <c r="J270" s="90">
        <f t="shared" si="56"/>
        <v>2038</v>
      </c>
      <c r="K270" s="95" t="str">
        <f t="shared" si="57"/>
        <v/>
      </c>
    </row>
    <row r="271" spans="2:11" outlineLevel="1">
      <c r="B271" s="148">
        <f t="shared" si="50"/>
        <v>50740</v>
      </c>
      <c r="C271" s="191"/>
      <c r="D271" s="192"/>
      <c r="E271" s="192"/>
      <c r="F271" s="191"/>
      <c r="G271" s="193"/>
      <c r="I271" s="81">
        <f t="shared" si="55"/>
        <v>12</v>
      </c>
      <c r="J271" s="90">
        <f t="shared" si="56"/>
        <v>2038</v>
      </c>
      <c r="K271" s="99" t="str">
        <f t="shared" si="57"/>
        <v/>
      </c>
    </row>
    <row r="272" spans="2:11">
      <c r="B272" s="106"/>
      <c r="K272" s="90"/>
    </row>
    <row r="273" spans="2:2" hidden="1">
      <c r="B273" s="72" t="str">
        <f>"Note: Energy Dollars in "&amp;YEAR(B260)&amp;" are "&amp;YEAR(B248)&amp;" x ("&amp;YEAR(B248)&amp;" / "&amp;YEAR(B200)&amp;" ) ^ (1/4)"</f>
        <v>Note: Energy Dollars in 2038 are 2037 x (2037 / 2033 ) ^ (1/4)</v>
      </c>
    </row>
  </sheetData>
  <printOptions horizontalCentered="1"/>
  <pageMargins left="0.25" right="0.25" top="0.75" bottom="0.75" header="0.3" footer="0.3"/>
  <pageSetup scale="20" orientation="portrait" r:id="rId1"/>
  <headerFooter alignWithMargins="0">
    <oddFooter>&amp;L&amp;8NPC Group - &amp;F   ( &amp;A )&amp;C &amp;R &amp;8&amp;D 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02"/>
  <sheetViews>
    <sheetView view="pageBreakPreview" zoomScale="60" zoomScaleNormal="100" workbookViewId="0">
      <selection activeCell="B3" sqref="B3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3" width="9.33203125" style="208"/>
    <col min="14" max="14" width="9.33203125" style="263"/>
    <col min="15" max="16384" width="9.33203125" style="208"/>
  </cols>
  <sheetData>
    <row r="1" spans="2:17" ht="15.75">
      <c r="B1" s="206" t="s">
        <v>108</v>
      </c>
      <c r="C1" s="207"/>
      <c r="D1" s="207"/>
      <c r="E1" s="207"/>
      <c r="F1" s="207"/>
      <c r="G1" s="207"/>
      <c r="H1" s="207"/>
      <c r="I1" s="207"/>
      <c r="J1" s="207"/>
    </row>
    <row r="2" spans="2:17" ht="15.75">
      <c r="B2" s="206" t="s">
        <v>177</v>
      </c>
      <c r="C2" s="207"/>
      <c r="D2" s="207"/>
      <c r="E2" s="207"/>
      <c r="F2" s="207"/>
      <c r="G2" s="207"/>
      <c r="H2" s="207"/>
      <c r="I2" s="207"/>
      <c r="J2" s="207"/>
    </row>
    <row r="3" spans="2:17" ht="15.75">
      <c r="B3" s="206" t="str">
        <f>TEXT($C$63,"0%")&amp;" Capacity Factor"</f>
        <v>41% Capacity Factor</v>
      </c>
      <c r="C3" s="207"/>
      <c r="D3" s="207"/>
      <c r="E3" s="207"/>
      <c r="F3" s="207"/>
      <c r="G3" s="207"/>
      <c r="H3" s="207"/>
      <c r="I3" s="207"/>
      <c r="J3" s="207"/>
    </row>
    <row r="4" spans="2:17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7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212" t="s">
        <v>136</v>
      </c>
      <c r="J5" s="19" t="s">
        <v>73</v>
      </c>
      <c r="K5" s="212" t="s">
        <v>111</v>
      </c>
    </row>
    <row r="6" spans="2:17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7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7" ht="6" customHeight="1">
      <c r="K8" s="210"/>
    </row>
    <row r="9" spans="2:17" ht="15.75">
      <c r="B9" s="60" t="str">
        <f>C52</f>
        <v>2017 IRP Wyoming Wind Resource - 41% Capacity Factor</v>
      </c>
      <c r="C9" s="210"/>
      <c r="E9" s="210"/>
      <c r="F9" s="210"/>
      <c r="G9" s="210"/>
      <c r="H9" s="210"/>
      <c r="I9" s="210"/>
      <c r="J9" s="210"/>
      <c r="K9" s="210"/>
      <c r="N9" s="208"/>
    </row>
    <row r="10" spans="2:17">
      <c r="B10" s="217">
        <v>2016</v>
      </c>
      <c r="C10" s="218">
        <f>C55</f>
        <v>1637</v>
      </c>
      <c r="D10" s="219">
        <f>C10*$C$62</f>
        <v>115.6947435682565</v>
      </c>
      <c r="E10" s="219">
        <f>C56</f>
        <v>37.565582271006477</v>
      </c>
      <c r="F10" s="220">
        <f t="shared" ref="F10:F36" si="0">(D10+E10)/(8.76*$C$63)</f>
        <v>42.464735403439889</v>
      </c>
      <c r="G10" s="220">
        <f>C58</f>
        <v>0.65</v>
      </c>
      <c r="H10" s="219">
        <f>C59</f>
        <v>-19.984206030717658</v>
      </c>
      <c r="I10" s="221">
        <f>F10+H10+G10</f>
        <v>23.130529372722229</v>
      </c>
      <c r="J10" s="221">
        <f>ROUND(I10*$C$63*8.76,2)</f>
        <v>83.48</v>
      </c>
      <c r="K10" s="219">
        <f>$C$57</f>
        <v>0.57299999999999995</v>
      </c>
      <c r="N10" s="264"/>
    </row>
    <row r="11" spans="2:17">
      <c r="B11" s="217">
        <f t="shared" ref="B11:B36" si="1">B10+1</f>
        <v>2017</v>
      </c>
      <c r="C11" s="223"/>
      <c r="D11" s="219">
        <f>ROUND(D10*(1+$D66),2)</f>
        <v>118.25</v>
      </c>
      <c r="E11" s="219">
        <f>ROUND(E10*(1+$D66),2)</f>
        <v>38.4</v>
      </c>
      <c r="F11" s="220">
        <f t="shared" si="0"/>
        <v>43.403932260495637</v>
      </c>
      <c r="G11" s="219">
        <f>ROUND(G10*(1+$D66),2)</f>
        <v>0.66</v>
      </c>
      <c r="H11" s="219">
        <f>ROUND(H10*(1+$D66),2)</f>
        <v>-20.43</v>
      </c>
      <c r="I11" s="221">
        <f>F11+H11+G11</f>
        <v>23.633932260495637</v>
      </c>
      <c r="J11" s="221">
        <f t="shared" ref="J11:J36" si="2">ROUND(I11*$C$63*8.76,2)</f>
        <v>85.3</v>
      </c>
      <c r="K11" s="219">
        <f>ROUND(K10*(1+$D66),2)</f>
        <v>0.59</v>
      </c>
      <c r="N11" s="264"/>
    </row>
    <row r="12" spans="2:17">
      <c r="B12" s="230">
        <f t="shared" si="1"/>
        <v>2018</v>
      </c>
      <c r="C12" s="231"/>
      <c r="D12" s="219">
        <f t="shared" ref="D12:G19" si="3">ROUND(D11*(1+$D67),2)</f>
        <v>120.81</v>
      </c>
      <c r="E12" s="219">
        <f t="shared" si="3"/>
        <v>39.229999999999997</v>
      </c>
      <c r="F12" s="221">
        <f t="shared" si="0"/>
        <v>44.343219399742871</v>
      </c>
      <c r="G12" s="219">
        <f t="shared" si="3"/>
        <v>0.67</v>
      </c>
      <c r="H12" s="232">
        <f t="shared" ref="H12" si="4">ROUND(H11*(1+$D67),2)</f>
        <v>-20.87</v>
      </c>
      <c r="I12" s="221">
        <f t="shared" ref="I12:I36" si="5">F12+H12+G12</f>
        <v>24.143219399742872</v>
      </c>
      <c r="J12" s="221">
        <f t="shared" si="2"/>
        <v>87.14</v>
      </c>
      <c r="K12" s="219">
        <f t="shared" ref="K12:K19" si="6">ROUND(K11*(1+$D67),2)</f>
        <v>0.6</v>
      </c>
      <c r="L12" s="210"/>
      <c r="N12" s="264"/>
    </row>
    <row r="13" spans="2:17">
      <c r="B13" s="230">
        <f t="shared" si="1"/>
        <v>2019</v>
      </c>
      <c r="C13" s="231"/>
      <c r="D13" s="219">
        <f t="shared" si="3"/>
        <v>123.23</v>
      </c>
      <c r="E13" s="219">
        <f t="shared" si="3"/>
        <v>40.020000000000003</v>
      </c>
      <c r="F13" s="221">
        <f t="shared" si="0"/>
        <v>45.232632885578759</v>
      </c>
      <c r="G13" s="219">
        <f t="shared" si="3"/>
        <v>0.68</v>
      </c>
      <c r="H13" s="232">
        <f t="shared" ref="H13" si="7">ROUND(H12*(1+$D68),2)</f>
        <v>-21.29</v>
      </c>
      <c r="I13" s="221">
        <f t="shared" si="5"/>
        <v>24.62263288557876</v>
      </c>
      <c r="J13" s="221">
        <f t="shared" si="2"/>
        <v>88.87</v>
      </c>
      <c r="K13" s="219">
        <f t="shared" si="6"/>
        <v>0.61</v>
      </c>
      <c r="L13" s="210"/>
      <c r="N13" s="264"/>
    </row>
    <row r="14" spans="2:17">
      <c r="B14" s="230">
        <f t="shared" si="1"/>
        <v>2020</v>
      </c>
      <c r="C14" s="231"/>
      <c r="D14" s="219">
        <f t="shared" si="3"/>
        <v>125.87</v>
      </c>
      <c r="E14" s="219">
        <f t="shared" si="3"/>
        <v>40.880000000000003</v>
      </c>
      <c r="F14" s="221">
        <f t="shared" si="0"/>
        <v>46.202398368577384</v>
      </c>
      <c r="G14" s="219">
        <f t="shared" si="3"/>
        <v>0.69</v>
      </c>
      <c r="H14" s="232">
        <f t="shared" ref="H14" si="8">ROUND(H13*(1+$D69),2)</f>
        <v>-21.75</v>
      </c>
      <c r="I14" s="221">
        <f t="shared" si="5"/>
        <v>25.142398368577386</v>
      </c>
      <c r="J14" s="221">
        <f t="shared" si="2"/>
        <v>90.74</v>
      </c>
      <c r="K14" s="219">
        <f t="shared" si="6"/>
        <v>0.62</v>
      </c>
      <c r="L14" s="210"/>
      <c r="N14" s="264"/>
      <c r="O14" s="227"/>
      <c r="P14" s="228"/>
      <c r="Q14" s="229"/>
    </row>
    <row r="15" spans="2:17">
      <c r="B15" s="230">
        <f t="shared" si="1"/>
        <v>2021</v>
      </c>
      <c r="C15" s="231"/>
      <c r="D15" s="219">
        <f t="shared" si="3"/>
        <v>128.69999999999999</v>
      </c>
      <c r="E15" s="219">
        <f t="shared" si="3"/>
        <v>41.8</v>
      </c>
      <c r="F15" s="221">
        <f t="shared" si="0"/>
        <v>47.241432814647339</v>
      </c>
      <c r="G15" s="219">
        <f t="shared" si="3"/>
        <v>0.71</v>
      </c>
      <c r="H15" s="232">
        <f t="shared" ref="H15" si="9">ROUND(H14*(1+$D70),2)</f>
        <v>-22.24</v>
      </c>
      <c r="I15" s="221">
        <f t="shared" si="5"/>
        <v>25.711432814647342</v>
      </c>
      <c r="J15" s="221">
        <f t="shared" si="2"/>
        <v>92.8</v>
      </c>
      <c r="K15" s="219">
        <f t="shared" si="6"/>
        <v>0.63</v>
      </c>
      <c r="L15" s="210"/>
      <c r="N15" s="264"/>
      <c r="O15" s="228"/>
      <c r="P15" s="228"/>
      <c r="Q15" s="229"/>
    </row>
    <row r="16" spans="2:17">
      <c r="B16" s="230">
        <f t="shared" si="1"/>
        <v>2022</v>
      </c>
      <c r="C16" s="231"/>
      <c r="D16" s="219">
        <f t="shared" si="3"/>
        <v>131.6</v>
      </c>
      <c r="E16" s="219">
        <f t="shared" si="3"/>
        <v>42.74</v>
      </c>
      <c r="F16" s="221">
        <f t="shared" si="0"/>
        <v>48.305404087422978</v>
      </c>
      <c r="G16" s="219">
        <f t="shared" si="3"/>
        <v>0.73</v>
      </c>
      <c r="H16" s="232">
        <f t="shared" ref="H16" si="10">ROUND(H15*(1+$D71),2)</f>
        <v>-22.74</v>
      </c>
      <c r="I16" s="221">
        <f t="shared" si="5"/>
        <v>26.29540408742298</v>
      </c>
      <c r="J16" s="221">
        <f t="shared" si="2"/>
        <v>94.9</v>
      </c>
      <c r="K16" s="219">
        <f t="shared" si="6"/>
        <v>0.64</v>
      </c>
      <c r="L16" s="210"/>
      <c r="N16" s="264"/>
    </row>
    <row r="17" spans="2:16">
      <c r="B17" s="230">
        <f t="shared" si="1"/>
        <v>2023</v>
      </c>
      <c r="C17" s="231"/>
      <c r="D17" s="219">
        <f t="shared" si="3"/>
        <v>134.63</v>
      </c>
      <c r="E17" s="219">
        <f t="shared" si="3"/>
        <v>43.72</v>
      </c>
      <c r="F17" s="221">
        <f t="shared" si="0"/>
        <v>49.416478255087114</v>
      </c>
      <c r="G17" s="219">
        <f t="shared" si="3"/>
        <v>0.75</v>
      </c>
      <c r="H17" s="232">
        <f t="shared" ref="H17" si="11">ROUND(H16*(1+$D72),2)</f>
        <v>-23.26</v>
      </c>
      <c r="I17" s="221">
        <f t="shared" si="5"/>
        <v>26.906478255087112</v>
      </c>
      <c r="J17" s="221">
        <f t="shared" si="2"/>
        <v>97.11</v>
      </c>
      <c r="K17" s="219">
        <f t="shared" si="6"/>
        <v>0.65</v>
      </c>
      <c r="L17" s="210"/>
      <c r="N17" s="264"/>
      <c r="O17" s="227"/>
    </row>
    <row r="18" spans="2:16">
      <c r="B18" s="230">
        <f t="shared" si="1"/>
        <v>2024</v>
      </c>
      <c r="C18" s="231"/>
      <c r="D18" s="219">
        <f t="shared" si="3"/>
        <v>137.74</v>
      </c>
      <c r="E18" s="219">
        <f t="shared" si="3"/>
        <v>44.73</v>
      </c>
      <c r="F18" s="221">
        <f t="shared" si="0"/>
        <v>50.55803076650264</v>
      </c>
      <c r="G18" s="219">
        <f t="shared" si="3"/>
        <v>0.77</v>
      </c>
      <c r="H18" s="232">
        <f t="shared" ref="H18" si="12">ROUND(H17*(1+$D73),2)</f>
        <v>-23.8</v>
      </c>
      <c r="I18" s="221">
        <f t="shared" si="5"/>
        <v>27.528030766502638</v>
      </c>
      <c r="J18" s="221">
        <f t="shared" si="2"/>
        <v>99.35</v>
      </c>
      <c r="K18" s="219">
        <f t="shared" si="6"/>
        <v>0.67</v>
      </c>
      <c r="L18" s="210"/>
      <c r="N18" s="264"/>
    </row>
    <row r="19" spans="2:16">
      <c r="B19" s="230">
        <f t="shared" si="1"/>
        <v>2025</v>
      </c>
      <c r="C19" s="231"/>
      <c r="D19" s="219">
        <f t="shared" si="3"/>
        <v>140.93</v>
      </c>
      <c r="E19" s="219">
        <f t="shared" si="3"/>
        <v>45.77</v>
      </c>
      <c r="F19" s="221">
        <f t="shared" si="0"/>
        <v>51.730061621669556</v>
      </c>
      <c r="G19" s="219">
        <f t="shared" si="3"/>
        <v>0.79</v>
      </c>
      <c r="H19" s="232">
        <f t="shared" ref="H19" si="13">ROUND(H18*(1+$D74),2)</f>
        <v>-24.35</v>
      </c>
      <c r="I19" s="221">
        <f t="shared" si="5"/>
        <v>28.170061621669554</v>
      </c>
      <c r="J19" s="221">
        <f t="shared" si="2"/>
        <v>101.67</v>
      </c>
      <c r="K19" s="219">
        <f t="shared" si="6"/>
        <v>0.69</v>
      </c>
      <c r="L19" s="210"/>
      <c r="N19" s="264"/>
    </row>
    <row r="20" spans="2:16">
      <c r="B20" s="230">
        <f t="shared" si="1"/>
        <v>2026</v>
      </c>
      <c r="C20" s="231"/>
      <c r="D20" s="219">
        <f>ROUND(D19*(1+$G66),2)</f>
        <v>144.16</v>
      </c>
      <c r="E20" s="219">
        <f>ROUND(E19*(1+$G66),2)</f>
        <v>46.82</v>
      </c>
      <c r="F20" s="221">
        <f t="shared" si="0"/>
        <v>52.915946269450721</v>
      </c>
      <c r="G20" s="219">
        <f>ROUND(G19*(1+$G66),2)</f>
        <v>0.81</v>
      </c>
      <c r="H20" s="232">
        <f>ROUND(H19*(1+$G66),2)</f>
        <v>-24.91</v>
      </c>
      <c r="I20" s="221">
        <f t="shared" si="5"/>
        <v>28.81594626945072</v>
      </c>
      <c r="J20" s="221">
        <f t="shared" si="2"/>
        <v>104</v>
      </c>
      <c r="K20" s="219">
        <f>ROUND(K19*(1+$G66),2)</f>
        <v>0.71</v>
      </c>
      <c r="L20" s="210"/>
      <c r="N20" s="264"/>
      <c r="P20" s="261"/>
    </row>
    <row r="21" spans="2:16">
      <c r="B21" s="230">
        <f t="shared" si="1"/>
        <v>2027</v>
      </c>
      <c r="C21" s="231"/>
      <c r="D21" s="219">
        <f t="shared" ref="D21:G28" si="14">ROUND(D20*(1+$G67),2)</f>
        <v>147.5</v>
      </c>
      <c r="E21" s="219">
        <f t="shared" si="14"/>
        <v>47.9</v>
      </c>
      <c r="F21" s="221">
        <f t="shared" si="0"/>
        <v>54.140621536551848</v>
      </c>
      <c r="G21" s="219">
        <f t="shared" si="14"/>
        <v>0.83</v>
      </c>
      <c r="H21" s="232">
        <f t="shared" ref="H21" si="15">ROUND(H20*(1+$G67),2)</f>
        <v>-25.49</v>
      </c>
      <c r="I21" s="221">
        <f t="shared" si="5"/>
        <v>29.480621536551848</v>
      </c>
      <c r="J21" s="221">
        <f t="shared" si="2"/>
        <v>106.4</v>
      </c>
      <c r="K21" s="219">
        <f t="shared" ref="K21:K28" si="16">ROUND(K20*(1+$G67),2)</f>
        <v>0.73</v>
      </c>
      <c r="L21" s="210"/>
      <c r="N21" s="264"/>
    </row>
    <row r="22" spans="2:16">
      <c r="B22" s="230">
        <f t="shared" si="1"/>
        <v>2028</v>
      </c>
      <c r="C22" s="231"/>
      <c r="D22" s="219">
        <f t="shared" si="14"/>
        <v>150.93</v>
      </c>
      <c r="E22" s="219">
        <f t="shared" si="14"/>
        <v>49.01</v>
      </c>
      <c r="F22" s="221">
        <f t="shared" si="0"/>
        <v>55.398545905927207</v>
      </c>
      <c r="G22" s="219">
        <f t="shared" si="14"/>
        <v>0.85</v>
      </c>
      <c r="H22" s="232">
        <f t="shared" ref="H22" si="17">ROUND(H21*(1+$G68),2)</f>
        <v>-26.08</v>
      </c>
      <c r="I22" s="221">
        <f t="shared" si="5"/>
        <v>30.168545905927211</v>
      </c>
      <c r="J22" s="221">
        <f t="shared" si="2"/>
        <v>108.88</v>
      </c>
      <c r="K22" s="219">
        <f t="shared" si="16"/>
        <v>0.75</v>
      </c>
      <c r="L22" s="210"/>
      <c r="N22" s="264"/>
    </row>
    <row r="23" spans="2:16">
      <c r="B23" s="230">
        <f t="shared" si="1"/>
        <v>2029</v>
      </c>
      <c r="C23" s="231"/>
      <c r="D23" s="219">
        <f t="shared" si="14"/>
        <v>154.5</v>
      </c>
      <c r="E23" s="219">
        <f t="shared" si="14"/>
        <v>50.17</v>
      </c>
      <c r="F23" s="221">
        <f t="shared" si="0"/>
        <v>56.709114687236784</v>
      </c>
      <c r="G23" s="219">
        <f t="shared" si="14"/>
        <v>0.87</v>
      </c>
      <c r="H23" s="232">
        <f t="shared" ref="H23" si="18">ROUND(H22*(1+$G69),2)</f>
        <v>-26.7</v>
      </c>
      <c r="I23" s="221">
        <f t="shared" si="5"/>
        <v>30.879114687236786</v>
      </c>
      <c r="J23" s="221">
        <f t="shared" si="2"/>
        <v>111.45</v>
      </c>
      <c r="K23" s="219">
        <f t="shared" si="16"/>
        <v>0.77</v>
      </c>
      <c r="L23" s="210"/>
      <c r="N23" s="264"/>
    </row>
    <row r="24" spans="2:16">
      <c r="B24" s="230">
        <f t="shared" si="1"/>
        <v>2030</v>
      </c>
      <c r="C24" s="224"/>
      <c r="D24" s="225">
        <f t="shared" si="14"/>
        <v>158.18</v>
      </c>
      <c r="E24" s="225">
        <f t="shared" si="14"/>
        <v>51.36</v>
      </c>
      <c r="F24" s="226">
        <f t="shared" si="0"/>
        <v>58.058474087866301</v>
      </c>
      <c r="G24" s="225">
        <f t="shared" si="14"/>
        <v>0.89</v>
      </c>
      <c r="H24" s="225">
        <f t="shared" ref="H24" si="19">ROUND(H23*(1+$G70),2)</f>
        <v>-27.34</v>
      </c>
      <c r="I24" s="226">
        <f t="shared" si="5"/>
        <v>31.608474087866302</v>
      </c>
      <c r="J24" s="226">
        <f t="shared" si="2"/>
        <v>114.08</v>
      </c>
      <c r="K24" s="225">
        <f t="shared" si="16"/>
        <v>0.79</v>
      </c>
      <c r="L24" s="210"/>
      <c r="N24" s="264"/>
    </row>
    <row r="25" spans="2:16">
      <c r="B25" s="230">
        <f t="shared" si="1"/>
        <v>2031</v>
      </c>
      <c r="C25" s="231"/>
      <c r="D25" s="219">
        <f t="shared" si="14"/>
        <v>161.97999999999999</v>
      </c>
      <c r="E25" s="219">
        <f t="shared" si="14"/>
        <v>52.59</v>
      </c>
      <c r="F25" s="221">
        <f t="shared" si="0"/>
        <v>59.452165624861465</v>
      </c>
      <c r="G25" s="219">
        <f t="shared" si="14"/>
        <v>0.91</v>
      </c>
      <c r="H25" s="232">
        <f t="shared" ref="H25" si="20">ROUND(H24*(1+$G71),2)</f>
        <v>-28</v>
      </c>
      <c r="I25" s="221">
        <f t="shared" si="5"/>
        <v>32.362165624861461</v>
      </c>
      <c r="J25" s="221">
        <f t="shared" si="2"/>
        <v>116.8</v>
      </c>
      <c r="K25" s="219">
        <f t="shared" si="16"/>
        <v>0.81</v>
      </c>
      <c r="L25" s="210"/>
      <c r="N25" s="264"/>
    </row>
    <row r="26" spans="2:16">
      <c r="B26" s="230">
        <f t="shared" si="1"/>
        <v>2032</v>
      </c>
      <c r="C26" s="231"/>
      <c r="D26" s="219">
        <f t="shared" si="14"/>
        <v>165.88</v>
      </c>
      <c r="E26" s="219">
        <f t="shared" si="14"/>
        <v>53.86</v>
      </c>
      <c r="F26" s="221">
        <f t="shared" si="0"/>
        <v>60.884647781176582</v>
      </c>
      <c r="G26" s="219">
        <f t="shared" si="14"/>
        <v>0.93</v>
      </c>
      <c r="H26" s="232">
        <f t="shared" ref="H26" si="21">ROUND(H25*(1+$G72),2)</f>
        <v>-28.67</v>
      </c>
      <c r="I26" s="221">
        <f t="shared" si="5"/>
        <v>33.14464778117658</v>
      </c>
      <c r="J26" s="221">
        <f t="shared" si="2"/>
        <v>119.62</v>
      </c>
      <c r="K26" s="219">
        <f t="shared" si="16"/>
        <v>0.83</v>
      </c>
      <c r="L26" s="210"/>
      <c r="N26" s="264"/>
    </row>
    <row r="27" spans="2:16">
      <c r="B27" s="230">
        <f t="shared" si="1"/>
        <v>2033</v>
      </c>
      <c r="C27" s="231"/>
      <c r="D27" s="219">
        <f t="shared" si="14"/>
        <v>169.89</v>
      </c>
      <c r="E27" s="219">
        <f t="shared" si="14"/>
        <v>55.16</v>
      </c>
      <c r="F27" s="221">
        <f t="shared" si="0"/>
        <v>62.355920556811633</v>
      </c>
      <c r="G27" s="219">
        <f t="shared" si="14"/>
        <v>0.95</v>
      </c>
      <c r="H27" s="232">
        <f t="shared" ref="H27" si="22">ROUND(H26*(1+$G73),2)</f>
        <v>-29.36</v>
      </c>
      <c r="I27" s="221">
        <f t="shared" si="5"/>
        <v>33.945920556811636</v>
      </c>
      <c r="J27" s="221">
        <f t="shared" si="2"/>
        <v>122.51</v>
      </c>
      <c r="K27" s="219">
        <f t="shared" si="16"/>
        <v>0.85</v>
      </c>
      <c r="L27" s="210"/>
      <c r="N27" s="264"/>
    </row>
    <row r="28" spans="2:16">
      <c r="B28" s="230">
        <f t="shared" si="1"/>
        <v>2034</v>
      </c>
      <c r="C28" s="231"/>
      <c r="D28" s="219">
        <f t="shared" si="14"/>
        <v>174</v>
      </c>
      <c r="E28" s="219">
        <f t="shared" si="14"/>
        <v>56.5</v>
      </c>
      <c r="F28" s="221">
        <f t="shared" si="0"/>
        <v>63.865983951766637</v>
      </c>
      <c r="G28" s="219">
        <f t="shared" si="14"/>
        <v>0.97</v>
      </c>
      <c r="H28" s="232">
        <f t="shared" ref="H28" si="23">ROUND(H27*(1+$G74),2)</f>
        <v>-30.07</v>
      </c>
      <c r="I28" s="221">
        <f t="shared" si="5"/>
        <v>34.765983951766636</v>
      </c>
      <c r="J28" s="221">
        <f t="shared" si="2"/>
        <v>125.47</v>
      </c>
      <c r="K28" s="219">
        <f t="shared" si="16"/>
        <v>0.87</v>
      </c>
      <c r="L28" s="210"/>
      <c r="N28" s="264"/>
    </row>
    <row r="29" spans="2:16">
      <c r="B29" s="230">
        <f t="shared" si="1"/>
        <v>2035</v>
      </c>
      <c r="C29" s="231"/>
      <c r="D29" s="219">
        <f>ROUND(D28*(1+$K66),2)</f>
        <v>178.21</v>
      </c>
      <c r="E29" s="219">
        <f>ROUND(E28*(1+$K66),2)</f>
        <v>57.87</v>
      </c>
      <c r="F29" s="221">
        <f t="shared" si="0"/>
        <v>65.412067207518731</v>
      </c>
      <c r="G29" s="219">
        <f>ROUND(G28*(1+$K66),2)</f>
        <v>0.99</v>
      </c>
      <c r="H29" s="232">
        <f>ROUND(H28*(1+$K66),2)</f>
        <v>-30.8</v>
      </c>
      <c r="I29" s="221">
        <f t="shared" si="5"/>
        <v>35.602067207518736</v>
      </c>
      <c r="J29" s="221">
        <f t="shared" si="2"/>
        <v>128.49</v>
      </c>
      <c r="K29" s="219">
        <f>ROUND(K28*(1+$K66),2)</f>
        <v>0.89</v>
      </c>
      <c r="L29" s="210"/>
      <c r="N29" s="264"/>
    </row>
    <row r="30" spans="2:16">
      <c r="B30" s="230">
        <f t="shared" si="1"/>
        <v>2036</v>
      </c>
      <c r="C30" s="231"/>
      <c r="D30" s="219">
        <f t="shared" ref="D30:G36" si="24">ROUND(D29*(1+$K67),2)</f>
        <v>182.54</v>
      </c>
      <c r="E30" s="219">
        <f t="shared" si="24"/>
        <v>59.28</v>
      </c>
      <c r="F30" s="221">
        <f t="shared" si="0"/>
        <v>67.00248259963648</v>
      </c>
      <c r="G30" s="219">
        <f t="shared" si="24"/>
        <v>1.01</v>
      </c>
      <c r="H30" s="232">
        <f t="shared" ref="H30" si="25">ROUND(H29*(1+$K67),2)</f>
        <v>-31.55</v>
      </c>
      <c r="I30" s="221">
        <f t="shared" si="5"/>
        <v>36.462482599636481</v>
      </c>
      <c r="J30" s="221">
        <f t="shared" si="2"/>
        <v>131.6</v>
      </c>
      <c r="K30" s="219">
        <f t="shared" ref="K30:K36" si="26">ROUND(K29*(1+$K67),2)</f>
        <v>0.91</v>
      </c>
      <c r="L30" s="210"/>
      <c r="N30" s="264"/>
    </row>
    <row r="31" spans="2:16">
      <c r="B31" s="230">
        <f t="shared" si="1"/>
        <v>2037</v>
      </c>
      <c r="C31" s="231"/>
      <c r="D31" s="219">
        <f t="shared" si="24"/>
        <v>186.97</v>
      </c>
      <c r="E31" s="219">
        <f t="shared" si="24"/>
        <v>60.72</v>
      </c>
      <c r="F31" s="221">
        <f t="shared" si="0"/>
        <v>68.628917852551311</v>
      </c>
      <c r="G31" s="219">
        <f t="shared" si="24"/>
        <v>1.03</v>
      </c>
      <c r="H31" s="232">
        <f t="shared" ref="H31" si="27">ROUND(H30*(1+$K68),2)</f>
        <v>-32.32</v>
      </c>
      <c r="I31" s="221">
        <f t="shared" si="5"/>
        <v>37.338917852551312</v>
      </c>
      <c r="J31" s="221">
        <f t="shared" si="2"/>
        <v>134.76</v>
      </c>
      <c r="K31" s="219">
        <f t="shared" si="26"/>
        <v>0.93</v>
      </c>
      <c r="L31" s="210"/>
      <c r="N31" s="264"/>
    </row>
    <row r="32" spans="2:16">
      <c r="B32" s="230">
        <f t="shared" si="1"/>
        <v>2038</v>
      </c>
      <c r="C32" s="231"/>
      <c r="D32" s="219">
        <f t="shared" si="24"/>
        <v>191.54</v>
      </c>
      <c r="E32" s="219">
        <f t="shared" si="24"/>
        <v>62.2</v>
      </c>
      <c r="F32" s="221">
        <f t="shared" si="0"/>
        <v>70.305226758877509</v>
      </c>
      <c r="G32" s="219">
        <f t="shared" si="24"/>
        <v>1.06</v>
      </c>
      <c r="H32" s="232">
        <f t="shared" ref="H32" si="28">ROUND(H31*(1+$K69),2)</f>
        <v>-33.11</v>
      </c>
      <c r="I32" s="221">
        <f t="shared" si="5"/>
        <v>38.255226758877512</v>
      </c>
      <c r="J32" s="221">
        <f t="shared" si="2"/>
        <v>138.07</v>
      </c>
      <c r="K32" s="219">
        <f t="shared" si="26"/>
        <v>0.95</v>
      </c>
      <c r="L32" s="210"/>
      <c r="N32" s="264"/>
    </row>
    <row r="33" spans="2:14">
      <c r="B33" s="230">
        <f t="shared" si="1"/>
        <v>2039</v>
      </c>
      <c r="C33" s="231"/>
      <c r="D33" s="219">
        <f t="shared" si="24"/>
        <v>196.23</v>
      </c>
      <c r="E33" s="219">
        <f t="shared" si="24"/>
        <v>63.72</v>
      </c>
      <c r="F33" s="221">
        <f t="shared" si="0"/>
        <v>72.025867801569362</v>
      </c>
      <c r="G33" s="219">
        <f t="shared" si="24"/>
        <v>1.0900000000000001</v>
      </c>
      <c r="H33" s="232">
        <f t="shared" ref="H33" si="29">ROUND(H32*(1+$K70),2)</f>
        <v>-33.92</v>
      </c>
      <c r="I33" s="221">
        <f t="shared" si="5"/>
        <v>39.195867801569364</v>
      </c>
      <c r="J33" s="221">
        <f t="shared" si="2"/>
        <v>141.46</v>
      </c>
      <c r="K33" s="219">
        <f t="shared" si="26"/>
        <v>0.97</v>
      </c>
      <c r="L33" s="210"/>
      <c r="N33" s="264"/>
    </row>
    <row r="34" spans="2:14">
      <c r="B34" s="230">
        <f t="shared" si="1"/>
        <v>2040</v>
      </c>
      <c r="C34" s="231"/>
      <c r="D34" s="219">
        <f t="shared" si="24"/>
        <v>201.02</v>
      </c>
      <c r="E34" s="219">
        <f t="shared" si="24"/>
        <v>65.28</v>
      </c>
      <c r="F34" s="221">
        <f t="shared" si="0"/>
        <v>73.785299463581154</v>
      </c>
      <c r="G34" s="219">
        <f t="shared" si="24"/>
        <v>1.1200000000000001</v>
      </c>
      <c r="H34" s="232">
        <f t="shared" ref="H34" si="30">ROUND(H33*(1+$K71),2)</f>
        <v>-34.75</v>
      </c>
      <c r="I34" s="221">
        <f t="shared" si="5"/>
        <v>40.155299463581152</v>
      </c>
      <c r="J34" s="221">
        <f t="shared" si="2"/>
        <v>144.93</v>
      </c>
      <c r="K34" s="219">
        <f t="shared" si="26"/>
        <v>0.99</v>
      </c>
      <c r="L34" s="210"/>
      <c r="N34" s="264"/>
    </row>
    <row r="35" spans="2:14">
      <c r="B35" s="230">
        <f t="shared" si="1"/>
        <v>2041</v>
      </c>
      <c r="C35" s="231"/>
      <c r="D35" s="219">
        <f t="shared" si="24"/>
        <v>205.95</v>
      </c>
      <c r="E35" s="219">
        <f t="shared" si="24"/>
        <v>66.88</v>
      </c>
      <c r="F35" s="221">
        <f t="shared" si="0"/>
        <v>75.5946047790043</v>
      </c>
      <c r="G35" s="219">
        <f t="shared" si="24"/>
        <v>1.1499999999999999</v>
      </c>
      <c r="H35" s="232">
        <f t="shared" ref="H35" si="31">ROUND(H34*(1+$K72),2)</f>
        <v>-35.6</v>
      </c>
      <c r="I35" s="221">
        <f t="shared" si="5"/>
        <v>41.144604779004297</v>
      </c>
      <c r="J35" s="221">
        <f t="shared" si="2"/>
        <v>148.5</v>
      </c>
      <c r="K35" s="219">
        <f t="shared" si="26"/>
        <v>1.01</v>
      </c>
      <c r="L35" s="210"/>
      <c r="N35" s="264"/>
    </row>
    <row r="36" spans="2:14">
      <c r="B36" s="230">
        <f t="shared" si="1"/>
        <v>2042</v>
      </c>
      <c r="C36" s="231"/>
      <c r="D36" s="219">
        <f t="shared" si="24"/>
        <v>211.02</v>
      </c>
      <c r="E36" s="219">
        <f t="shared" si="24"/>
        <v>68.53</v>
      </c>
      <c r="F36" s="221">
        <f t="shared" si="0"/>
        <v>77.45655450636167</v>
      </c>
      <c r="G36" s="219">
        <f t="shared" si="24"/>
        <v>1.18</v>
      </c>
      <c r="H36" s="232">
        <f t="shared" ref="H36" si="32">ROUND(H35*(1+$K73),2)</f>
        <v>-36.479999999999997</v>
      </c>
      <c r="I36" s="221">
        <f t="shared" si="5"/>
        <v>42.156554506361672</v>
      </c>
      <c r="J36" s="221">
        <f t="shared" si="2"/>
        <v>152.15</v>
      </c>
      <c r="K36" s="219">
        <f t="shared" si="26"/>
        <v>1.03</v>
      </c>
      <c r="L36" s="210"/>
      <c r="N36" s="264"/>
    </row>
    <row r="37" spans="2:14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4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4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4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4" ht="14.25">
      <c r="B42" s="234" t="s">
        <v>31</v>
      </c>
      <c r="C42" s="235"/>
      <c r="D42" s="235"/>
      <c r="E42" s="235"/>
      <c r="F42" s="235"/>
      <c r="G42" s="235"/>
      <c r="H42" s="235"/>
    </row>
    <row r="44" spans="2:14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4">
      <c r="C45" s="236" t="str">
        <f>C7</f>
        <v>(a)</v>
      </c>
      <c r="D45" s="208" t="s">
        <v>114</v>
      </c>
    </row>
    <row r="46" spans="2:14">
      <c r="C46" s="236" t="str">
        <f>D7</f>
        <v>(b)</v>
      </c>
      <c r="D46" s="221" t="str">
        <f>"= "&amp;C7&amp;" x "&amp;C62</f>
        <v>= (a) x 0.0706748586244695</v>
      </c>
    </row>
    <row r="47" spans="2:14">
      <c r="C47" s="236" t="str">
        <f>F7</f>
        <v>(d)</v>
      </c>
      <c r="D47" s="221" t="str">
        <f>"= ("&amp;$D$7&amp;" + "&amp;$E$7&amp;") /  (8.76 x "&amp;TEXT(C63,"0.0%")&amp;")"</f>
        <v>= ((b) + (c)) /  (8.76 x 41.2%)</v>
      </c>
    </row>
    <row r="48" spans="2:14">
      <c r="C48" s="236" t="str">
        <f>I7</f>
        <v>(g)</v>
      </c>
      <c r="D48" s="221" t="str">
        <f>"= "&amp;$F$7&amp;" + "&amp;$H$7</f>
        <v>= (d) + (f)</v>
      </c>
    </row>
    <row r="49" spans="2:23">
      <c r="C49" s="236" t="str">
        <f>K7</f>
        <v>(h)</v>
      </c>
      <c r="D49" s="110" t="str">
        <f>D44</f>
        <v xml:space="preserve">Plant Costs  - 2017 IRP - Table 6.1 &amp; 6.2 </v>
      </c>
    </row>
    <row r="50" spans="2:23">
      <c r="C50" s="236"/>
      <c r="D50" s="221"/>
    </row>
    <row r="51" spans="2:23" ht="13.5" thickBot="1"/>
    <row r="52" spans="2:23" ht="13.5" thickBot="1">
      <c r="C52" s="58" t="str">
        <f>B2&amp;" - "&amp;B3</f>
        <v>2017 IRP Wyoming Wind Resource - 41%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3" ht="13.5" thickBot="1">
      <c r="C53" s="241" t="s">
        <v>115</v>
      </c>
      <c r="D53" s="242" t="s">
        <v>116</v>
      </c>
      <c r="E53" s="242"/>
      <c r="F53" s="242"/>
      <c r="G53" s="242"/>
      <c r="H53" s="243"/>
      <c r="I53" s="239"/>
      <c r="J53" s="239"/>
      <c r="K53" s="240"/>
    </row>
    <row r="55" spans="2:23">
      <c r="B55" s="110" t="s">
        <v>102</v>
      </c>
      <c r="C55" s="283">
        <v>1637</v>
      </c>
      <c r="D55" s="208" t="s">
        <v>114</v>
      </c>
      <c r="H55" s="208" t="s">
        <v>9</v>
      </c>
      <c r="J55" s="271" t="s">
        <v>151</v>
      </c>
    </row>
    <row r="56" spans="2:23">
      <c r="B56" s="110" t="s">
        <v>102</v>
      </c>
      <c r="C56" s="245">
        <v>37.565582271006477</v>
      </c>
      <c r="D56" s="208" t="s">
        <v>117</v>
      </c>
      <c r="H56" s="208" t="s">
        <v>9</v>
      </c>
    </row>
    <row r="57" spans="2:23">
      <c r="B57" s="110" t="s">
        <v>102</v>
      </c>
      <c r="C57" s="250">
        <v>0.57299999999999995</v>
      </c>
      <c r="D57" s="208" t="s">
        <v>122</v>
      </c>
      <c r="H57" s="208" t="s">
        <v>119</v>
      </c>
    </row>
    <row r="58" spans="2:23">
      <c r="B58" s="110" t="s">
        <v>102</v>
      </c>
      <c r="C58" s="245">
        <v>0.65</v>
      </c>
      <c r="D58" s="208" t="s">
        <v>118</v>
      </c>
      <c r="H58" s="208" t="s">
        <v>119</v>
      </c>
      <c r="K58" s="210"/>
      <c r="L58" s="246"/>
      <c r="M58" s="68"/>
      <c r="N58" s="265"/>
      <c r="O58" s="68"/>
      <c r="P58" s="68"/>
      <c r="Q58" s="210"/>
      <c r="R58" s="210"/>
      <c r="S58" s="210"/>
      <c r="T58" s="210"/>
      <c r="U58" s="210"/>
      <c r="V58" s="210"/>
      <c r="W58" s="210"/>
    </row>
    <row r="59" spans="2:23">
      <c r="B59" s="110" t="s">
        <v>102</v>
      </c>
      <c r="C59" s="258">
        <v>-19.984206030717658</v>
      </c>
      <c r="D59" s="208" t="s">
        <v>120</v>
      </c>
      <c r="H59" s="208" t="s">
        <v>119</v>
      </c>
      <c r="K59" s="248"/>
      <c r="L59" s="248"/>
      <c r="M59" s="249"/>
      <c r="O59" s="247"/>
      <c r="P59" s="210"/>
      <c r="Q59" s="210"/>
      <c r="R59" s="210"/>
      <c r="S59" s="210"/>
      <c r="T59" s="210"/>
      <c r="U59" s="210"/>
      <c r="V59" s="210"/>
      <c r="W59" s="210"/>
    </row>
    <row r="60" spans="2:23">
      <c r="K60" s="248"/>
      <c r="L60" s="248"/>
      <c r="M60" s="248"/>
      <c r="N60" s="266"/>
      <c r="O60" s="247"/>
      <c r="P60" s="210"/>
      <c r="Q60" s="210"/>
      <c r="R60" s="210"/>
      <c r="S60" s="210"/>
      <c r="T60" s="210"/>
      <c r="U60" s="210"/>
      <c r="V60" s="210"/>
      <c r="W60" s="210"/>
    </row>
    <row r="61" spans="2:23">
      <c r="C61" s="252"/>
      <c r="K61" s="248"/>
      <c r="L61" s="248"/>
      <c r="M61" s="248"/>
      <c r="N61" s="266"/>
      <c r="O61" s="248"/>
      <c r="R61" s="210"/>
      <c r="S61" s="210"/>
      <c r="T61" s="210"/>
      <c r="U61" s="210"/>
      <c r="V61" s="210"/>
      <c r="W61" s="210"/>
    </row>
    <row r="62" spans="2:23">
      <c r="C62" s="253">
        <v>7.0674858624469455E-2</v>
      </c>
      <c r="D62" s="208" t="s">
        <v>54</v>
      </c>
      <c r="K62" s="254"/>
      <c r="L62" s="255"/>
      <c r="M62" s="255"/>
      <c r="O62" s="256"/>
    </row>
    <row r="63" spans="2:23">
      <c r="C63" s="284">
        <v>0.41199999999999998</v>
      </c>
      <c r="D63" s="208" t="s">
        <v>55</v>
      </c>
      <c r="J63" s="271" t="s">
        <v>151</v>
      </c>
    </row>
    <row r="64" spans="2:23" ht="13.5" thickBot="1">
      <c r="D64" s="251"/>
    </row>
    <row r="65" spans="3:14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4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4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135"/>
      <c r="K67" s="57">
        <v>2.4311492116604327E-2</v>
      </c>
    </row>
    <row r="68" spans="3:14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135"/>
      <c r="K68" s="57">
        <v>2.4277391473133791E-2</v>
      </c>
    </row>
    <row r="69" spans="3:14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135"/>
      <c r="K69" s="57">
        <v>2.4418737348747444E-2</v>
      </c>
    </row>
    <row r="70" spans="3:14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135"/>
      <c r="K70" s="57">
        <v>2.4490791911648602E-2</v>
      </c>
    </row>
    <row r="71" spans="3:14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135"/>
      <c r="K71" s="57">
        <v>2.442458536688985E-2</v>
      </c>
    </row>
    <row r="72" spans="3:14" s="210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135"/>
      <c r="K72" s="57">
        <v>2.4530694634797623E-2</v>
      </c>
      <c r="N72" s="266"/>
    </row>
    <row r="73" spans="3:14" s="210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135"/>
      <c r="K73" s="57">
        <v>2.4630996146588036E-2</v>
      </c>
      <c r="N73" s="266"/>
    </row>
    <row r="74" spans="3:14" s="210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135"/>
      <c r="K74" s="57">
        <v>2.4704209858992465E-2</v>
      </c>
      <c r="N74" s="266"/>
    </row>
    <row r="75" spans="3:14" s="210" customFormat="1">
      <c r="N75" s="266"/>
    </row>
    <row r="76" spans="3:14" s="210" customFormat="1">
      <c r="N76" s="266"/>
    </row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1" sqref="B1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5" width="9.33203125" style="208"/>
    <col min="16" max="16" width="0" style="208" hidden="1" customWidth="1"/>
    <col min="17" max="16384" width="9.33203125" style="208"/>
  </cols>
  <sheetData>
    <row r="1" spans="2:18" ht="15.75">
      <c r="B1" s="206" t="s">
        <v>108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178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43%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212" t="s">
        <v>136</v>
      </c>
      <c r="J5" s="19" t="s">
        <v>73</v>
      </c>
      <c r="K5" s="212" t="s">
        <v>111</v>
      </c>
      <c r="P5" s="212" t="s">
        <v>110</v>
      </c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30</v>
      </c>
    </row>
    <row r="8" spans="2:18" ht="6" customHeight="1">
      <c r="K8" s="210"/>
    </row>
    <row r="9" spans="2:18" ht="15.75">
      <c r="B9" s="60" t="str">
        <f>C52</f>
        <v>2017 IRP Wyoming DJ Wind Resource - 43%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1737.2476650701883</v>
      </c>
      <c r="D10" s="219">
        <f>C10*$C$62</f>
        <v>122.77973312452522</v>
      </c>
      <c r="E10" s="219">
        <f>C56</f>
        <v>37.565582271006477</v>
      </c>
      <c r="F10" s="220">
        <f t="shared" ref="F10:F36" si="0">(D10+E10)/(8.76*$C$63)</f>
        <v>42.568045926391555</v>
      </c>
      <c r="G10" s="220">
        <f>C58</f>
        <v>0.65</v>
      </c>
      <c r="H10" s="267">
        <f>C59</f>
        <v>0</v>
      </c>
      <c r="I10" s="221">
        <f t="shared" ref="I10:I36" si="1">F10+H10+G10</f>
        <v>43.218045926391554</v>
      </c>
      <c r="J10" s="221">
        <f>ROUND(I10*$C$63*8.76,2)</f>
        <v>162.79</v>
      </c>
      <c r="K10" s="219">
        <f>$C$57</f>
        <v>0.57299999999999995</v>
      </c>
      <c r="N10" s="222"/>
      <c r="P10" s="260">
        <f>$C$59</f>
        <v>0</v>
      </c>
    </row>
    <row r="11" spans="2:18">
      <c r="B11" s="217">
        <f t="shared" ref="B11:B36" si="2">B10+1</f>
        <v>2017</v>
      </c>
      <c r="C11" s="223"/>
      <c r="D11" s="219">
        <f>ROUND(D10*(1+$D66),2)</f>
        <v>125.49</v>
      </c>
      <c r="E11" s="219">
        <f>ROUND(E10*(1+$D66),2)</f>
        <v>38.4</v>
      </c>
      <c r="F11" s="220">
        <f t="shared" si="0"/>
        <v>43.509079324625674</v>
      </c>
      <c r="G11" s="219">
        <f>ROUND(G10*(1+$D66),2)</f>
        <v>0.66</v>
      </c>
      <c r="H11" s="219">
        <f>ROUND(H10*(1+$D66),2)</f>
        <v>0</v>
      </c>
      <c r="I11" s="221">
        <f t="shared" si="1"/>
        <v>44.16907932462567</v>
      </c>
      <c r="J11" s="221">
        <f t="shared" ref="J11:J36" si="3">ROUND(I11*$C$63*8.76,2)</f>
        <v>166.38</v>
      </c>
      <c r="K11" s="219">
        <f>ROUND(K10*(1+$D66),2)</f>
        <v>0.59</v>
      </c>
      <c r="N11" s="222"/>
      <c r="P11" s="260">
        <f>ROUND(P10*(1+$D66),2)</f>
        <v>0</v>
      </c>
    </row>
    <row r="12" spans="2:18">
      <c r="B12" s="230">
        <f t="shared" si="2"/>
        <v>2018</v>
      </c>
      <c r="C12" s="231"/>
      <c r="D12" s="219">
        <f t="shared" ref="D12:E19" si="4">ROUND(D11*(1+$D67),2)</f>
        <v>128.21</v>
      </c>
      <c r="E12" s="219">
        <f t="shared" si="4"/>
        <v>39.229999999999997</v>
      </c>
      <c r="F12" s="221">
        <f t="shared" si="0"/>
        <v>44.451523839864073</v>
      </c>
      <c r="G12" s="219">
        <f t="shared" ref="G12:G19" si="5">ROUND(G11*(1+$D67),2)</f>
        <v>0.67</v>
      </c>
      <c r="H12" s="232">
        <f t="shared" ref="H12" si="6">ROUND(H11*(1+$D67),2)</f>
        <v>0</v>
      </c>
      <c r="I12" s="221">
        <f t="shared" si="1"/>
        <v>45.121523839864075</v>
      </c>
      <c r="J12" s="221">
        <f t="shared" si="3"/>
        <v>169.96</v>
      </c>
      <c r="K12" s="219">
        <f t="shared" ref="K12:K19" si="7">ROUND(K11*(1+$D67),2)</f>
        <v>0.6</v>
      </c>
      <c r="L12" s="210"/>
      <c r="N12" s="222"/>
      <c r="P12" s="260">
        <f t="shared" ref="P12:P19" si="8">ROUND(P11*(1+$D67),2)</f>
        <v>0</v>
      </c>
    </row>
    <row r="13" spans="2:18">
      <c r="B13" s="230">
        <f t="shared" si="2"/>
        <v>2019</v>
      </c>
      <c r="C13" s="231"/>
      <c r="D13" s="219">
        <f t="shared" si="4"/>
        <v>130.78</v>
      </c>
      <c r="E13" s="219">
        <f t="shared" si="4"/>
        <v>40.020000000000003</v>
      </c>
      <c r="F13" s="221">
        <f t="shared" si="0"/>
        <v>45.343527662737607</v>
      </c>
      <c r="G13" s="219">
        <f t="shared" si="5"/>
        <v>0.68</v>
      </c>
      <c r="H13" s="232">
        <f t="shared" ref="H13" si="9">ROUND(H12*(1+$D68),2)</f>
        <v>0</v>
      </c>
      <c r="I13" s="221">
        <f t="shared" si="1"/>
        <v>46.023527662737607</v>
      </c>
      <c r="J13" s="221">
        <f t="shared" si="3"/>
        <v>173.36</v>
      </c>
      <c r="K13" s="219">
        <f t="shared" si="7"/>
        <v>0.61</v>
      </c>
      <c r="L13" s="210"/>
      <c r="N13" s="222"/>
      <c r="P13" s="260">
        <f t="shared" si="8"/>
        <v>0</v>
      </c>
    </row>
    <row r="14" spans="2:18">
      <c r="B14" s="230">
        <f t="shared" si="2"/>
        <v>2020</v>
      </c>
      <c r="C14" s="231"/>
      <c r="D14" s="219">
        <f t="shared" si="4"/>
        <v>133.58000000000001</v>
      </c>
      <c r="E14" s="219">
        <f t="shared" si="4"/>
        <v>40.880000000000003</v>
      </c>
      <c r="F14" s="221">
        <f t="shared" si="0"/>
        <v>46.315174684081981</v>
      </c>
      <c r="G14" s="219">
        <f t="shared" si="5"/>
        <v>0.69</v>
      </c>
      <c r="H14" s="232">
        <f t="shared" ref="H14" si="10">ROUND(H13*(1+$D69),2)</f>
        <v>0</v>
      </c>
      <c r="I14" s="221">
        <f t="shared" si="1"/>
        <v>47.005174684081979</v>
      </c>
      <c r="J14" s="221">
        <f t="shared" si="3"/>
        <v>177.06</v>
      </c>
      <c r="K14" s="219">
        <f t="shared" si="7"/>
        <v>0.62</v>
      </c>
      <c r="L14" s="210"/>
      <c r="N14" s="222"/>
      <c r="O14" s="227"/>
      <c r="P14" s="260">
        <f t="shared" si="8"/>
        <v>0</v>
      </c>
      <c r="Q14" s="228"/>
      <c r="R14" s="229"/>
    </row>
    <row r="15" spans="2:18">
      <c r="B15" s="230">
        <f t="shared" si="2"/>
        <v>2021</v>
      </c>
      <c r="C15" s="231"/>
      <c r="D15" s="219">
        <f t="shared" si="4"/>
        <v>136.58000000000001</v>
      </c>
      <c r="E15" s="219">
        <f t="shared" si="4"/>
        <v>41.8</v>
      </c>
      <c r="F15" s="221">
        <f t="shared" si="0"/>
        <v>47.355845810767761</v>
      </c>
      <c r="G15" s="219">
        <f t="shared" si="5"/>
        <v>0.71</v>
      </c>
      <c r="H15" s="232">
        <f t="shared" ref="H15" si="11">ROUND(H14*(1+$D70),2)</f>
        <v>0</v>
      </c>
      <c r="I15" s="221">
        <f t="shared" si="1"/>
        <v>48.065845810767762</v>
      </c>
      <c r="J15" s="221">
        <f t="shared" si="3"/>
        <v>181.05</v>
      </c>
      <c r="K15" s="219">
        <f t="shared" si="7"/>
        <v>0.63</v>
      </c>
      <c r="L15" s="210"/>
      <c r="N15" s="228"/>
      <c r="O15" s="228"/>
      <c r="P15" s="260">
        <f t="shared" si="8"/>
        <v>0</v>
      </c>
      <c r="Q15" s="228"/>
      <c r="R15" s="229"/>
    </row>
    <row r="16" spans="2:18">
      <c r="B16" s="230">
        <f t="shared" si="2"/>
        <v>2022</v>
      </c>
      <c r="C16" s="231"/>
      <c r="D16" s="219">
        <f t="shared" si="4"/>
        <v>139.66</v>
      </c>
      <c r="E16" s="219">
        <f t="shared" si="4"/>
        <v>42.74</v>
      </c>
      <c r="F16" s="221">
        <f t="shared" si="0"/>
        <v>48.423064670277164</v>
      </c>
      <c r="G16" s="219">
        <f t="shared" si="5"/>
        <v>0.73</v>
      </c>
      <c r="H16" s="232">
        <f t="shared" ref="H16" si="12">ROUND(H15*(1+$D71),2)</f>
        <v>0</v>
      </c>
      <c r="I16" s="221">
        <f t="shared" si="1"/>
        <v>49.153064670277161</v>
      </c>
      <c r="J16" s="221">
        <f t="shared" si="3"/>
        <v>185.15</v>
      </c>
      <c r="K16" s="219">
        <f t="shared" si="7"/>
        <v>0.64</v>
      </c>
      <c r="L16" s="210"/>
      <c r="N16" s="222"/>
      <c r="P16" s="260">
        <f t="shared" si="8"/>
        <v>0</v>
      </c>
    </row>
    <row r="17" spans="2:17">
      <c r="B17" s="230">
        <f t="shared" si="2"/>
        <v>2023</v>
      </c>
      <c r="C17" s="231"/>
      <c r="D17" s="219">
        <f t="shared" si="4"/>
        <v>142.88</v>
      </c>
      <c r="E17" s="219">
        <f t="shared" si="4"/>
        <v>43.72</v>
      </c>
      <c r="F17" s="221">
        <f t="shared" si="0"/>
        <v>49.538069448869066</v>
      </c>
      <c r="G17" s="219">
        <f t="shared" si="5"/>
        <v>0.75</v>
      </c>
      <c r="H17" s="232">
        <f t="shared" ref="H17" si="13">ROUND(H16*(1+$D72),2)</f>
        <v>0</v>
      </c>
      <c r="I17" s="221">
        <f t="shared" si="1"/>
        <v>50.288069448869066</v>
      </c>
      <c r="J17" s="221">
        <f t="shared" si="3"/>
        <v>189.43</v>
      </c>
      <c r="K17" s="219">
        <f t="shared" si="7"/>
        <v>0.65</v>
      </c>
      <c r="L17" s="210"/>
      <c r="N17" s="222"/>
      <c r="O17" s="227"/>
      <c r="P17" s="260">
        <f t="shared" si="8"/>
        <v>0</v>
      </c>
    </row>
    <row r="18" spans="2:17">
      <c r="B18" s="230">
        <f t="shared" si="2"/>
        <v>2024</v>
      </c>
      <c r="C18" s="231"/>
      <c r="D18" s="219">
        <f t="shared" si="4"/>
        <v>146.19</v>
      </c>
      <c r="E18" s="219">
        <f t="shared" si="4"/>
        <v>44.73</v>
      </c>
      <c r="F18" s="221">
        <f t="shared" si="0"/>
        <v>50.68493150684931</v>
      </c>
      <c r="G18" s="219">
        <f t="shared" si="5"/>
        <v>0.77</v>
      </c>
      <c r="H18" s="232">
        <f t="shared" ref="H18" si="14">ROUND(H17*(1+$D73),2)</f>
        <v>0</v>
      </c>
      <c r="I18" s="221">
        <f t="shared" si="1"/>
        <v>51.454931506849313</v>
      </c>
      <c r="J18" s="221">
        <f t="shared" si="3"/>
        <v>193.82</v>
      </c>
      <c r="K18" s="219">
        <f t="shared" si="7"/>
        <v>0.67</v>
      </c>
      <c r="L18" s="210"/>
      <c r="P18" s="260">
        <f t="shared" si="8"/>
        <v>0</v>
      </c>
    </row>
    <row r="19" spans="2:17">
      <c r="B19" s="230">
        <f t="shared" si="2"/>
        <v>2025</v>
      </c>
      <c r="C19" s="231"/>
      <c r="D19" s="219">
        <f t="shared" si="4"/>
        <v>149.58000000000001</v>
      </c>
      <c r="E19" s="219">
        <f t="shared" si="4"/>
        <v>45.77</v>
      </c>
      <c r="F19" s="221">
        <f t="shared" si="0"/>
        <v>51.860996070935549</v>
      </c>
      <c r="G19" s="219">
        <f t="shared" si="5"/>
        <v>0.79</v>
      </c>
      <c r="H19" s="232">
        <f t="shared" ref="H19" si="15">ROUND(H18*(1+$D74),2)</f>
        <v>0</v>
      </c>
      <c r="I19" s="221">
        <f t="shared" si="1"/>
        <v>52.650996070935548</v>
      </c>
      <c r="J19" s="221">
        <f t="shared" si="3"/>
        <v>198.33</v>
      </c>
      <c r="K19" s="219">
        <f t="shared" si="7"/>
        <v>0.69</v>
      </c>
      <c r="L19" s="210"/>
      <c r="P19" s="260">
        <f t="shared" si="8"/>
        <v>0</v>
      </c>
    </row>
    <row r="20" spans="2:17">
      <c r="B20" s="230">
        <f t="shared" si="2"/>
        <v>2026</v>
      </c>
      <c r="C20" s="231"/>
      <c r="D20" s="219">
        <f t="shared" ref="D20:D28" si="16">ROUND(D19*(1+$G66),2)</f>
        <v>153.01</v>
      </c>
      <c r="E20" s="219">
        <f t="shared" ref="E20:E28" si="17">ROUND(E19*(1+$G66),2)</f>
        <v>46.82</v>
      </c>
      <c r="F20" s="221">
        <f t="shared" si="0"/>
        <v>53.050334501433575</v>
      </c>
      <c r="G20" s="219">
        <f t="shared" ref="G20:G28" si="18">ROUND(G19*(1+$G66),2)</f>
        <v>0.81</v>
      </c>
      <c r="H20" s="232">
        <f t="shared" ref="H20:H28" si="19">ROUND(H19*(1+$G66),2)</f>
        <v>0</v>
      </c>
      <c r="I20" s="221">
        <f t="shared" si="1"/>
        <v>53.860334501433577</v>
      </c>
      <c r="J20" s="221">
        <f t="shared" si="3"/>
        <v>202.88</v>
      </c>
      <c r="K20" s="219">
        <f t="shared" ref="K20:K28" si="20">ROUND(K19*(1+$G66),2)</f>
        <v>0.71</v>
      </c>
      <c r="L20" s="210"/>
      <c r="P20" s="260">
        <f t="shared" ref="P20:P28" si="21">ROUND(P19*(1+$G66),2)</f>
        <v>0</v>
      </c>
      <c r="Q20" s="261"/>
    </row>
    <row r="21" spans="2:17">
      <c r="B21" s="230">
        <f t="shared" si="2"/>
        <v>2027</v>
      </c>
      <c r="C21" s="231"/>
      <c r="D21" s="219">
        <f t="shared" si="16"/>
        <v>156.55000000000001</v>
      </c>
      <c r="E21" s="219">
        <f t="shared" si="17"/>
        <v>47.9</v>
      </c>
      <c r="F21" s="221">
        <f t="shared" si="0"/>
        <v>54.27683975788468</v>
      </c>
      <c r="G21" s="219">
        <f t="shared" si="18"/>
        <v>0.83</v>
      </c>
      <c r="H21" s="232">
        <f t="shared" si="19"/>
        <v>0</v>
      </c>
      <c r="I21" s="221">
        <f t="shared" si="1"/>
        <v>55.106839757884678</v>
      </c>
      <c r="J21" s="221">
        <f t="shared" si="3"/>
        <v>207.58</v>
      </c>
      <c r="K21" s="219">
        <f t="shared" si="20"/>
        <v>0.73</v>
      </c>
      <c r="L21" s="210"/>
      <c r="P21" s="260">
        <f t="shared" si="21"/>
        <v>0</v>
      </c>
    </row>
    <row r="22" spans="2:17">
      <c r="B22" s="230">
        <f t="shared" si="2"/>
        <v>2028</v>
      </c>
      <c r="C22" s="231"/>
      <c r="D22" s="219">
        <f t="shared" si="16"/>
        <v>160.19</v>
      </c>
      <c r="E22" s="219">
        <f t="shared" si="17"/>
        <v>49.01</v>
      </c>
      <c r="F22" s="221">
        <f t="shared" si="0"/>
        <v>55.537857067006478</v>
      </c>
      <c r="G22" s="219">
        <f t="shared" si="18"/>
        <v>0.85</v>
      </c>
      <c r="H22" s="232">
        <f t="shared" si="19"/>
        <v>0</v>
      </c>
      <c r="I22" s="221">
        <f t="shared" si="1"/>
        <v>56.387857067006479</v>
      </c>
      <c r="J22" s="221">
        <f t="shared" si="3"/>
        <v>212.4</v>
      </c>
      <c r="K22" s="219">
        <f t="shared" si="20"/>
        <v>0.75</v>
      </c>
      <c r="L22" s="210"/>
      <c r="P22" s="260">
        <f t="shared" si="21"/>
        <v>0</v>
      </c>
    </row>
    <row r="23" spans="2:17">
      <c r="B23" s="230">
        <f t="shared" si="2"/>
        <v>2029</v>
      </c>
      <c r="C23" s="231"/>
      <c r="D23" s="219">
        <f t="shared" si="16"/>
        <v>163.98</v>
      </c>
      <c r="E23" s="219">
        <f t="shared" si="17"/>
        <v>50.17</v>
      </c>
      <c r="F23" s="221">
        <f t="shared" si="0"/>
        <v>56.851969841775507</v>
      </c>
      <c r="G23" s="219">
        <f t="shared" si="18"/>
        <v>0.87</v>
      </c>
      <c r="H23" s="232">
        <f t="shared" si="19"/>
        <v>0</v>
      </c>
      <c r="I23" s="221">
        <f t="shared" si="1"/>
        <v>57.721969841775504</v>
      </c>
      <c r="J23" s="221">
        <f t="shared" si="3"/>
        <v>217.43</v>
      </c>
      <c r="K23" s="219">
        <f t="shared" si="20"/>
        <v>0.77</v>
      </c>
      <c r="L23" s="210"/>
      <c r="P23" s="260">
        <f t="shared" si="21"/>
        <v>0</v>
      </c>
    </row>
    <row r="24" spans="2:17">
      <c r="B24" s="230">
        <f t="shared" si="2"/>
        <v>2030</v>
      </c>
      <c r="C24" s="224"/>
      <c r="D24" s="225">
        <f t="shared" si="16"/>
        <v>167.88</v>
      </c>
      <c r="E24" s="225">
        <f t="shared" si="17"/>
        <v>51.36</v>
      </c>
      <c r="F24" s="226">
        <f t="shared" si="0"/>
        <v>58.203249442497615</v>
      </c>
      <c r="G24" s="225">
        <f t="shared" si="18"/>
        <v>0.89</v>
      </c>
      <c r="H24" s="225">
        <f t="shared" si="19"/>
        <v>0</v>
      </c>
      <c r="I24" s="226">
        <f t="shared" si="1"/>
        <v>59.093249442497616</v>
      </c>
      <c r="J24" s="226">
        <f t="shared" si="3"/>
        <v>222.59</v>
      </c>
      <c r="K24" s="225">
        <f t="shared" si="20"/>
        <v>0.79</v>
      </c>
      <c r="L24" s="210"/>
      <c r="P24" s="260">
        <f t="shared" si="21"/>
        <v>0</v>
      </c>
    </row>
    <row r="25" spans="2:17">
      <c r="B25" s="230">
        <f t="shared" si="2"/>
        <v>2031</v>
      </c>
      <c r="C25" s="231"/>
      <c r="D25" s="219">
        <f t="shared" si="16"/>
        <v>171.91</v>
      </c>
      <c r="E25" s="219">
        <f t="shared" si="17"/>
        <v>52.59</v>
      </c>
      <c r="F25" s="221">
        <f t="shared" si="0"/>
        <v>59.599660189019858</v>
      </c>
      <c r="G25" s="219">
        <f t="shared" si="18"/>
        <v>0.91</v>
      </c>
      <c r="H25" s="232">
        <f t="shared" si="19"/>
        <v>0</v>
      </c>
      <c r="I25" s="221">
        <f t="shared" si="1"/>
        <v>60.509660189019854</v>
      </c>
      <c r="J25" s="221">
        <f t="shared" si="3"/>
        <v>227.93</v>
      </c>
      <c r="K25" s="219">
        <f t="shared" si="20"/>
        <v>0.81</v>
      </c>
      <c r="L25" s="210"/>
      <c r="P25" s="260">
        <f t="shared" si="21"/>
        <v>0</v>
      </c>
    </row>
    <row r="26" spans="2:17">
      <c r="B26" s="230">
        <f t="shared" si="2"/>
        <v>2032</v>
      </c>
      <c r="C26" s="231"/>
      <c r="D26" s="219">
        <f t="shared" si="16"/>
        <v>176.05</v>
      </c>
      <c r="E26" s="219">
        <f t="shared" si="17"/>
        <v>53.86</v>
      </c>
      <c r="F26" s="221">
        <f t="shared" si="0"/>
        <v>61.035892534777538</v>
      </c>
      <c r="G26" s="219">
        <f t="shared" si="18"/>
        <v>0.93</v>
      </c>
      <c r="H26" s="232">
        <f t="shared" si="19"/>
        <v>0</v>
      </c>
      <c r="I26" s="221">
        <f t="shared" si="1"/>
        <v>61.965892534777538</v>
      </c>
      <c r="J26" s="221">
        <f t="shared" si="3"/>
        <v>233.41</v>
      </c>
      <c r="K26" s="219">
        <f t="shared" si="20"/>
        <v>0.83</v>
      </c>
      <c r="L26" s="210"/>
      <c r="P26" s="260">
        <f t="shared" si="21"/>
        <v>0</v>
      </c>
    </row>
    <row r="27" spans="2:17">
      <c r="B27" s="230">
        <f t="shared" si="2"/>
        <v>2033</v>
      </c>
      <c r="C27" s="231"/>
      <c r="D27" s="219">
        <f t="shared" si="16"/>
        <v>180.31</v>
      </c>
      <c r="E27" s="219">
        <f t="shared" si="17"/>
        <v>55.16</v>
      </c>
      <c r="F27" s="221">
        <f t="shared" si="0"/>
        <v>62.511946479770629</v>
      </c>
      <c r="G27" s="219">
        <f t="shared" si="18"/>
        <v>0.95</v>
      </c>
      <c r="H27" s="232">
        <f t="shared" si="19"/>
        <v>0</v>
      </c>
      <c r="I27" s="221">
        <f t="shared" si="1"/>
        <v>63.461946479770631</v>
      </c>
      <c r="J27" s="221">
        <f t="shared" si="3"/>
        <v>239.05</v>
      </c>
      <c r="K27" s="219">
        <f t="shared" si="20"/>
        <v>0.85</v>
      </c>
      <c r="L27" s="210"/>
      <c r="P27" s="260">
        <f t="shared" si="21"/>
        <v>0</v>
      </c>
    </row>
    <row r="28" spans="2:17">
      <c r="B28" s="230">
        <f t="shared" si="2"/>
        <v>2034</v>
      </c>
      <c r="C28" s="231"/>
      <c r="D28" s="219">
        <f t="shared" si="16"/>
        <v>184.68</v>
      </c>
      <c r="E28" s="219">
        <f t="shared" si="17"/>
        <v>56.5</v>
      </c>
      <c r="F28" s="221">
        <f t="shared" si="0"/>
        <v>64.02782202399915</v>
      </c>
      <c r="G28" s="219">
        <f t="shared" si="18"/>
        <v>0.97</v>
      </c>
      <c r="H28" s="232">
        <f t="shared" si="19"/>
        <v>0</v>
      </c>
      <c r="I28" s="221">
        <f t="shared" si="1"/>
        <v>64.997822023999149</v>
      </c>
      <c r="J28" s="221">
        <f t="shared" si="3"/>
        <v>244.83</v>
      </c>
      <c r="K28" s="219">
        <f t="shared" si="20"/>
        <v>0.87</v>
      </c>
      <c r="L28" s="210"/>
      <c r="P28" s="260">
        <f t="shared" si="21"/>
        <v>0</v>
      </c>
    </row>
    <row r="29" spans="2:17">
      <c r="B29" s="230">
        <f t="shared" si="2"/>
        <v>2035</v>
      </c>
      <c r="C29" s="231"/>
      <c r="D29" s="219">
        <f t="shared" ref="D29:E36" si="22">ROUND(D28*(1+$K66),2)</f>
        <v>189.14</v>
      </c>
      <c r="E29" s="219">
        <f t="shared" si="22"/>
        <v>57.87</v>
      </c>
      <c r="F29" s="221">
        <f t="shared" si="0"/>
        <v>65.575554847616019</v>
      </c>
      <c r="G29" s="219">
        <f>ROUND(G28*(1+$K66),2)</f>
        <v>0.99</v>
      </c>
      <c r="H29" s="232">
        <f>ROUND(H28*(1+$K66),2)</f>
        <v>0</v>
      </c>
      <c r="I29" s="221">
        <f t="shared" si="1"/>
        <v>66.565554847616013</v>
      </c>
      <c r="J29" s="221">
        <f t="shared" si="3"/>
        <v>250.74</v>
      </c>
      <c r="K29" s="219">
        <f>ROUND(K28*(1+$K66),2)</f>
        <v>0.89</v>
      </c>
      <c r="L29" s="210"/>
      <c r="P29" s="260">
        <f>ROUND(P28*(1+$K66),2)</f>
        <v>0</v>
      </c>
    </row>
    <row r="30" spans="2:17">
      <c r="B30" s="230">
        <f t="shared" si="2"/>
        <v>2036</v>
      </c>
      <c r="C30" s="231"/>
      <c r="D30" s="219">
        <f t="shared" si="22"/>
        <v>193.74</v>
      </c>
      <c r="E30" s="219">
        <f t="shared" si="22"/>
        <v>59.28</v>
      </c>
      <c r="F30" s="221">
        <f t="shared" si="0"/>
        <v>67.171073590315387</v>
      </c>
      <c r="G30" s="219">
        <f t="shared" ref="G30:G36" si="23">ROUND(G29*(1+$K67),2)</f>
        <v>1.01</v>
      </c>
      <c r="H30" s="232">
        <f t="shared" ref="H30" si="24">ROUND(H29*(1+$K67),2)</f>
        <v>0</v>
      </c>
      <c r="I30" s="221">
        <f t="shared" si="1"/>
        <v>68.181073590315393</v>
      </c>
      <c r="J30" s="221">
        <f t="shared" si="3"/>
        <v>256.82</v>
      </c>
      <c r="K30" s="219">
        <f t="shared" ref="K30:K36" si="25">ROUND(K29*(1+$K67),2)</f>
        <v>0.91</v>
      </c>
      <c r="L30" s="210"/>
      <c r="P30" s="260">
        <f t="shared" ref="P30:P36" si="26">ROUND(P29*(1+$K67),2)</f>
        <v>0</v>
      </c>
    </row>
    <row r="31" spans="2:17">
      <c r="B31" s="230">
        <f t="shared" si="2"/>
        <v>2037</v>
      </c>
      <c r="C31" s="231"/>
      <c r="D31" s="219">
        <f t="shared" si="22"/>
        <v>198.44</v>
      </c>
      <c r="E31" s="219">
        <f t="shared" si="22"/>
        <v>60.72</v>
      </c>
      <c r="F31" s="221">
        <f t="shared" si="0"/>
        <v>68.801104385685449</v>
      </c>
      <c r="G31" s="219">
        <f t="shared" si="23"/>
        <v>1.03</v>
      </c>
      <c r="H31" s="232">
        <f t="shared" ref="H31" si="27">ROUND(H30*(1+$K68),2)</f>
        <v>0</v>
      </c>
      <c r="I31" s="221">
        <f t="shared" si="1"/>
        <v>69.83110438568545</v>
      </c>
      <c r="J31" s="221">
        <f t="shared" si="3"/>
        <v>263.04000000000002</v>
      </c>
      <c r="K31" s="219">
        <f t="shared" si="25"/>
        <v>0.93</v>
      </c>
      <c r="L31" s="210"/>
      <c r="P31" s="260">
        <f t="shared" si="26"/>
        <v>0</v>
      </c>
    </row>
    <row r="32" spans="2:17">
      <c r="B32" s="230">
        <f t="shared" si="2"/>
        <v>2038</v>
      </c>
      <c r="C32" s="231"/>
      <c r="D32" s="219">
        <f t="shared" si="22"/>
        <v>203.29</v>
      </c>
      <c r="E32" s="219">
        <f t="shared" si="22"/>
        <v>62.2</v>
      </c>
      <c r="F32" s="221">
        <f t="shared" si="0"/>
        <v>70.481575873420411</v>
      </c>
      <c r="G32" s="219">
        <f t="shared" si="23"/>
        <v>1.06</v>
      </c>
      <c r="H32" s="232">
        <f t="shared" ref="H32" si="28">ROUND(H31*(1+$K69),2)</f>
        <v>0</v>
      </c>
      <c r="I32" s="221">
        <f t="shared" si="1"/>
        <v>71.541575873420413</v>
      </c>
      <c r="J32" s="221">
        <f t="shared" si="3"/>
        <v>269.48</v>
      </c>
      <c r="K32" s="219">
        <f t="shared" si="25"/>
        <v>0.95</v>
      </c>
      <c r="L32" s="210"/>
      <c r="P32" s="260">
        <f t="shared" si="26"/>
        <v>0</v>
      </c>
    </row>
    <row r="33" spans="2:16">
      <c r="B33" s="230">
        <f t="shared" si="2"/>
        <v>2039</v>
      </c>
      <c r="C33" s="231"/>
      <c r="D33" s="219">
        <f t="shared" si="22"/>
        <v>208.27</v>
      </c>
      <c r="E33" s="219">
        <f t="shared" si="22"/>
        <v>63.72</v>
      </c>
      <c r="F33" s="221">
        <f t="shared" si="0"/>
        <v>72.207178506955515</v>
      </c>
      <c r="G33" s="219">
        <f t="shared" si="23"/>
        <v>1.0900000000000001</v>
      </c>
      <c r="H33" s="232">
        <f t="shared" ref="H33" si="29">ROUND(H32*(1+$K70),2)</f>
        <v>0</v>
      </c>
      <c r="I33" s="221">
        <f t="shared" si="1"/>
        <v>73.297178506955518</v>
      </c>
      <c r="J33" s="221">
        <f t="shared" si="3"/>
        <v>276.10000000000002</v>
      </c>
      <c r="K33" s="219">
        <f t="shared" si="25"/>
        <v>0.97</v>
      </c>
      <c r="L33" s="210"/>
      <c r="P33" s="260">
        <f t="shared" si="26"/>
        <v>0</v>
      </c>
    </row>
    <row r="34" spans="2:16">
      <c r="B34" s="230">
        <f t="shared" si="2"/>
        <v>2040</v>
      </c>
      <c r="C34" s="231"/>
      <c r="D34" s="219">
        <f t="shared" si="22"/>
        <v>213.36</v>
      </c>
      <c r="E34" s="219">
        <f t="shared" si="22"/>
        <v>65.28</v>
      </c>
      <c r="F34" s="221">
        <f t="shared" si="0"/>
        <v>73.972602739726028</v>
      </c>
      <c r="G34" s="219">
        <f t="shared" si="23"/>
        <v>1.1200000000000001</v>
      </c>
      <c r="H34" s="232">
        <f t="shared" ref="H34" si="30">ROUND(H33*(1+$K71),2)</f>
        <v>0</v>
      </c>
      <c r="I34" s="221">
        <f t="shared" si="1"/>
        <v>75.092602739726033</v>
      </c>
      <c r="J34" s="221">
        <f t="shared" si="3"/>
        <v>282.86</v>
      </c>
      <c r="K34" s="219">
        <f t="shared" si="25"/>
        <v>0.99</v>
      </c>
      <c r="L34" s="210"/>
      <c r="P34" s="260">
        <f t="shared" si="26"/>
        <v>0</v>
      </c>
    </row>
    <row r="35" spans="2:16">
      <c r="B35" s="230">
        <f t="shared" si="2"/>
        <v>2041</v>
      </c>
      <c r="C35" s="231"/>
      <c r="D35" s="219">
        <f t="shared" si="22"/>
        <v>218.59</v>
      </c>
      <c r="E35" s="219">
        <f t="shared" si="22"/>
        <v>66.88</v>
      </c>
      <c r="F35" s="221">
        <f t="shared" si="0"/>
        <v>75.78581289157907</v>
      </c>
      <c r="G35" s="219">
        <f t="shared" si="23"/>
        <v>1.1499999999999999</v>
      </c>
      <c r="H35" s="232">
        <f t="shared" ref="H35" si="31">ROUND(H34*(1+$K72),2)</f>
        <v>0</v>
      </c>
      <c r="I35" s="221">
        <f t="shared" si="1"/>
        <v>76.935812891579076</v>
      </c>
      <c r="J35" s="221">
        <f t="shared" si="3"/>
        <v>289.8</v>
      </c>
      <c r="K35" s="219">
        <f t="shared" si="25"/>
        <v>1.01</v>
      </c>
      <c r="L35" s="210"/>
      <c r="P35" s="260">
        <f t="shared" si="26"/>
        <v>0</v>
      </c>
    </row>
    <row r="36" spans="2:16">
      <c r="B36" s="230">
        <f t="shared" si="2"/>
        <v>2042</v>
      </c>
      <c r="C36" s="231"/>
      <c r="D36" s="219">
        <f t="shared" si="22"/>
        <v>223.97</v>
      </c>
      <c r="E36" s="219">
        <f t="shared" si="22"/>
        <v>68.53</v>
      </c>
      <c r="F36" s="221">
        <f t="shared" si="0"/>
        <v>77.65211850907933</v>
      </c>
      <c r="G36" s="219">
        <f t="shared" si="23"/>
        <v>1.18</v>
      </c>
      <c r="H36" s="232">
        <f t="shared" ref="H36" si="32">ROUND(H35*(1+$K73),2)</f>
        <v>0</v>
      </c>
      <c r="I36" s="221">
        <f t="shared" si="1"/>
        <v>78.832118509079336</v>
      </c>
      <c r="J36" s="221">
        <f t="shared" si="3"/>
        <v>296.94</v>
      </c>
      <c r="K36" s="219">
        <f t="shared" si="25"/>
        <v>1.03</v>
      </c>
      <c r="L36" s="210"/>
      <c r="P36" s="260">
        <f t="shared" si="26"/>
        <v>0</v>
      </c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114</v>
      </c>
    </row>
    <row r="46" spans="2:16">
      <c r="C46" s="236" t="str">
        <f>D7</f>
        <v>(b)</v>
      </c>
      <c r="D46" s="221" t="str">
        <f>"= "&amp;C7&amp;" x "&amp;C62</f>
        <v>= (a) x 0.0706748586244695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43.0%)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(i)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Wyoming DJ Wind Resource - 43%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115</v>
      </c>
      <c r="D53" s="242" t="s">
        <v>116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102</v>
      </c>
      <c r="C55" s="244">
        <v>1737.2476650701883</v>
      </c>
      <c r="D55" s="208" t="s">
        <v>114</v>
      </c>
      <c r="H55" s="208" t="s">
        <v>9</v>
      </c>
    </row>
    <row r="56" spans="2:24">
      <c r="B56" s="110" t="s">
        <v>102</v>
      </c>
      <c r="C56" s="245">
        <v>37.565582271006477</v>
      </c>
      <c r="D56" s="208" t="s">
        <v>117</v>
      </c>
      <c r="H56" s="208" t="s">
        <v>9</v>
      </c>
    </row>
    <row r="57" spans="2:24">
      <c r="B57" s="110" t="s">
        <v>102</v>
      </c>
      <c r="C57" s="250">
        <v>0.57299999999999995</v>
      </c>
      <c r="D57" s="208" t="s">
        <v>122</v>
      </c>
      <c r="H57" s="208" t="s">
        <v>119</v>
      </c>
    </row>
    <row r="58" spans="2:24">
      <c r="B58" s="110" t="s">
        <v>102</v>
      </c>
      <c r="C58" s="245">
        <v>0.65</v>
      </c>
      <c r="D58" s="208" t="s">
        <v>118</v>
      </c>
      <c r="H58" s="208" t="s">
        <v>119</v>
      </c>
      <c r="K58" s="210"/>
      <c r="L58" s="246"/>
      <c r="M58" s="68"/>
      <c r="N58" s="247"/>
      <c r="O58" s="68"/>
      <c r="P58" s="247"/>
      <c r="Q58" s="68"/>
      <c r="R58" s="210"/>
      <c r="S58" s="210"/>
      <c r="T58" s="210"/>
      <c r="U58" s="210"/>
      <c r="V58" s="210"/>
      <c r="W58" s="210"/>
      <c r="X58" s="210"/>
    </row>
    <row r="59" spans="2:24">
      <c r="B59" s="110" t="s">
        <v>102</v>
      </c>
      <c r="C59" s="258"/>
      <c r="D59" s="208" t="s">
        <v>120</v>
      </c>
      <c r="H59" s="208" t="s">
        <v>119</v>
      </c>
      <c r="K59" s="248"/>
      <c r="L59" s="248"/>
      <c r="M59" s="249"/>
      <c r="N59" s="250"/>
      <c r="O59" s="247"/>
      <c r="P59" s="251"/>
      <c r="Q59" s="210"/>
      <c r="R59" s="210"/>
      <c r="S59" s="210"/>
      <c r="T59" s="210"/>
      <c r="U59" s="210"/>
      <c r="V59" s="210"/>
      <c r="W59" s="210"/>
      <c r="X59" s="210"/>
    </row>
    <row r="60" spans="2:24">
      <c r="K60" s="248"/>
      <c r="L60" s="248"/>
      <c r="M60" s="248"/>
      <c r="N60" s="210"/>
      <c r="O60" s="247"/>
      <c r="P60" s="251"/>
      <c r="Q60" s="210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L61" s="248"/>
      <c r="M61" s="248"/>
      <c r="N61" s="210"/>
      <c r="O61" s="248"/>
      <c r="P61" s="251"/>
      <c r="S61" s="210"/>
      <c r="T61" s="210"/>
      <c r="U61" s="210"/>
      <c r="V61" s="210"/>
      <c r="W61" s="210"/>
      <c r="X61" s="210"/>
    </row>
    <row r="62" spans="2:24">
      <c r="C62" s="253">
        <v>7.0674858624469455E-2</v>
      </c>
      <c r="D62" s="208" t="s">
        <v>54</v>
      </c>
      <c r="K62" s="254"/>
      <c r="L62" s="255"/>
      <c r="M62" s="255"/>
      <c r="O62" s="256"/>
    </row>
    <row r="63" spans="2:24">
      <c r="C63" s="257">
        <v>0.43</v>
      </c>
      <c r="D63" s="208" t="s">
        <v>55</v>
      </c>
    </row>
    <row r="64" spans="2:24" ht="13.5" thickBot="1">
      <c r="D64" s="251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135"/>
      <c r="K67" s="57">
        <v>2.4311492116604327E-2</v>
      </c>
    </row>
    <row r="68" spans="3:11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135"/>
      <c r="K68" s="57">
        <v>2.4277391473133791E-2</v>
      </c>
    </row>
    <row r="69" spans="3:11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135"/>
      <c r="K69" s="57">
        <v>2.4418737348747444E-2</v>
      </c>
    </row>
    <row r="70" spans="3:11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135"/>
      <c r="K70" s="57">
        <v>2.4490791911648602E-2</v>
      </c>
    </row>
    <row r="71" spans="3:11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135"/>
      <c r="K71" s="57">
        <v>2.442458536688985E-2</v>
      </c>
    </row>
    <row r="72" spans="3:11" s="210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135"/>
      <c r="K72" s="57">
        <v>2.4530694634797623E-2</v>
      </c>
    </row>
    <row r="73" spans="3:11" s="210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135"/>
      <c r="K73" s="57">
        <v>2.4630996146588036E-2</v>
      </c>
    </row>
    <row r="74" spans="3:11" s="210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G56" sqref="G56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5" width="9.33203125" style="208"/>
    <col min="16" max="16" width="9.33203125" style="208" customWidth="1"/>
    <col min="17" max="16384" width="9.33203125" style="208"/>
  </cols>
  <sheetData>
    <row r="1" spans="2:18" ht="15.75">
      <c r="B1" s="206" t="s">
        <v>108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179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31%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  <c r="P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19" t="s">
        <v>73</v>
      </c>
      <c r="J5" s="19" t="s">
        <v>73</v>
      </c>
      <c r="K5" s="212" t="s">
        <v>111</v>
      </c>
      <c r="P5" s="272"/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8" ht="6" customHeight="1">
      <c r="K8" s="210"/>
    </row>
    <row r="9" spans="2:18" ht="15.75">
      <c r="B9" s="60" t="str">
        <f>C52</f>
        <v>2017 IRP Utah Solar Resource - 31%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1822.4072122157659</v>
      </c>
      <c r="D10" s="219">
        <f>C10*$C$62</f>
        <v>140.61107266637151</v>
      </c>
      <c r="E10" s="219">
        <f>C56</f>
        <v>19.693557659779859</v>
      </c>
      <c r="F10" s="220">
        <f t="shared" ref="F10:F33" si="0">(D10+E10)/(8.76*$C$63)</f>
        <v>58.84120686185063</v>
      </c>
      <c r="G10" s="220">
        <f>C58</f>
        <v>0</v>
      </c>
      <c r="H10" s="219">
        <f>C59</f>
        <v>-2.446131410134015</v>
      </c>
      <c r="I10" s="221">
        <f t="shared" ref="I10:I36" si="1">F10+H10+G10</f>
        <v>56.395075451716615</v>
      </c>
      <c r="J10" s="221">
        <f>ROUND(I10*$C$63*8.76,2)</f>
        <v>153.63999999999999</v>
      </c>
      <c r="K10" s="219">
        <f>$C$57</f>
        <v>0.60299999999999998</v>
      </c>
      <c r="N10" s="222"/>
      <c r="P10" s="260"/>
    </row>
    <row r="11" spans="2:18">
      <c r="B11" s="217">
        <f t="shared" ref="B11:B36" si="2">B10+1</f>
        <v>2017</v>
      </c>
      <c r="C11" s="223"/>
      <c r="D11" s="219">
        <f>ROUND(D10*(1+$D66),2)</f>
        <v>143.72</v>
      </c>
      <c r="E11" s="219">
        <f>ROUND(E10*(1+$D66),2)</f>
        <v>20.13</v>
      </c>
      <c r="F11" s="220">
        <f t="shared" si="0"/>
        <v>60.142565593387069</v>
      </c>
      <c r="G11" s="219">
        <f>ROUND(G10*(1+$D66),2)</f>
        <v>0</v>
      </c>
      <c r="H11" s="219">
        <f>ROUND(H10*(1+$D66),2)</f>
        <v>-2.5</v>
      </c>
      <c r="I11" s="221">
        <f t="shared" si="1"/>
        <v>57.642565593387069</v>
      </c>
      <c r="J11" s="221">
        <f t="shared" ref="J11:J36" si="3">ROUND(I11*$C$63*8.76,2)</f>
        <v>157.04</v>
      </c>
      <c r="K11" s="219">
        <f t="shared" ref="K11:K19" si="4">ROUND(K10*(1+$D66),2)</f>
        <v>0.62</v>
      </c>
      <c r="N11" s="222"/>
      <c r="P11" s="260"/>
    </row>
    <row r="12" spans="2:18">
      <c r="B12" s="230">
        <f t="shared" si="2"/>
        <v>2018</v>
      </c>
      <c r="C12" s="231"/>
      <c r="D12" s="219">
        <f t="shared" ref="D12:G19" si="5">ROUND(D11*(1+$D67),2)</f>
        <v>146.84</v>
      </c>
      <c r="E12" s="219">
        <f t="shared" si="5"/>
        <v>20.57</v>
      </c>
      <c r="F12" s="221">
        <f t="shared" si="0"/>
        <v>61.449294513206773</v>
      </c>
      <c r="G12" s="219">
        <f t="shared" si="5"/>
        <v>0</v>
      </c>
      <c r="H12" s="232">
        <f t="shared" ref="H12" si="6">ROUND(H11*(1+$D67),2)</f>
        <v>-2.5499999999999998</v>
      </c>
      <c r="I12" s="221">
        <f t="shared" si="1"/>
        <v>58.899294513206776</v>
      </c>
      <c r="J12" s="221">
        <f t="shared" si="3"/>
        <v>160.46</v>
      </c>
      <c r="K12" s="219">
        <f t="shared" si="4"/>
        <v>0.63</v>
      </c>
      <c r="L12" s="210"/>
      <c r="N12" s="222"/>
      <c r="P12" s="260"/>
    </row>
    <row r="13" spans="2:18">
      <c r="B13" s="230">
        <f t="shared" si="2"/>
        <v>2019</v>
      </c>
      <c r="C13" s="231"/>
      <c r="D13" s="219">
        <f t="shared" si="5"/>
        <v>149.78</v>
      </c>
      <c r="E13" s="219">
        <f t="shared" si="5"/>
        <v>20.98</v>
      </c>
      <c r="F13" s="221">
        <f t="shared" si="0"/>
        <v>62.678941109104521</v>
      </c>
      <c r="G13" s="219">
        <f t="shared" si="5"/>
        <v>0</v>
      </c>
      <c r="H13" s="232">
        <f t="shared" ref="H13" si="7">ROUND(H12*(1+$D68),2)</f>
        <v>-2.6</v>
      </c>
      <c r="I13" s="221">
        <f t="shared" si="1"/>
        <v>60.07894110910452</v>
      </c>
      <c r="J13" s="221">
        <f t="shared" si="3"/>
        <v>163.68</v>
      </c>
      <c r="K13" s="219">
        <f t="shared" si="4"/>
        <v>0.64</v>
      </c>
      <c r="L13" s="210"/>
      <c r="N13" s="222"/>
      <c r="P13" s="260"/>
    </row>
    <row r="14" spans="2:18">
      <c r="B14" s="230">
        <f t="shared" si="2"/>
        <v>2020</v>
      </c>
      <c r="C14" s="231"/>
      <c r="D14" s="219">
        <f t="shared" si="5"/>
        <v>152.99</v>
      </c>
      <c r="E14" s="219">
        <f t="shared" si="5"/>
        <v>21.43</v>
      </c>
      <c r="F14" s="221">
        <f t="shared" si="0"/>
        <v>64.022375897458488</v>
      </c>
      <c r="G14" s="219">
        <f t="shared" si="5"/>
        <v>0</v>
      </c>
      <c r="H14" s="232">
        <f t="shared" ref="H14" si="8">ROUND(H13*(1+$D69),2)</f>
        <v>-2.66</v>
      </c>
      <c r="I14" s="221">
        <f t="shared" si="1"/>
        <v>61.362375897458492</v>
      </c>
      <c r="J14" s="221">
        <f t="shared" si="3"/>
        <v>167.17</v>
      </c>
      <c r="K14" s="219">
        <f t="shared" si="4"/>
        <v>0.65</v>
      </c>
      <c r="L14" s="210"/>
      <c r="N14" s="222"/>
      <c r="O14" s="227"/>
      <c r="P14" s="260"/>
      <c r="Q14" s="228"/>
      <c r="R14" s="229"/>
    </row>
    <row r="15" spans="2:18">
      <c r="B15" s="230">
        <f t="shared" si="2"/>
        <v>2021</v>
      </c>
      <c r="C15" s="231"/>
      <c r="D15" s="219">
        <f t="shared" si="5"/>
        <v>156.41999999999999</v>
      </c>
      <c r="E15" s="219">
        <f t="shared" si="5"/>
        <v>21.91</v>
      </c>
      <c r="F15" s="221">
        <f t="shared" si="0"/>
        <v>65.457575357148102</v>
      </c>
      <c r="G15" s="219">
        <f t="shared" si="5"/>
        <v>0</v>
      </c>
      <c r="H15" s="232">
        <f t="shared" ref="H15" si="9">ROUND(H14*(1+$D70),2)</f>
        <v>-2.72</v>
      </c>
      <c r="I15" s="221">
        <f t="shared" si="1"/>
        <v>62.737575357148103</v>
      </c>
      <c r="J15" s="221">
        <f t="shared" si="3"/>
        <v>170.92</v>
      </c>
      <c r="K15" s="219">
        <f t="shared" si="4"/>
        <v>0.66</v>
      </c>
      <c r="L15" s="210"/>
      <c r="N15" s="228"/>
      <c r="O15" s="228"/>
      <c r="P15" s="260"/>
      <c r="Q15" s="228"/>
      <c r="R15" s="229"/>
    </row>
    <row r="16" spans="2:18">
      <c r="B16" s="230">
        <f t="shared" si="2"/>
        <v>2022</v>
      </c>
      <c r="C16" s="231"/>
      <c r="D16" s="219">
        <f t="shared" si="5"/>
        <v>159.94999999999999</v>
      </c>
      <c r="E16" s="219">
        <f t="shared" si="5"/>
        <v>22.4</v>
      </c>
      <c r="F16" s="221">
        <f t="shared" si="0"/>
        <v>66.933151272225402</v>
      </c>
      <c r="G16" s="219">
        <f t="shared" si="5"/>
        <v>0</v>
      </c>
      <c r="H16" s="232">
        <f t="shared" ref="H16" si="10">ROUND(H15*(1+$D71),2)</f>
        <v>-2.78</v>
      </c>
      <c r="I16" s="221">
        <f t="shared" si="1"/>
        <v>64.153151272225401</v>
      </c>
      <c r="J16" s="221">
        <f t="shared" si="3"/>
        <v>174.78</v>
      </c>
      <c r="K16" s="219">
        <f t="shared" si="4"/>
        <v>0.67</v>
      </c>
      <c r="L16" s="210"/>
      <c r="N16" s="222"/>
      <c r="P16" s="260"/>
    </row>
    <row r="17" spans="2:17">
      <c r="B17" s="230">
        <f t="shared" si="2"/>
        <v>2023</v>
      </c>
      <c r="C17" s="231"/>
      <c r="D17" s="219">
        <f t="shared" si="5"/>
        <v>163.63</v>
      </c>
      <c r="E17" s="219">
        <f t="shared" si="5"/>
        <v>22.92</v>
      </c>
      <c r="F17" s="221">
        <f t="shared" si="0"/>
        <v>68.474797750664379</v>
      </c>
      <c r="G17" s="219">
        <f t="shared" si="5"/>
        <v>0</v>
      </c>
      <c r="H17" s="232">
        <f t="shared" ref="H17" si="11">ROUND(H16*(1+$D72),2)</f>
        <v>-2.84</v>
      </c>
      <c r="I17" s="221">
        <f t="shared" si="1"/>
        <v>65.634797750664376</v>
      </c>
      <c r="J17" s="221">
        <f t="shared" si="3"/>
        <v>178.81</v>
      </c>
      <c r="K17" s="219">
        <f t="shared" si="4"/>
        <v>0.69</v>
      </c>
      <c r="L17" s="210"/>
      <c r="N17" s="222"/>
      <c r="O17" s="227"/>
      <c r="P17" s="260"/>
    </row>
    <row r="18" spans="2:17">
      <c r="B18" s="230">
        <f t="shared" si="2"/>
        <v>2024</v>
      </c>
      <c r="C18" s="231"/>
      <c r="D18" s="219">
        <f t="shared" si="5"/>
        <v>167.42</v>
      </c>
      <c r="E18" s="219">
        <f t="shared" si="5"/>
        <v>23.45</v>
      </c>
      <c r="F18" s="221">
        <f t="shared" si="0"/>
        <v>70.060491271344461</v>
      </c>
      <c r="G18" s="219">
        <f t="shared" si="5"/>
        <v>0</v>
      </c>
      <c r="H18" s="232">
        <f t="shared" ref="H18" si="12">ROUND(H17*(1+$D73),2)</f>
        <v>-2.91</v>
      </c>
      <c r="I18" s="221">
        <f t="shared" si="1"/>
        <v>67.150491271344464</v>
      </c>
      <c r="J18" s="221">
        <f t="shared" si="3"/>
        <v>182.94</v>
      </c>
      <c r="K18" s="219">
        <f t="shared" si="4"/>
        <v>0.71</v>
      </c>
      <c r="L18" s="210"/>
      <c r="P18" s="260"/>
    </row>
    <row r="19" spans="2:17">
      <c r="B19" s="230">
        <f t="shared" si="2"/>
        <v>2025</v>
      </c>
      <c r="C19" s="231"/>
      <c r="D19" s="219">
        <f t="shared" si="5"/>
        <v>171.3</v>
      </c>
      <c r="E19" s="219">
        <f t="shared" si="5"/>
        <v>23.99</v>
      </c>
      <c r="F19" s="221">
        <f t="shared" si="0"/>
        <v>71.682890660558826</v>
      </c>
      <c r="G19" s="219">
        <f t="shared" si="5"/>
        <v>0</v>
      </c>
      <c r="H19" s="232">
        <f t="shared" ref="H19" si="13">ROUND(H18*(1+$D74),2)</f>
        <v>-2.98</v>
      </c>
      <c r="I19" s="221">
        <f t="shared" si="1"/>
        <v>68.702890660558822</v>
      </c>
      <c r="J19" s="221">
        <f t="shared" si="3"/>
        <v>187.17</v>
      </c>
      <c r="K19" s="219">
        <f t="shared" si="4"/>
        <v>0.73</v>
      </c>
      <c r="L19" s="210"/>
      <c r="P19" s="260"/>
    </row>
    <row r="20" spans="2:17">
      <c r="B20" s="230">
        <f t="shared" si="2"/>
        <v>2026</v>
      </c>
      <c r="C20" s="231"/>
      <c r="D20" s="219">
        <f>ROUND(D19*(1+$G66),2)</f>
        <v>175.23</v>
      </c>
      <c r="E20" s="219">
        <f>ROUND(E19*(1+$G66),2)</f>
        <v>24.54</v>
      </c>
      <c r="F20" s="221">
        <f t="shared" si="0"/>
        <v>73.327313570893708</v>
      </c>
      <c r="G20" s="219">
        <f>ROUND(G19*(1+$G66),2)</f>
        <v>0</v>
      </c>
      <c r="H20" s="232">
        <f>ROUND(H19*(1+$G66),2)</f>
        <v>-3.05</v>
      </c>
      <c r="I20" s="221">
        <f t="shared" si="1"/>
        <v>70.27731357089371</v>
      </c>
      <c r="J20" s="221">
        <f t="shared" si="3"/>
        <v>191.46</v>
      </c>
      <c r="K20" s="219">
        <f t="shared" ref="K20:K28" si="14">ROUND(K19*(1+$G66),2)</f>
        <v>0.75</v>
      </c>
      <c r="L20" s="210"/>
      <c r="P20" s="260"/>
      <c r="Q20" s="261"/>
    </row>
    <row r="21" spans="2:17">
      <c r="B21" s="230">
        <f t="shared" si="2"/>
        <v>2027</v>
      </c>
      <c r="C21" s="231"/>
      <c r="D21" s="219">
        <f t="shared" ref="D21:G28" si="15">ROUND(D20*(1+$G67),2)</f>
        <v>179.29</v>
      </c>
      <c r="E21" s="219">
        <f t="shared" si="15"/>
        <v>25.11</v>
      </c>
      <c r="F21" s="221">
        <f t="shared" si="0"/>
        <v>75.026795284030001</v>
      </c>
      <c r="G21" s="219">
        <f t="shared" si="15"/>
        <v>0</v>
      </c>
      <c r="H21" s="232">
        <f t="shared" ref="H21" si="16">ROUND(H20*(1+$G67),2)</f>
        <v>-3.12</v>
      </c>
      <c r="I21" s="221">
        <f t="shared" si="1"/>
        <v>71.906795284029997</v>
      </c>
      <c r="J21" s="221">
        <f t="shared" si="3"/>
        <v>195.9</v>
      </c>
      <c r="K21" s="219">
        <f t="shared" si="14"/>
        <v>0.77</v>
      </c>
      <c r="L21" s="210"/>
      <c r="P21" s="260"/>
    </row>
    <row r="22" spans="2:17">
      <c r="B22" s="230">
        <f t="shared" si="2"/>
        <v>2028</v>
      </c>
      <c r="C22" s="231"/>
      <c r="D22" s="219">
        <f t="shared" si="15"/>
        <v>183.46</v>
      </c>
      <c r="E22" s="219">
        <f t="shared" si="15"/>
        <v>25.69</v>
      </c>
      <c r="F22" s="221">
        <f t="shared" si="0"/>
        <v>76.770324039407427</v>
      </c>
      <c r="G22" s="219">
        <f t="shared" si="15"/>
        <v>0</v>
      </c>
      <c r="H22" s="232">
        <f t="shared" ref="H22" si="17">ROUND(H21*(1+$G68),2)</f>
        <v>-3.19</v>
      </c>
      <c r="I22" s="221">
        <f t="shared" si="1"/>
        <v>73.580324039407429</v>
      </c>
      <c r="J22" s="221">
        <f t="shared" si="3"/>
        <v>200.46</v>
      </c>
      <c r="K22" s="219">
        <f t="shared" si="14"/>
        <v>0.79</v>
      </c>
      <c r="L22" s="210"/>
      <c r="P22" s="260"/>
    </row>
    <row r="23" spans="2:17">
      <c r="B23" s="230">
        <f t="shared" si="2"/>
        <v>2029</v>
      </c>
      <c r="C23" s="231"/>
      <c r="D23" s="219">
        <f t="shared" si="15"/>
        <v>187.8</v>
      </c>
      <c r="E23" s="219">
        <f t="shared" si="15"/>
        <v>26.3</v>
      </c>
      <c r="F23" s="221">
        <f t="shared" si="0"/>
        <v>78.587264531853364</v>
      </c>
      <c r="G23" s="219">
        <f t="shared" si="15"/>
        <v>0</v>
      </c>
      <c r="H23" s="232">
        <f t="shared" ref="H23" si="18">ROUND(H22*(1+$G69),2)</f>
        <v>-3.27</v>
      </c>
      <c r="I23" s="221">
        <f t="shared" si="1"/>
        <v>75.317264531853368</v>
      </c>
      <c r="J23" s="221">
        <f t="shared" si="3"/>
        <v>205.19</v>
      </c>
      <c r="K23" s="219">
        <f t="shared" si="14"/>
        <v>0.81</v>
      </c>
      <c r="L23" s="210"/>
      <c r="P23" s="260"/>
    </row>
    <row r="24" spans="2:17">
      <c r="B24" s="230">
        <f t="shared" si="2"/>
        <v>2030</v>
      </c>
      <c r="C24" s="224"/>
      <c r="D24" s="225">
        <f t="shared" si="15"/>
        <v>192.27</v>
      </c>
      <c r="E24" s="225">
        <f t="shared" si="15"/>
        <v>26.93</v>
      </c>
      <c r="F24" s="226">
        <f t="shared" si="0"/>
        <v>80.459263827100685</v>
      </c>
      <c r="G24" s="225">
        <f t="shared" si="15"/>
        <v>0</v>
      </c>
      <c r="H24" s="225">
        <f t="shared" ref="H24" si="19">ROUND(H23*(1+$G70),2)</f>
        <v>-3.35</v>
      </c>
      <c r="I24" s="226">
        <f t="shared" si="1"/>
        <v>77.10926382710069</v>
      </c>
      <c r="J24" s="226">
        <f t="shared" si="3"/>
        <v>210.07</v>
      </c>
      <c r="K24" s="225">
        <f t="shared" si="14"/>
        <v>0.83</v>
      </c>
      <c r="L24" s="210"/>
      <c r="P24" s="260"/>
    </row>
    <row r="25" spans="2:17">
      <c r="B25" s="230">
        <f t="shared" si="2"/>
        <v>2031</v>
      </c>
      <c r="C25" s="231"/>
      <c r="D25" s="219">
        <f t="shared" si="15"/>
        <v>196.89</v>
      </c>
      <c r="E25" s="219">
        <f t="shared" si="15"/>
        <v>27.58</v>
      </c>
      <c r="F25" s="221">
        <f t="shared" si="0"/>
        <v>82.393663098856237</v>
      </c>
      <c r="G25" s="219">
        <f t="shared" si="15"/>
        <v>0</v>
      </c>
      <c r="H25" s="232">
        <f t="shared" ref="H25" si="20">ROUND(H24*(1+$G71),2)</f>
        <v>-3.43</v>
      </c>
      <c r="I25" s="221">
        <f t="shared" si="1"/>
        <v>78.96366309885623</v>
      </c>
      <c r="J25" s="221">
        <f t="shared" si="3"/>
        <v>215.13</v>
      </c>
      <c r="K25" s="219">
        <f t="shared" si="14"/>
        <v>0.85</v>
      </c>
      <c r="L25" s="210"/>
      <c r="P25" s="260"/>
    </row>
    <row r="26" spans="2:17">
      <c r="B26" s="230">
        <f t="shared" si="2"/>
        <v>2032</v>
      </c>
      <c r="C26" s="231"/>
      <c r="D26" s="219">
        <f t="shared" si="15"/>
        <v>201.63</v>
      </c>
      <c r="E26" s="219">
        <f t="shared" si="15"/>
        <v>28.24</v>
      </c>
      <c r="F26" s="221">
        <f t="shared" si="0"/>
        <v>84.375779999706353</v>
      </c>
      <c r="G26" s="219">
        <f t="shared" si="15"/>
        <v>0</v>
      </c>
      <c r="H26" s="232">
        <f t="shared" ref="H26" si="21">ROUND(H25*(1+$G72),2)</f>
        <v>-3.51</v>
      </c>
      <c r="I26" s="221">
        <f t="shared" si="1"/>
        <v>80.865779999706348</v>
      </c>
      <c r="J26" s="221">
        <f t="shared" si="3"/>
        <v>220.31</v>
      </c>
      <c r="K26" s="219">
        <f t="shared" si="14"/>
        <v>0.87</v>
      </c>
      <c r="L26" s="210"/>
      <c r="P26" s="260"/>
    </row>
    <row r="27" spans="2:17">
      <c r="B27" s="230">
        <f t="shared" si="2"/>
        <v>2033</v>
      </c>
      <c r="C27" s="231"/>
      <c r="D27" s="219">
        <f t="shared" si="15"/>
        <v>206.51</v>
      </c>
      <c r="E27" s="219">
        <f t="shared" si="15"/>
        <v>28.92</v>
      </c>
      <c r="F27" s="221">
        <f t="shared" si="0"/>
        <v>86.416626290211283</v>
      </c>
      <c r="G27" s="219">
        <f t="shared" si="15"/>
        <v>0</v>
      </c>
      <c r="H27" s="232">
        <f t="shared" ref="H27" si="22">ROUND(H26*(1+$G73),2)</f>
        <v>-3.59</v>
      </c>
      <c r="I27" s="221">
        <f t="shared" si="1"/>
        <v>82.82662629021128</v>
      </c>
      <c r="J27" s="221">
        <f t="shared" si="3"/>
        <v>225.65</v>
      </c>
      <c r="K27" s="219">
        <f t="shared" si="14"/>
        <v>0.89</v>
      </c>
      <c r="L27" s="210"/>
      <c r="P27" s="260"/>
    </row>
    <row r="28" spans="2:17">
      <c r="B28" s="230">
        <f t="shared" si="2"/>
        <v>2034</v>
      </c>
      <c r="C28" s="231"/>
      <c r="D28" s="219">
        <f t="shared" si="15"/>
        <v>211.51</v>
      </c>
      <c r="E28" s="219">
        <f t="shared" si="15"/>
        <v>29.62</v>
      </c>
      <c r="F28" s="221">
        <f t="shared" si="0"/>
        <v>88.508860796664166</v>
      </c>
      <c r="G28" s="219">
        <f t="shared" si="15"/>
        <v>0</v>
      </c>
      <c r="H28" s="232">
        <f t="shared" ref="H28" si="23">ROUND(H27*(1+$G74),2)</f>
        <v>-3.68</v>
      </c>
      <c r="I28" s="221">
        <f t="shared" si="1"/>
        <v>84.828860796664159</v>
      </c>
      <c r="J28" s="221">
        <f t="shared" si="3"/>
        <v>231.1</v>
      </c>
      <c r="K28" s="219">
        <f t="shared" si="14"/>
        <v>0.91</v>
      </c>
      <c r="L28" s="210"/>
      <c r="P28" s="260"/>
    </row>
    <row r="29" spans="2:17">
      <c r="B29" s="230">
        <f t="shared" si="2"/>
        <v>2035</v>
      </c>
      <c r="C29" s="231"/>
      <c r="D29" s="219">
        <f t="shared" ref="D29:E36" si="24">ROUND(D28*(1+$K66),2)</f>
        <v>216.62</v>
      </c>
      <c r="E29" s="219">
        <f t="shared" si="24"/>
        <v>30.34</v>
      </c>
      <c r="F29" s="221">
        <f t="shared" si="0"/>
        <v>90.648812932211612</v>
      </c>
      <c r="G29" s="219">
        <f t="shared" ref="G29:H36" si="25">ROUND(G28*(1+$K66),2)</f>
        <v>0</v>
      </c>
      <c r="H29" s="232">
        <f t="shared" si="25"/>
        <v>-3.77</v>
      </c>
      <c r="I29" s="221">
        <f t="shared" si="1"/>
        <v>86.878812932211616</v>
      </c>
      <c r="J29" s="221">
        <f t="shared" si="3"/>
        <v>236.69</v>
      </c>
      <c r="K29" s="219">
        <f t="shared" ref="K29:K36" si="26">ROUND(K28*(1+$K66),2)</f>
        <v>0.93</v>
      </c>
      <c r="L29" s="210"/>
      <c r="P29" s="260"/>
    </row>
    <row r="30" spans="2:17">
      <c r="B30" s="230">
        <f t="shared" si="2"/>
        <v>2036</v>
      </c>
      <c r="C30" s="231"/>
      <c r="D30" s="219">
        <f t="shared" si="24"/>
        <v>221.89</v>
      </c>
      <c r="E30" s="219">
        <f t="shared" si="24"/>
        <v>31.08</v>
      </c>
      <c r="F30" s="221">
        <f t="shared" si="0"/>
        <v>92.854835631120693</v>
      </c>
      <c r="G30" s="219">
        <f t="shared" si="25"/>
        <v>0</v>
      </c>
      <c r="H30" s="232">
        <f t="shared" si="25"/>
        <v>-3.86</v>
      </c>
      <c r="I30" s="221">
        <f t="shared" si="1"/>
        <v>88.994835631120694</v>
      </c>
      <c r="J30" s="221">
        <f t="shared" si="3"/>
        <v>242.45</v>
      </c>
      <c r="K30" s="219">
        <f t="shared" si="26"/>
        <v>0.95</v>
      </c>
      <c r="L30" s="210"/>
      <c r="P30" s="260"/>
    </row>
    <row r="31" spans="2:17">
      <c r="B31" s="230">
        <f t="shared" si="2"/>
        <v>2037</v>
      </c>
      <c r="C31" s="231"/>
      <c r="D31" s="219">
        <f t="shared" si="24"/>
        <v>227.28</v>
      </c>
      <c r="E31" s="219">
        <f t="shared" si="24"/>
        <v>31.83</v>
      </c>
      <c r="F31" s="221">
        <f t="shared" si="0"/>
        <v>95.108575959124352</v>
      </c>
      <c r="G31" s="219">
        <f t="shared" si="25"/>
        <v>0</v>
      </c>
      <c r="H31" s="232">
        <f t="shared" si="25"/>
        <v>-3.95</v>
      </c>
      <c r="I31" s="221">
        <f t="shared" si="1"/>
        <v>91.158575959124349</v>
      </c>
      <c r="J31" s="221">
        <f t="shared" si="3"/>
        <v>248.35</v>
      </c>
      <c r="K31" s="219">
        <f t="shared" si="26"/>
        <v>0.97</v>
      </c>
      <c r="L31" s="210"/>
      <c r="P31" s="260"/>
    </row>
    <row r="32" spans="2:17">
      <c r="B32" s="230">
        <f t="shared" si="2"/>
        <v>2038</v>
      </c>
      <c r="C32" s="231"/>
      <c r="D32" s="219">
        <f t="shared" si="24"/>
        <v>232.83</v>
      </c>
      <c r="E32" s="219">
        <f t="shared" si="24"/>
        <v>32.61</v>
      </c>
      <c r="F32" s="221">
        <f t="shared" si="0"/>
        <v>97.43205743734309</v>
      </c>
      <c r="G32" s="219">
        <f t="shared" si="25"/>
        <v>0</v>
      </c>
      <c r="H32" s="232">
        <f t="shared" si="25"/>
        <v>-4.05</v>
      </c>
      <c r="I32" s="221">
        <f t="shared" si="1"/>
        <v>93.382057437343093</v>
      </c>
      <c r="J32" s="221">
        <f t="shared" si="3"/>
        <v>254.41</v>
      </c>
      <c r="K32" s="219">
        <f t="shared" si="26"/>
        <v>0.99</v>
      </c>
      <c r="L32" s="210"/>
      <c r="P32" s="260"/>
    </row>
    <row r="33" spans="2:16">
      <c r="B33" s="230">
        <f t="shared" si="2"/>
        <v>2039</v>
      </c>
      <c r="C33" s="231"/>
      <c r="D33" s="219">
        <f t="shared" si="24"/>
        <v>238.53</v>
      </c>
      <c r="E33" s="219">
        <f t="shared" si="24"/>
        <v>33.409999999999997</v>
      </c>
      <c r="F33" s="221">
        <f t="shared" si="0"/>
        <v>99.81793889207006</v>
      </c>
      <c r="G33" s="219">
        <f t="shared" si="25"/>
        <v>0</v>
      </c>
      <c r="H33" s="232">
        <f t="shared" si="25"/>
        <v>-4.1500000000000004</v>
      </c>
      <c r="I33" s="221">
        <f t="shared" si="1"/>
        <v>95.667938892070055</v>
      </c>
      <c r="J33" s="221">
        <f t="shared" si="3"/>
        <v>260.63</v>
      </c>
      <c r="K33" s="219">
        <f t="shared" si="26"/>
        <v>1.01</v>
      </c>
      <c r="L33" s="210"/>
      <c r="P33" s="260"/>
    </row>
    <row r="34" spans="2:16">
      <c r="B34" s="230">
        <f t="shared" si="2"/>
        <v>2040</v>
      </c>
      <c r="C34" s="231"/>
      <c r="D34" s="219">
        <f t="shared" si="24"/>
        <v>244.36</v>
      </c>
      <c r="E34" s="219">
        <f t="shared" si="24"/>
        <v>34.229999999999997</v>
      </c>
      <c r="F34" s="221">
        <f t="shared" ref="F34:F36" si="27">(D34+E34)/(8.76*$C$63)</f>
        <v>102.25887914959846</v>
      </c>
      <c r="G34" s="219">
        <f t="shared" si="25"/>
        <v>0</v>
      </c>
      <c r="H34" s="232">
        <f t="shared" si="25"/>
        <v>-4.25</v>
      </c>
      <c r="I34" s="221">
        <f t="shared" si="1"/>
        <v>98.008879149598457</v>
      </c>
      <c r="J34" s="221">
        <f t="shared" si="3"/>
        <v>267.01</v>
      </c>
      <c r="K34" s="219">
        <f t="shared" si="26"/>
        <v>1.03</v>
      </c>
      <c r="L34" s="210"/>
      <c r="P34" s="260"/>
    </row>
    <row r="35" spans="2:16">
      <c r="B35" s="230">
        <f t="shared" si="2"/>
        <v>2041</v>
      </c>
      <c r="C35" s="231"/>
      <c r="D35" s="219">
        <f t="shared" si="24"/>
        <v>250.35</v>
      </c>
      <c r="E35" s="219">
        <f t="shared" si="24"/>
        <v>35.07</v>
      </c>
      <c r="F35" s="221">
        <f t="shared" si="27"/>
        <v>104.76588997048849</v>
      </c>
      <c r="G35" s="219">
        <f t="shared" si="25"/>
        <v>0</v>
      </c>
      <c r="H35" s="232">
        <f t="shared" si="25"/>
        <v>-4.3499999999999996</v>
      </c>
      <c r="I35" s="221">
        <f t="shared" si="1"/>
        <v>100.41588997048849</v>
      </c>
      <c r="J35" s="221">
        <f t="shared" si="3"/>
        <v>273.57</v>
      </c>
      <c r="K35" s="219">
        <f t="shared" si="26"/>
        <v>1.06</v>
      </c>
      <c r="L35" s="210"/>
      <c r="P35" s="260"/>
    </row>
    <row r="36" spans="2:16">
      <c r="B36" s="230">
        <f t="shared" si="2"/>
        <v>2042</v>
      </c>
      <c r="C36" s="231"/>
      <c r="D36" s="219">
        <f t="shared" si="24"/>
        <v>256.52</v>
      </c>
      <c r="E36" s="219">
        <f t="shared" si="24"/>
        <v>35.93</v>
      </c>
      <c r="F36" s="221">
        <f t="shared" si="27"/>
        <v>107.34631252844704</v>
      </c>
      <c r="G36" s="219">
        <f t="shared" si="25"/>
        <v>0</v>
      </c>
      <c r="H36" s="232">
        <f t="shared" si="25"/>
        <v>-4.46</v>
      </c>
      <c r="I36" s="221">
        <f t="shared" si="1"/>
        <v>102.88631252844705</v>
      </c>
      <c r="J36" s="221">
        <f t="shared" si="3"/>
        <v>280.3</v>
      </c>
      <c r="K36" s="219">
        <f t="shared" si="26"/>
        <v>1.0900000000000001</v>
      </c>
      <c r="L36" s="210"/>
      <c r="P36" s="260"/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114</v>
      </c>
    </row>
    <row r="46" spans="2:16">
      <c r="C46" s="236" t="str">
        <f>D7</f>
        <v>(b)</v>
      </c>
      <c r="D46" s="221" t="str">
        <f>"= "&amp;C7&amp;" x "&amp;C62</f>
        <v>= (a) x 0.0771567801772526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31.1%)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Utah Solar Resource - 31%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115</v>
      </c>
      <c r="D53" s="242" t="s">
        <v>116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102</v>
      </c>
      <c r="C55" s="244">
        <v>1822.4072122157659</v>
      </c>
      <c r="D55" s="208" t="s">
        <v>114</v>
      </c>
      <c r="H55" s="208" t="s">
        <v>9</v>
      </c>
    </row>
    <row r="56" spans="2:24">
      <c r="B56" s="110" t="s">
        <v>102</v>
      </c>
      <c r="C56" s="245">
        <v>19.693557659779859</v>
      </c>
      <c r="D56" s="208" t="s">
        <v>117</v>
      </c>
      <c r="H56" s="208" t="s">
        <v>9</v>
      </c>
    </row>
    <row r="57" spans="2:24">
      <c r="B57" s="110" t="s">
        <v>102</v>
      </c>
      <c r="C57" s="250">
        <v>0.60299999999999998</v>
      </c>
      <c r="D57" s="208" t="s">
        <v>122</v>
      </c>
      <c r="H57" s="208" t="s">
        <v>119</v>
      </c>
    </row>
    <row r="58" spans="2:24">
      <c r="B58" s="110" t="s">
        <v>102</v>
      </c>
      <c r="C58" s="245">
        <v>0</v>
      </c>
      <c r="D58" s="208" t="s">
        <v>118</v>
      </c>
      <c r="H58" s="208" t="s">
        <v>119</v>
      </c>
      <c r="K58" s="210"/>
      <c r="L58" s="246"/>
      <c r="M58" s="68"/>
      <c r="N58" s="247" t="s">
        <v>126</v>
      </c>
      <c r="O58" s="68" t="s">
        <v>125</v>
      </c>
      <c r="P58" s="249" t="s">
        <v>127</v>
      </c>
      <c r="Q58" s="68"/>
      <c r="S58" s="210"/>
      <c r="T58" s="210"/>
      <c r="U58" s="210"/>
      <c r="V58" s="210"/>
      <c r="W58" s="210"/>
      <c r="X58" s="210"/>
    </row>
    <row r="59" spans="2:24">
      <c r="B59" s="110" t="s">
        <v>102</v>
      </c>
      <c r="C59" s="258">
        <f>P63</f>
        <v>-2.446131410134015</v>
      </c>
      <c r="D59" s="208" t="s">
        <v>120</v>
      </c>
      <c r="H59" s="208" t="s">
        <v>119</v>
      </c>
      <c r="K59" s="248"/>
      <c r="L59" s="248"/>
      <c r="M59" s="249"/>
      <c r="N59" s="248">
        <f>C55</f>
        <v>1822.4072122157659</v>
      </c>
      <c r="O59" s="268">
        <v>6.910504691716815E-2</v>
      </c>
      <c r="P59" s="262">
        <f>O59*N59/8760/$C$63*1000-O60*N60/8760/$C$63*1000</f>
        <v>-5.386049113925985</v>
      </c>
      <c r="Q59" s="269"/>
      <c r="R59" s="250"/>
      <c r="S59" s="210"/>
      <c r="T59" s="210"/>
      <c r="U59" s="210"/>
      <c r="V59" s="210"/>
      <c r="W59" s="210"/>
      <c r="X59" s="210"/>
    </row>
    <row r="60" spans="2:24">
      <c r="K60" s="248"/>
      <c r="L60" s="248"/>
      <c r="M60" s="248"/>
      <c r="N60" s="248">
        <f>N59</f>
        <v>1822.4072122157659</v>
      </c>
      <c r="O60" s="268">
        <v>7.7156780177252568E-2</v>
      </c>
      <c r="P60" s="210"/>
      <c r="Q60" s="269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L61" s="248"/>
      <c r="M61" s="248"/>
      <c r="N61" s="255"/>
      <c r="O61" s="255"/>
      <c r="S61" s="210"/>
      <c r="T61" s="210"/>
      <c r="U61" s="210"/>
      <c r="V61" s="210"/>
      <c r="W61" s="210"/>
      <c r="X61" s="210"/>
    </row>
    <row r="62" spans="2:24">
      <c r="C62" s="253">
        <v>7.7156780177252568E-2</v>
      </c>
      <c r="D62" s="208" t="s">
        <v>54</v>
      </c>
      <c r="K62" s="254"/>
      <c r="L62" s="255"/>
      <c r="M62" s="255"/>
      <c r="N62" s="247" t="s">
        <v>126</v>
      </c>
      <c r="O62" s="68" t="s">
        <v>125</v>
      </c>
      <c r="P62" s="249" t="s">
        <v>128</v>
      </c>
    </row>
    <row r="63" spans="2:24">
      <c r="C63" s="259">
        <v>0.311</v>
      </c>
      <c r="D63" s="208" t="s">
        <v>55</v>
      </c>
      <c r="N63" s="248">
        <f>N59</f>
        <v>1822.4072122157659</v>
      </c>
      <c r="O63" s="270">
        <v>7.3499999999999996E-2</v>
      </c>
      <c r="P63" s="262">
        <f>O63*N63/8760/$C$63*1000-O64*N64/8760/$C$63*1000</f>
        <v>-2.446131410134015</v>
      </c>
      <c r="R63" s="271" t="s">
        <v>180</v>
      </c>
    </row>
    <row r="64" spans="2:24" ht="13.5" thickBot="1">
      <c r="D64" s="251"/>
      <c r="N64" s="248">
        <f>N59</f>
        <v>1822.4072122157659</v>
      </c>
      <c r="O64" s="268">
        <v>7.7156780177252568E-2</v>
      </c>
      <c r="P64" s="210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28">C66+1</f>
        <v>2018</v>
      </c>
      <c r="D67" s="57">
        <v>2.1684070430924685E-2</v>
      </c>
      <c r="E67" s="110"/>
      <c r="F67" s="135">
        <f t="shared" ref="F67:F74" si="29">F66+1</f>
        <v>2027</v>
      </c>
      <c r="G67" s="57">
        <v>2.3164081218836952E-2</v>
      </c>
      <c r="H67" s="110"/>
      <c r="I67" s="135">
        <f t="shared" ref="I67:I74" si="30">I66+1</f>
        <v>2036</v>
      </c>
      <c r="J67" s="135"/>
      <c r="K67" s="57">
        <v>2.4311492116604327E-2</v>
      </c>
    </row>
    <row r="68" spans="3:11">
      <c r="C68" s="135">
        <f t="shared" si="28"/>
        <v>2019</v>
      </c>
      <c r="D68" s="57">
        <v>2.0023445288848141E-2</v>
      </c>
      <c r="E68" s="110"/>
      <c r="F68" s="135">
        <f t="shared" si="29"/>
        <v>2028</v>
      </c>
      <c r="G68" s="57">
        <v>2.3269517424980624E-2</v>
      </c>
      <c r="H68" s="110"/>
      <c r="I68" s="135">
        <f t="shared" si="30"/>
        <v>2037</v>
      </c>
      <c r="J68" s="135"/>
      <c r="K68" s="57">
        <v>2.4277391473133791E-2</v>
      </c>
    </row>
    <row r="69" spans="3:11">
      <c r="C69" s="135">
        <f t="shared" si="28"/>
        <v>2020</v>
      </c>
      <c r="D69" s="57">
        <v>2.1423649370385656E-2</v>
      </c>
      <c r="E69" s="110"/>
      <c r="F69" s="135">
        <f t="shared" si="29"/>
        <v>2029</v>
      </c>
      <c r="G69" s="57">
        <v>2.3660062349176059E-2</v>
      </c>
      <c r="H69" s="110"/>
      <c r="I69" s="135">
        <f t="shared" si="30"/>
        <v>2038</v>
      </c>
      <c r="J69" s="135"/>
      <c r="K69" s="57">
        <v>2.4418737348747444E-2</v>
      </c>
    </row>
    <row r="70" spans="3:11">
      <c r="C70" s="135">
        <f t="shared" si="28"/>
        <v>2021</v>
      </c>
      <c r="D70" s="57">
        <v>2.2444603435442634E-2</v>
      </c>
      <c r="E70" s="110"/>
      <c r="F70" s="135">
        <f t="shared" si="29"/>
        <v>2030</v>
      </c>
      <c r="G70" s="57">
        <v>2.3797996946838929E-2</v>
      </c>
      <c r="H70" s="110"/>
      <c r="I70" s="135">
        <f t="shared" si="30"/>
        <v>2039</v>
      </c>
      <c r="J70" s="135"/>
      <c r="K70" s="57">
        <v>2.4490791911648602E-2</v>
      </c>
    </row>
    <row r="71" spans="3:11">
      <c r="C71" s="135">
        <f t="shared" si="28"/>
        <v>2022</v>
      </c>
      <c r="D71" s="57">
        <v>2.2559296067847567E-2</v>
      </c>
      <c r="E71" s="110"/>
      <c r="F71" s="135">
        <f t="shared" si="29"/>
        <v>2031</v>
      </c>
      <c r="G71" s="57">
        <v>2.4014000123530499E-2</v>
      </c>
      <c r="H71" s="110"/>
      <c r="I71" s="135">
        <f t="shared" si="30"/>
        <v>2040</v>
      </c>
      <c r="J71" s="135"/>
      <c r="K71" s="57">
        <v>2.442458536688985E-2</v>
      </c>
    </row>
    <row r="72" spans="3:11" s="210" customFormat="1">
      <c r="C72" s="135">
        <f t="shared" si="28"/>
        <v>2023</v>
      </c>
      <c r="D72" s="57">
        <v>2.3031082544693549E-2</v>
      </c>
      <c r="E72" s="112"/>
      <c r="F72" s="135">
        <f t="shared" si="29"/>
        <v>2032</v>
      </c>
      <c r="G72" s="57">
        <v>2.4075090077113837E-2</v>
      </c>
      <c r="H72" s="112"/>
      <c r="I72" s="135">
        <f t="shared" si="30"/>
        <v>2041</v>
      </c>
      <c r="J72" s="135"/>
      <c r="K72" s="57">
        <v>2.4530694634797623E-2</v>
      </c>
    </row>
    <row r="73" spans="3:11" s="210" customFormat="1">
      <c r="C73" s="135">
        <f t="shared" si="28"/>
        <v>2024</v>
      </c>
      <c r="D73" s="57">
        <v>2.3134274986934988E-2</v>
      </c>
      <c r="E73" s="112"/>
      <c r="F73" s="135">
        <f t="shared" si="29"/>
        <v>2033</v>
      </c>
      <c r="G73" s="57">
        <v>2.4191075903759129E-2</v>
      </c>
      <c r="H73" s="112"/>
      <c r="I73" s="135">
        <f t="shared" si="30"/>
        <v>2042</v>
      </c>
      <c r="J73" s="135"/>
      <c r="K73" s="57">
        <v>2.4630996146588036E-2</v>
      </c>
    </row>
    <row r="74" spans="3:11" s="210" customFormat="1">
      <c r="C74" s="135">
        <f t="shared" si="28"/>
        <v>2025</v>
      </c>
      <c r="D74" s="57">
        <v>2.3159080336675242E-2</v>
      </c>
      <c r="E74" s="112"/>
      <c r="F74" s="135">
        <f t="shared" si="29"/>
        <v>2034</v>
      </c>
      <c r="G74" s="57">
        <v>2.4219456505286896E-2</v>
      </c>
      <c r="H74" s="112"/>
      <c r="I74" s="135">
        <f t="shared" si="30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3" sqref="B3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2" width="9.33203125" style="208"/>
    <col min="13" max="13" width="9.6640625" style="208" bestFit="1" customWidth="1"/>
    <col min="14" max="15" width="17" style="208" customWidth="1"/>
    <col min="16" max="16" width="9.33203125" style="208" customWidth="1"/>
    <col min="17" max="16384" width="9.33203125" style="208"/>
  </cols>
  <sheetData>
    <row r="1" spans="2:18" ht="15.75">
      <c r="B1" s="206" t="s">
        <v>108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181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25%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212" t="s">
        <v>123</v>
      </c>
      <c r="J5" s="19" t="s">
        <v>73</v>
      </c>
      <c r="K5" s="212" t="s">
        <v>111</v>
      </c>
      <c r="P5" s="212"/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8" ht="6" customHeight="1">
      <c r="K8" s="210"/>
    </row>
    <row r="9" spans="2:18" ht="15.75">
      <c r="B9" s="60" t="str">
        <f>C52</f>
        <v>2017 IRP Yakima Solar Resource - 25%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1761.8947998896474</v>
      </c>
      <c r="D10" s="219">
        <f>C10*$C$62</f>
        <v>135.94212977052993</v>
      </c>
      <c r="E10" s="219">
        <f>C56</f>
        <v>18.739825346529312</v>
      </c>
      <c r="F10" s="220">
        <f t="shared" ref="F10:F36" si="0">(D10+E10)/(8.76*$C$63)</f>
        <v>70.914688487768075</v>
      </c>
      <c r="G10" s="220">
        <f>C58</f>
        <v>0</v>
      </c>
      <c r="H10" s="219">
        <f>C59</f>
        <v>-2.9537611535827537</v>
      </c>
      <c r="I10" s="221">
        <f t="shared" ref="I10:I36" si="1">F10+H10+G10</f>
        <v>67.960927334185328</v>
      </c>
      <c r="J10" s="221">
        <f>ROUND(I10*$C$63*8.76,2)</f>
        <v>148.24</v>
      </c>
      <c r="K10" s="219">
        <f>$C$57</f>
        <v>0.60299999999999998</v>
      </c>
      <c r="N10" s="222"/>
      <c r="P10" s="260"/>
    </row>
    <row r="11" spans="2:18">
      <c r="B11" s="217">
        <f t="shared" ref="B11:B36" si="2">B10+1</f>
        <v>2017</v>
      </c>
      <c r="C11" s="223"/>
      <c r="D11" s="219">
        <f t="shared" ref="D11:D19" si="3">ROUND(D10*(1+$D66),2)</f>
        <v>138.94999999999999</v>
      </c>
      <c r="E11" s="219">
        <f t="shared" ref="E11:E19" si="4">ROUND(E10*(1+$D66),2)</f>
        <v>19.149999999999999</v>
      </c>
      <c r="F11" s="220">
        <f t="shared" si="0"/>
        <v>72.481707652527916</v>
      </c>
      <c r="G11" s="219">
        <f t="shared" ref="G11:G19" si="5">ROUND(G10*(1+$D66),2)</f>
        <v>0</v>
      </c>
      <c r="H11" s="219">
        <f t="shared" ref="H11:H19" si="6">ROUND(H10*(1+$D66),2)</f>
        <v>-3.02</v>
      </c>
      <c r="I11" s="221">
        <f t="shared" si="1"/>
        <v>69.46170765252792</v>
      </c>
      <c r="J11" s="221">
        <f t="shared" ref="J11:J36" si="7">ROUND(I11*$C$63*8.76,2)</f>
        <v>151.51</v>
      </c>
      <c r="K11" s="219">
        <f t="shared" ref="K11:K19" si="8">ROUND(K10*(1+$D66),2)</f>
        <v>0.62</v>
      </c>
      <c r="N11" s="222"/>
      <c r="P11" s="260"/>
    </row>
    <row r="12" spans="2:18">
      <c r="B12" s="230">
        <f t="shared" si="2"/>
        <v>2018</v>
      </c>
      <c r="C12" s="231"/>
      <c r="D12" s="219">
        <f t="shared" si="3"/>
        <v>141.96</v>
      </c>
      <c r="E12" s="219">
        <f t="shared" si="4"/>
        <v>19.57</v>
      </c>
      <c r="F12" s="221">
        <f t="shared" si="0"/>
        <v>74.054207698373403</v>
      </c>
      <c r="G12" s="219">
        <f t="shared" si="5"/>
        <v>0</v>
      </c>
      <c r="H12" s="232">
        <f t="shared" si="6"/>
        <v>-3.09</v>
      </c>
      <c r="I12" s="221">
        <f t="shared" si="1"/>
        <v>70.9642076983734</v>
      </c>
      <c r="J12" s="221">
        <f t="shared" si="7"/>
        <v>154.79</v>
      </c>
      <c r="K12" s="219">
        <f t="shared" si="8"/>
        <v>0.63</v>
      </c>
      <c r="L12" s="210"/>
      <c r="N12" s="222"/>
      <c r="P12" s="260"/>
    </row>
    <row r="13" spans="2:18">
      <c r="B13" s="230">
        <f t="shared" si="2"/>
        <v>2019</v>
      </c>
      <c r="C13" s="231"/>
      <c r="D13" s="219">
        <f t="shared" si="3"/>
        <v>144.80000000000001</v>
      </c>
      <c r="E13" s="219">
        <f t="shared" si="4"/>
        <v>19.96</v>
      </c>
      <c r="F13" s="221">
        <f t="shared" si="0"/>
        <v>75.535016779446565</v>
      </c>
      <c r="G13" s="219">
        <f t="shared" si="5"/>
        <v>0</v>
      </c>
      <c r="H13" s="232">
        <f t="shared" si="6"/>
        <v>-3.15</v>
      </c>
      <c r="I13" s="221">
        <f t="shared" si="1"/>
        <v>72.385016779446559</v>
      </c>
      <c r="J13" s="221">
        <f t="shared" si="7"/>
        <v>157.88999999999999</v>
      </c>
      <c r="K13" s="219">
        <f t="shared" si="8"/>
        <v>0.64</v>
      </c>
      <c r="L13" s="210"/>
      <c r="N13" s="222"/>
      <c r="P13" s="260"/>
    </row>
    <row r="14" spans="2:18">
      <c r="B14" s="230">
        <f t="shared" si="2"/>
        <v>2020</v>
      </c>
      <c r="C14" s="231"/>
      <c r="D14" s="219">
        <f t="shared" si="3"/>
        <v>147.9</v>
      </c>
      <c r="E14" s="219">
        <f t="shared" si="4"/>
        <v>20.39</v>
      </c>
      <c r="F14" s="221">
        <f t="shared" si="0"/>
        <v>77.153362307678222</v>
      </c>
      <c r="G14" s="219">
        <f t="shared" si="5"/>
        <v>0</v>
      </c>
      <c r="H14" s="232">
        <f t="shared" si="6"/>
        <v>-3.22</v>
      </c>
      <c r="I14" s="221">
        <f t="shared" si="1"/>
        <v>73.933362307678223</v>
      </c>
      <c r="J14" s="221">
        <f t="shared" si="7"/>
        <v>161.27000000000001</v>
      </c>
      <c r="K14" s="219">
        <f t="shared" si="8"/>
        <v>0.65</v>
      </c>
      <c r="L14" s="210"/>
      <c r="N14" s="222"/>
      <c r="O14" s="227"/>
      <c r="P14" s="260"/>
      <c r="Q14" s="228"/>
      <c r="R14" s="229"/>
    </row>
    <row r="15" spans="2:18">
      <c r="B15" s="230">
        <f t="shared" si="2"/>
        <v>2021</v>
      </c>
      <c r="C15" s="231"/>
      <c r="D15" s="219">
        <f t="shared" si="3"/>
        <v>151.22</v>
      </c>
      <c r="E15" s="219">
        <f t="shared" si="4"/>
        <v>20.85</v>
      </c>
      <c r="F15" s="221">
        <f t="shared" si="0"/>
        <v>78.886321541875262</v>
      </c>
      <c r="G15" s="219">
        <f t="shared" si="5"/>
        <v>0</v>
      </c>
      <c r="H15" s="232">
        <f t="shared" si="6"/>
        <v>-3.29</v>
      </c>
      <c r="I15" s="221">
        <f t="shared" si="1"/>
        <v>75.596321541875255</v>
      </c>
      <c r="J15" s="221">
        <f t="shared" si="7"/>
        <v>164.89</v>
      </c>
      <c r="K15" s="219">
        <f t="shared" si="8"/>
        <v>0.66</v>
      </c>
      <c r="L15" s="210"/>
      <c r="N15" s="228"/>
      <c r="O15" s="228"/>
      <c r="P15" s="260"/>
      <c r="Q15" s="228"/>
      <c r="R15" s="229"/>
    </row>
    <row r="16" spans="2:18">
      <c r="B16" s="230">
        <f t="shared" si="2"/>
        <v>2022</v>
      </c>
      <c r="C16" s="231"/>
      <c r="D16" s="219">
        <f t="shared" si="3"/>
        <v>154.63</v>
      </c>
      <c r="E16" s="219">
        <f t="shared" si="4"/>
        <v>21.32</v>
      </c>
      <c r="F16" s="221">
        <f t="shared" si="0"/>
        <v>80.665126258458486</v>
      </c>
      <c r="G16" s="219">
        <f t="shared" si="5"/>
        <v>0</v>
      </c>
      <c r="H16" s="232">
        <f t="shared" si="6"/>
        <v>-3.36</v>
      </c>
      <c r="I16" s="221">
        <f t="shared" si="1"/>
        <v>77.305126258458486</v>
      </c>
      <c r="J16" s="221">
        <f t="shared" si="7"/>
        <v>168.62</v>
      </c>
      <c r="K16" s="219">
        <f t="shared" si="8"/>
        <v>0.67</v>
      </c>
      <c r="L16" s="210"/>
      <c r="N16" s="222"/>
      <c r="P16" s="260"/>
    </row>
    <row r="17" spans="2:17">
      <c r="B17" s="230">
        <f t="shared" si="2"/>
        <v>2023</v>
      </c>
      <c r="C17" s="231"/>
      <c r="D17" s="219">
        <f t="shared" si="3"/>
        <v>158.19</v>
      </c>
      <c r="E17" s="219">
        <f t="shared" si="4"/>
        <v>21.81</v>
      </c>
      <c r="F17" s="221">
        <f t="shared" si="0"/>
        <v>82.521868295098201</v>
      </c>
      <c r="G17" s="219">
        <f t="shared" si="5"/>
        <v>0</v>
      </c>
      <c r="H17" s="232">
        <f t="shared" si="6"/>
        <v>-3.44</v>
      </c>
      <c r="I17" s="221">
        <f t="shared" si="1"/>
        <v>79.081868295098204</v>
      </c>
      <c r="J17" s="221">
        <f t="shared" si="7"/>
        <v>172.5</v>
      </c>
      <c r="K17" s="219">
        <f t="shared" si="8"/>
        <v>0.69</v>
      </c>
      <c r="L17" s="210"/>
      <c r="N17" s="222"/>
      <c r="O17" s="227"/>
      <c r="P17" s="260"/>
    </row>
    <row r="18" spans="2:17">
      <c r="B18" s="230">
        <f t="shared" si="2"/>
        <v>2024</v>
      </c>
      <c r="C18" s="231"/>
      <c r="D18" s="219">
        <f t="shared" si="3"/>
        <v>161.85</v>
      </c>
      <c r="E18" s="219">
        <f t="shared" si="4"/>
        <v>22.31</v>
      </c>
      <c r="F18" s="221">
        <f t="shared" si="0"/>
        <v>84.429040362362699</v>
      </c>
      <c r="G18" s="219">
        <f t="shared" si="5"/>
        <v>0</v>
      </c>
      <c r="H18" s="232">
        <f t="shared" si="6"/>
        <v>-3.52</v>
      </c>
      <c r="I18" s="221">
        <f t="shared" si="1"/>
        <v>80.909040362362703</v>
      </c>
      <c r="J18" s="221">
        <f t="shared" si="7"/>
        <v>176.48</v>
      </c>
      <c r="K18" s="219">
        <f t="shared" si="8"/>
        <v>0.71</v>
      </c>
      <c r="L18" s="210"/>
      <c r="P18" s="260"/>
    </row>
    <row r="19" spans="2:17">
      <c r="B19" s="230">
        <f t="shared" si="2"/>
        <v>2025</v>
      </c>
      <c r="C19" s="231"/>
      <c r="D19" s="219">
        <f t="shared" si="3"/>
        <v>165.6</v>
      </c>
      <c r="E19" s="219">
        <f t="shared" si="4"/>
        <v>22.83</v>
      </c>
      <c r="F19" s="221">
        <f t="shared" si="0"/>
        <v>86.386642460251977</v>
      </c>
      <c r="G19" s="219">
        <f t="shared" si="5"/>
        <v>0</v>
      </c>
      <c r="H19" s="232">
        <f t="shared" si="6"/>
        <v>-3.6</v>
      </c>
      <c r="I19" s="221">
        <f t="shared" si="1"/>
        <v>82.786642460251983</v>
      </c>
      <c r="J19" s="221">
        <f t="shared" si="7"/>
        <v>180.58</v>
      </c>
      <c r="K19" s="219">
        <f t="shared" si="8"/>
        <v>0.73</v>
      </c>
      <c r="L19" s="210"/>
      <c r="P19" s="260"/>
    </row>
    <row r="20" spans="2:17">
      <c r="B20" s="230">
        <f t="shared" si="2"/>
        <v>2026</v>
      </c>
      <c r="C20" s="231"/>
      <c r="D20" s="219">
        <f t="shared" ref="D20:D28" si="9">ROUND(D19*(1+$G66),2)</f>
        <v>169.4</v>
      </c>
      <c r="E20" s="219">
        <f t="shared" ref="E20:E28" si="10">ROUND(E19*(1+$G66),2)</f>
        <v>23.35</v>
      </c>
      <c r="F20" s="221">
        <f t="shared" si="0"/>
        <v>88.367167299334326</v>
      </c>
      <c r="G20" s="219">
        <f t="shared" ref="G20:G28" si="11">ROUND(G19*(1+$G66),2)</f>
        <v>0</v>
      </c>
      <c r="H20" s="232">
        <f t="shared" ref="H20:H28" si="12">ROUND(H19*(1+$G66),2)</f>
        <v>-3.68</v>
      </c>
      <c r="I20" s="221">
        <f t="shared" si="1"/>
        <v>84.68716729933432</v>
      </c>
      <c r="J20" s="221">
        <f t="shared" si="7"/>
        <v>184.72</v>
      </c>
      <c r="K20" s="219">
        <f t="shared" ref="K20:K28" si="13">ROUND(K19*(1+$G66),2)</f>
        <v>0.75</v>
      </c>
      <c r="L20" s="210"/>
      <c r="P20" s="260"/>
      <c r="Q20" s="261"/>
    </row>
    <row r="21" spans="2:17">
      <c r="B21" s="230">
        <f t="shared" si="2"/>
        <v>2027</v>
      </c>
      <c r="C21" s="231"/>
      <c r="D21" s="219">
        <f t="shared" si="9"/>
        <v>173.32</v>
      </c>
      <c r="E21" s="219">
        <f t="shared" si="10"/>
        <v>23.89</v>
      </c>
      <c r="F21" s="221">
        <f t="shared" si="0"/>
        <v>90.411875813757305</v>
      </c>
      <c r="G21" s="219">
        <f t="shared" si="11"/>
        <v>0</v>
      </c>
      <c r="H21" s="232">
        <f t="shared" si="12"/>
        <v>-3.77</v>
      </c>
      <c r="I21" s="221">
        <f t="shared" si="1"/>
        <v>86.641875813757309</v>
      </c>
      <c r="J21" s="221">
        <f t="shared" si="7"/>
        <v>188.99</v>
      </c>
      <c r="K21" s="219">
        <f t="shared" si="13"/>
        <v>0.77</v>
      </c>
      <c r="L21" s="210"/>
      <c r="P21" s="260"/>
    </row>
    <row r="22" spans="2:17">
      <c r="B22" s="230">
        <f t="shared" si="2"/>
        <v>2028</v>
      </c>
      <c r="C22" s="231"/>
      <c r="D22" s="225">
        <f t="shared" si="9"/>
        <v>177.35</v>
      </c>
      <c r="E22" s="225">
        <f t="shared" si="10"/>
        <v>24.45</v>
      </c>
      <c r="F22" s="226">
        <f t="shared" si="0"/>
        <v>92.516183455282317</v>
      </c>
      <c r="G22" s="225">
        <f t="shared" si="11"/>
        <v>0</v>
      </c>
      <c r="H22" s="225">
        <f t="shared" si="12"/>
        <v>-3.86</v>
      </c>
      <c r="I22" s="226">
        <f t="shared" si="1"/>
        <v>88.656183455282317</v>
      </c>
      <c r="J22" s="226">
        <f t="shared" si="7"/>
        <v>193.38</v>
      </c>
      <c r="K22" s="225">
        <f t="shared" si="13"/>
        <v>0.79</v>
      </c>
      <c r="L22" s="210"/>
      <c r="P22" s="260"/>
    </row>
    <row r="23" spans="2:17">
      <c r="B23" s="230">
        <f t="shared" si="2"/>
        <v>2029</v>
      </c>
      <c r="C23" s="231"/>
      <c r="D23" s="219">
        <f t="shared" si="9"/>
        <v>181.55</v>
      </c>
      <c r="E23" s="219">
        <f t="shared" si="10"/>
        <v>25.03</v>
      </c>
      <c r="F23" s="221">
        <f t="shared" si="0"/>
        <v>94.707597513341042</v>
      </c>
      <c r="G23" s="219">
        <f t="shared" si="11"/>
        <v>0</v>
      </c>
      <c r="H23" s="232">
        <f t="shared" si="12"/>
        <v>-3.95</v>
      </c>
      <c r="I23" s="221">
        <f t="shared" si="1"/>
        <v>90.75759751334104</v>
      </c>
      <c r="J23" s="221">
        <f t="shared" si="7"/>
        <v>197.96</v>
      </c>
      <c r="K23" s="219">
        <f t="shared" si="13"/>
        <v>0.81</v>
      </c>
      <c r="L23" s="210"/>
      <c r="P23" s="260"/>
    </row>
    <row r="24" spans="2:17">
      <c r="B24" s="230">
        <f t="shared" si="2"/>
        <v>2030</v>
      </c>
      <c r="C24" s="231"/>
      <c r="D24" s="219">
        <f t="shared" si="9"/>
        <v>185.87</v>
      </c>
      <c r="E24" s="219">
        <f t="shared" si="10"/>
        <v>25.63</v>
      </c>
      <c r="F24" s="221">
        <f t="shared" si="0"/>
        <v>96.963195246740398</v>
      </c>
      <c r="G24" s="219">
        <f t="shared" si="11"/>
        <v>0</v>
      </c>
      <c r="H24" s="232">
        <f t="shared" si="12"/>
        <v>-4.04</v>
      </c>
      <c r="I24" s="221">
        <f t="shared" si="1"/>
        <v>92.923195246740391</v>
      </c>
      <c r="J24" s="221">
        <f t="shared" si="7"/>
        <v>202.69</v>
      </c>
      <c r="K24" s="219">
        <f t="shared" si="13"/>
        <v>0.83</v>
      </c>
      <c r="L24" s="210"/>
      <c r="P24" s="260"/>
    </row>
    <row r="25" spans="2:17">
      <c r="B25" s="230">
        <f t="shared" si="2"/>
        <v>2031</v>
      </c>
      <c r="C25" s="231"/>
      <c r="D25" s="219">
        <f t="shared" si="9"/>
        <v>190.33</v>
      </c>
      <c r="E25" s="219">
        <f t="shared" si="10"/>
        <v>26.25</v>
      </c>
      <c r="F25" s="221">
        <f t="shared" si="0"/>
        <v>99.292145751957619</v>
      </c>
      <c r="G25" s="219">
        <f t="shared" si="11"/>
        <v>0</v>
      </c>
      <c r="H25" s="232">
        <f t="shared" si="12"/>
        <v>-4.1399999999999997</v>
      </c>
      <c r="I25" s="221">
        <f t="shared" si="1"/>
        <v>95.152145751957619</v>
      </c>
      <c r="J25" s="221">
        <f t="shared" si="7"/>
        <v>207.55</v>
      </c>
      <c r="K25" s="219">
        <f t="shared" si="13"/>
        <v>0.85</v>
      </c>
      <c r="L25" s="210"/>
      <c r="P25" s="260"/>
    </row>
    <row r="26" spans="2:17">
      <c r="B26" s="230">
        <f t="shared" si="2"/>
        <v>2032</v>
      </c>
      <c r="C26" s="231"/>
      <c r="D26" s="219">
        <f t="shared" si="9"/>
        <v>194.91</v>
      </c>
      <c r="E26" s="219">
        <f t="shared" si="10"/>
        <v>26.88</v>
      </c>
      <c r="F26" s="221">
        <f t="shared" si="0"/>
        <v>101.68069538427683</v>
      </c>
      <c r="G26" s="219">
        <f t="shared" si="11"/>
        <v>0</v>
      </c>
      <c r="H26" s="232">
        <f t="shared" si="12"/>
        <v>-4.24</v>
      </c>
      <c r="I26" s="221">
        <f t="shared" si="1"/>
        <v>97.440695384276836</v>
      </c>
      <c r="J26" s="221">
        <f t="shared" si="7"/>
        <v>212.54</v>
      </c>
      <c r="K26" s="219">
        <f t="shared" si="13"/>
        <v>0.87</v>
      </c>
      <c r="L26" s="210"/>
      <c r="P26" s="260"/>
    </row>
    <row r="27" spans="2:17">
      <c r="B27" s="230">
        <f t="shared" si="2"/>
        <v>2033</v>
      </c>
      <c r="C27" s="231"/>
      <c r="D27" s="219">
        <f t="shared" si="9"/>
        <v>199.63</v>
      </c>
      <c r="E27" s="219">
        <f t="shared" si="10"/>
        <v>27.53</v>
      </c>
      <c r="F27" s="221">
        <f t="shared" si="0"/>
        <v>104.14259778841394</v>
      </c>
      <c r="G27" s="219">
        <f t="shared" si="11"/>
        <v>0</v>
      </c>
      <c r="H27" s="232">
        <f t="shared" si="12"/>
        <v>-4.34</v>
      </c>
      <c r="I27" s="221">
        <f t="shared" si="1"/>
        <v>99.802597788413934</v>
      </c>
      <c r="J27" s="221">
        <f t="shared" si="7"/>
        <v>217.69</v>
      </c>
      <c r="K27" s="219">
        <f t="shared" si="13"/>
        <v>0.89</v>
      </c>
      <c r="L27" s="210"/>
      <c r="P27" s="260"/>
    </row>
    <row r="28" spans="2:17">
      <c r="B28" s="230">
        <f t="shared" si="2"/>
        <v>2034</v>
      </c>
      <c r="C28" s="231"/>
      <c r="D28" s="219">
        <f t="shared" si="9"/>
        <v>204.46</v>
      </c>
      <c r="E28" s="219">
        <f t="shared" si="10"/>
        <v>28.2</v>
      </c>
      <c r="F28" s="221">
        <f t="shared" si="0"/>
        <v>106.66409931965305</v>
      </c>
      <c r="G28" s="219">
        <f t="shared" si="11"/>
        <v>0</v>
      </c>
      <c r="H28" s="232">
        <f t="shared" si="12"/>
        <v>-4.45</v>
      </c>
      <c r="I28" s="221">
        <f t="shared" si="1"/>
        <v>102.21409931965304</v>
      </c>
      <c r="J28" s="221">
        <f t="shared" si="7"/>
        <v>222.95</v>
      </c>
      <c r="K28" s="219">
        <f t="shared" si="13"/>
        <v>0.91</v>
      </c>
      <c r="L28" s="210"/>
      <c r="P28" s="260"/>
    </row>
    <row r="29" spans="2:17">
      <c r="B29" s="230">
        <f t="shared" si="2"/>
        <v>2035</v>
      </c>
      <c r="C29" s="231"/>
      <c r="D29" s="219">
        <f t="shared" ref="D29:E36" si="14">ROUND(D28*(1+$K66),2)</f>
        <v>209.4</v>
      </c>
      <c r="E29" s="219">
        <f t="shared" si="14"/>
        <v>28.88</v>
      </c>
      <c r="F29" s="221">
        <f t="shared" si="0"/>
        <v>109.24061542975556</v>
      </c>
      <c r="G29" s="219">
        <f t="shared" ref="G29:H36" si="15">ROUND(G28*(1+$K66),2)</f>
        <v>0</v>
      </c>
      <c r="H29" s="232">
        <f t="shared" si="15"/>
        <v>-4.5599999999999996</v>
      </c>
      <c r="I29" s="221">
        <f t="shared" si="1"/>
        <v>104.68061542975556</v>
      </c>
      <c r="J29" s="221">
        <f t="shared" si="7"/>
        <v>228.33</v>
      </c>
      <c r="K29" s="219">
        <f>ROUND(K28*(1+$K66),2)</f>
        <v>0.93</v>
      </c>
      <c r="L29" s="210"/>
      <c r="P29" s="260"/>
    </row>
    <row r="30" spans="2:17">
      <c r="B30" s="230">
        <f t="shared" si="2"/>
        <v>2036</v>
      </c>
      <c r="C30" s="231"/>
      <c r="D30" s="219">
        <f t="shared" si="14"/>
        <v>214.49</v>
      </c>
      <c r="E30" s="219">
        <f t="shared" si="14"/>
        <v>29.58</v>
      </c>
      <c r="F30" s="221">
        <f t="shared" si="0"/>
        <v>111.89506885991455</v>
      </c>
      <c r="G30" s="219">
        <f t="shared" si="15"/>
        <v>0</v>
      </c>
      <c r="H30" s="232">
        <f t="shared" si="15"/>
        <v>-4.67</v>
      </c>
      <c r="I30" s="221">
        <f t="shared" si="1"/>
        <v>107.22506885991454</v>
      </c>
      <c r="J30" s="221">
        <f t="shared" si="7"/>
        <v>233.88</v>
      </c>
      <c r="K30" s="219">
        <f t="shared" ref="K30:K36" si="16">ROUND(K29*(1+$K67),2)</f>
        <v>0.95</v>
      </c>
      <c r="L30" s="210"/>
      <c r="P30" s="260"/>
    </row>
    <row r="31" spans="2:17">
      <c r="B31" s="230">
        <f t="shared" si="2"/>
        <v>2037</v>
      </c>
      <c r="C31" s="231"/>
      <c r="D31" s="219">
        <f t="shared" si="14"/>
        <v>219.7</v>
      </c>
      <c r="E31" s="219">
        <f t="shared" si="14"/>
        <v>30.3</v>
      </c>
      <c r="F31" s="221">
        <f t="shared" si="0"/>
        <v>114.61370596541417</v>
      </c>
      <c r="G31" s="219">
        <f t="shared" si="15"/>
        <v>0</v>
      </c>
      <c r="H31" s="232">
        <f t="shared" si="15"/>
        <v>-4.78</v>
      </c>
      <c r="I31" s="221">
        <f t="shared" si="1"/>
        <v>109.83370596541417</v>
      </c>
      <c r="J31" s="221">
        <f t="shared" si="7"/>
        <v>239.57</v>
      </c>
      <c r="K31" s="219">
        <f t="shared" si="16"/>
        <v>0.97</v>
      </c>
      <c r="L31" s="210"/>
      <c r="P31" s="260"/>
    </row>
    <row r="32" spans="2:17">
      <c r="B32" s="230">
        <f t="shared" si="2"/>
        <v>2038</v>
      </c>
      <c r="C32" s="231"/>
      <c r="D32" s="219">
        <f t="shared" si="14"/>
        <v>225.06</v>
      </c>
      <c r="E32" s="219">
        <f t="shared" si="14"/>
        <v>31.04</v>
      </c>
      <c r="F32" s="221">
        <f t="shared" si="0"/>
        <v>117.41028039097029</v>
      </c>
      <c r="G32" s="219">
        <f t="shared" si="15"/>
        <v>0</v>
      </c>
      <c r="H32" s="232">
        <f t="shared" si="15"/>
        <v>-4.9000000000000004</v>
      </c>
      <c r="I32" s="221">
        <f t="shared" si="1"/>
        <v>112.51028039097028</v>
      </c>
      <c r="J32" s="221">
        <f t="shared" si="7"/>
        <v>245.41</v>
      </c>
      <c r="K32" s="219">
        <f t="shared" si="16"/>
        <v>0.99</v>
      </c>
      <c r="L32" s="210"/>
      <c r="P32" s="260"/>
    </row>
    <row r="33" spans="2:16">
      <c r="B33" s="230">
        <f t="shared" si="2"/>
        <v>2039</v>
      </c>
      <c r="C33" s="231"/>
      <c r="D33" s="219">
        <f t="shared" si="14"/>
        <v>230.57</v>
      </c>
      <c r="E33" s="219">
        <f t="shared" si="14"/>
        <v>31.8</v>
      </c>
      <c r="F33" s="221">
        <f t="shared" si="0"/>
        <v>120.28479213658287</v>
      </c>
      <c r="G33" s="219">
        <f t="shared" si="15"/>
        <v>0</v>
      </c>
      <c r="H33" s="232">
        <f t="shared" si="15"/>
        <v>-5.0199999999999996</v>
      </c>
      <c r="I33" s="221">
        <f t="shared" si="1"/>
        <v>115.26479213658287</v>
      </c>
      <c r="J33" s="221">
        <f t="shared" si="7"/>
        <v>251.42</v>
      </c>
      <c r="K33" s="219">
        <f t="shared" si="16"/>
        <v>1.01</v>
      </c>
      <c r="L33" s="210"/>
      <c r="P33" s="260"/>
    </row>
    <row r="34" spans="2:16">
      <c r="B34" s="230">
        <f t="shared" si="2"/>
        <v>2040</v>
      </c>
      <c r="C34" s="231"/>
      <c r="D34" s="219">
        <f t="shared" si="14"/>
        <v>236.2</v>
      </c>
      <c r="E34" s="219">
        <f t="shared" si="14"/>
        <v>32.58</v>
      </c>
      <c r="F34" s="221">
        <f t="shared" si="0"/>
        <v>123.22348755753607</v>
      </c>
      <c r="G34" s="219">
        <f t="shared" si="15"/>
        <v>0</v>
      </c>
      <c r="H34" s="232">
        <f t="shared" si="15"/>
        <v>-5.14</v>
      </c>
      <c r="I34" s="221">
        <f t="shared" si="1"/>
        <v>118.08348755753607</v>
      </c>
      <c r="J34" s="221">
        <f t="shared" si="7"/>
        <v>257.57</v>
      </c>
      <c r="K34" s="219">
        <f t="shared" si="16"/>
        <v>1.03</v>
      </c>
      <c r="L34" s="210"/>
      <c r="P34" s="260"/>
    </row>
    <row r="35" spans="2:16">
      <c r="B35" s="230">
        <f t="shared" si="2"/>
        <v>2041</v>
      </c>
      <c r="C35" s="231"/>
      <c r="D35" s="219">
        <f t="shared" si="14"/>
        <v>241.99</v>
      </c>
      <c r="E35" s="219">
        <f t="shared" si="14"/>
        <v>33.380000000000003</v>
      </c>
      <c r="F35" s="221">
        <f t="shared" si="0"/>
        <v>126.24470484678442</v>
      </c>
      <c r="G35" s="219">
        <f t="shared" si="15"/>
        <v>0</v>
      </c>
      <c r="H35" s="232">
        <f t="shared" si="15"/>
        <v>-5.27</v>
      </c>
      <c r="I35" s="221">
        <f t="shared" si="1"/>
        <v>120.97470484678442</v>
      </c>
      <c r="J35" s="221">
        <f t="shared" si="7"/>
        <v>263.87</v>
      </c>
      <c r="K35" s="219">
        <f t="shared" si="16"/>
        <v>1.06</v>
      </c>
      <c r="L35" s="210"/>
      <c r="P35" s="260"/>
    </row>
    <row r="36" spans="2:16">
      <c r="B36" s="230">
        <f t="shared" si="2"/>
        <v>2042</v>
      </c>
      <c r="C36" s="231"/>
      <c r="D36" s="219">
        <f t="shared" si="14"/>
        <v>247.95</v>
      </c>
      <c r="E36" s="219">
        <f t="shared" si="14"/>
        <v>34.200000000000003</v>
      </c>
      <c r="F36" s="221">
        <f t="shared" si="0"/>
        <v>129.35302855256643</v>
      </c>
      <c r="G36" s="219">
        <f t="shared" si="15"/>
        <v>0</v>
      </c>
      <c r="H36" s="232">
        <f t="shared" si="15"/>
        <v>-5.4</v>
      </c>
      <c r="I36" s="221">
        <f t="shared" si="1"/>
        <v>123.95302855256642</v>
      </c>
      <c r="J36" s="221">
        <f t="shared" si="7"/>
        <v>270.37</v>
      </c>
      <c r="K36" s="219">
        <f t="shared" si="16"/>
        <v>1.0900000000000001</v>
      </c>
      <c r="L36" s="210"/>
      <c r="P36" s="260"/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114</v>
      </c>
    </row>
    <row r="46" spans="2:16">
      <c r="C46" s="236" t="str">
        <f>D7</f>
        <v>(b)</v>
      </c>
      <c r="D46" s="221" t="str">
        <f>"= "&amp;C7&amp;" x "&amp;C62</f>
        <v>= (a) x 0.0771567801772526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24.9%)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Yakima Solar Resource - 25%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121</v>
      </c>
      <c r="D53" s="242" t="s">
        <v>116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102</v>
      </c>
      <c r="C55" s="244">
        <v>1761.8947998896474</v>
      </c>
      <c r="D55" s="208" t="s">
        <v>114</v>
      </c>
      <c r="H55" s="208" t="s">
        <v>9</v>
      </c>
    </row>
    <row r="56" spans="2:24">
      <c r="B56" s="110" t="s">
        <v>102</v>
      </c>
      <c r="C56" s="245">
        <v>18.739825346529312</v>
      </c>
      <c r="D56" s="208" t="s">
        <v>117</v>
      </c>
      <c r="H56" s="208" t="s">
        <v>9</v>
      </c>
    </row>
    <row r="57" spans="2:24">
      <c r="B57" s="110" t="s">
        <v>102</v>
      </c>
      <c r="C57" s="250">
        <v>0.60299999999999998</v>
      </c>
      <c r="D57" s="208" t="s">
        <v>122</v>
      </c>
      <c r="H57" s="208" t="s">
        <v>119</v>
      </c>
    </row>
    <row r="58" spans="2:24">
      <c r="B58" s="110" t="s">
        <v>102</v>
      </c>
      <c r="C58" s="245">
        <v>0</v>
      </c>
      <c r="D58" s="208" t="s">
        <v>118</v>
      </c>
      <c r="H58" s="208" t="s">
        <v>119</v>
      </c>
      <c r="K58" s="210"/>
      <c r="L58" s="246"/>
      <c r="M58" s="68"/>
      <c r="N58" s="247" t="s">
        <v>126</v>
      </c>
      <c r="O58" s="68" t="s">
        <v>125</v>
      </c>
      <c r="P58" s="249" t="s">
        <v>127</v>
      </c>
      <c r="Q58" s="68"/>
      <c r="S58" s="210"/>
      <c r="T58" s="210"/>
      <c r="U58" s="210"/>
      <c r="V58" s="210"/>
      <c r="W58" s="210"/>
      <c r="X58" s="210"/>
    </row>
    <row r="59" spans="2:24">
      <c r="B59" s="110" t="s">
        <v>102</v>
      </c>
      <c r="C59" s="258">
        <f>$P$63</f>
        <v>-2.9537611535827537</v>
      </c>
      <c r="D59" s="208" t="s">
        <v>120</v>
      </c>
      <c r="H59" s="208" t="s">
        <v>119</v>
      </c>
      <c r="K59" s="248"/>
      <c r="L59" s="248"/>
      <c r="N59" s="248">
        <f>C55</f>
        <v>1761.8947998896474</v>
      </c>
      <c r="O59" s="268">
        <v>6.910504691716815E-2</v>
      </c>
      <c r="P59" s="262">
        <f>O59*N59/8760/$C$63*1000-O60*N60/8760/$C$63*1000</f>
        <v>-6.5037808590715613</v>
      </c>
      <c r="Q59" s="269"/>
      <c r="R59" s="250"/>
      <c r="S59" s="210"/>
      <c r="T59" s="210"/>
      <c r="U59" s="210"/>
      <c r="V59" s="210"/>
      <c r="W59" s="210"/>
      <c r="X59" s="210"/>
    </row>
    <row r="60" spans="2:24">
      <c r="K60" s="248"/>
      <c r="N60" s="248">
        <f>N59</f>
        <v>1761.8947998896474</v>
      </c>
      <c r="O60" s="268">
        <v>7.7156780177252568E-2</v>
      </c>
      <c r="P60" s="210"/>
      <c r="Q60" s="269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N61" s="255"/>
      <c r="O61" s="255"/>
      <c r="S61" s="210"/>
      <c r="T61" s="210"/>
      <c r="U61" s="210"/>
      <c r="V61" s="210"/>
      <c r="W61" s="210"/>
      <c r="X61" s="210"/>
    </row>
    <row r="62" spans="2:24">
      <c r="C62" s="253">
        <v>7.7156780177252568E-2</v>
      </c>
      <c r="D62" s="208" t="s">
        <v>54</v>
      </c>
      <c r="K62" s="254"/>
      <c r="N62" s="247" t="s">
        <v>126</v>
      </c>
      <c r="O62" s="68" t="s">
        <v>125</v>
      </c>
      <c r="P62" s="249" t="s">
        <v>128</v>
      </c>
    </row>
    <row r="63" spans="2:24">
      <c r="C63" s="259">
        <v>0.249</v>
      </c>
      <c r="D63" s="208" t="s">
        <v>55</v>
      </c>
      <c r="N63" s="248">
        <f>N59</f>
        <v>1761.8947998896474</v>
      </c>
      <c r="O63" s="268">
        <v>7.3499999999999996E-2</v>
      </c>
      <c r="P63" s="262">
        <f>O63*N63/8760/$C$63*1000-O64*N64/8760/$C$63*1000</f>
        <v>-2.9537611535827537</v>
      </c>
      <c r="R63" s="208" t="s">
        <v>129</v>
      </c>
    </row>
    <row r="64" spans="2:24" ht="13.5" thickBot="1">
      <c r="D64" s="251"/>
      <c r="N64" s="248">
        <f>N59</f>
        <v>1761.8947998896474</v>
      </c>
      <c r="O64" s="268">
        <v>7.7156780177252568E-2</v>
      </c>
      <c r="P64" s="210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17">C66+1</f>
        <v>2018</v>
      </c>
      <c r="D67" s="57">
        <v>2.1684070430924685E-2</v>
      </c>
      <c r="E67" s="110"/>
      <c r="F67" s="135">
        <f t="shared" ref="F67:F74" si="18">F66+1</f>
        <v>2027</v>
      </c>
      <c r="G67" s="57">
        <v>2.3164081218836952E-2</v>
      </c>
      <c r="H67" s="110"/>
      <c r="I67" s="135">
        <f t="shared" ref="I67:I74" si="19">I66+1</f>
        <v>2036</v>
      </c>
      <c r="J67" s="135"/>
      <c r="K67" s="57">
        <v>2.4311492116604327E-2</v>
      </c>
    </row>
    <row r="68" spans="3:11">
      <c r="C68" s="135">
        <f t="shared" si="17"/>
        <v>2019</v>
      </c>
      <c r="D68" s="57">
        <v>2.0023445288848141E-2</v>
      </c>
      <c r="E68" s="110"/>
      <c r="F68" s="135">
        <f t="shared" si="18"/>
        <v>2028</v>
      </c>
      <c r="G68" s="57">
        <v>2.3269517424980624E-2</v>
      </c>
      <c r="H68" s="110"/>
      <c r="I68" s="135">
        <f t="shared" si="19"/>
        <v>2037</v>
      </c>
      <c r="J68" s="135"/>
      <c r="K68" s="57">
        <v>2.4277391473133791E-2</v>
      </c>
    </row>
    <row r="69" spans="3:11">
      <c r="C69" s="135">
        <f t="shared" si="17"/>
        <v>2020</v>
      </c>
      <c r="D69" s="57">
        <v>2.1423649370385656E-2</v>
      </c>
      <c r="E69" s="110"/>
      <c r="F69" s="135">
        <f t="shared" si="18"/>
        <v>2029</v>
      </c>
      <c r="G69" s="57">
        <v>2.3660062349176059E-2</v>
      </c>
      <c r="H69" s="110"/>
      <c r="I69" s="135">
        <f t="shared" si="19"/>
        <v>2038</v>
      </c>
      <c r="J69" s="135"/>
      <c r="K69" s="57">
        <v>2.4418737348747444E-2</v>
      </c>
    </row>
    <row r="70" spans="3:11">
      <c r="C70" s="135">
        <f t="shared" si="17"/>
        <v>2021</v>
      </c>
      <c r="D70" s="57">
        <v>2.2444603435442634E-2</v>
      </c>
      <c r="E70" s="110"/>
      <c r="F70" s="135">
        <f t="shared" si="18"/>
        <v>2030</v>
      </c>
      <c r="G70" s="57">
        <v>2.3797996946838929E-2</v>
      </c>
      <c r="H70" s="110"/>
      <c r="I70" s="135">
        <f t="shared" si="19"/>
        <v>2039</v>
      </c>
      <c r="J70" s="135"/>
      <c r="K70" s="57">
        <v>2.4490791911648602E-2</v>
      </c>
    </row>
    <row r="71" spans="3:11">
      <c r="C71" s="135">
        <f t="shared" si="17"/>
        <v>2022</v>
      </c>
      <c r="D71" s="57">
        <v>2.2559296067847567E-2</v>
      </c>
      <c r="E71" s="110"/>
      <c r="F71" s="135">
        <f t="shared" si="18"/>
        <v>2031</v>
      </c>
      <c r="G71" s="57">
        <v>2.4014000123530499E-2</v>
      </c>
      <c r="H71" s="110"/>
      <c r="I71" s="135">
        <f t="shared" si="19"/>
        <v>2040</v>
      </c>
      <c r="J71" s="135"/>
      <c r="K71" s="57">
        <v>2.442458536688985E-2</v>
      </c>
    </row>
    <row r="72" spans="3:11" s="210" customFormat="1">
      <c r="C72" s="135">
        <f t="shared" si="17"/>
        <v>2023</v>
      </c>
      <c r="D72" s="57">
        <v>2.3031082544693549E-2</v>
      </c>
      <c r="E72" s="112"/>
      <c r="F72" s="135">
        <f t="shared" si="18"/>
        <v>2032</v>
      </c>
      <c r="G72" s="57">
        <v>2.4075090077113837E-2</v>
      </c>
      <c r="H72" s="112"/>
      <c r="I72" s="135">
        <f t="shared" si="19"/>
        <v>2041</v>
      </c>
      <c r="J72" s="135"/>
      <c r="K72" s="57">
        <v>2.4530694634797623E-2</v>
      </c>
    </row>
    <row r="73" spans="3:11" s="210" customFormat="1">
      <c r="C73" s="135">
        <f t="shared" si="17"/>
        <v>2024</v>
      </c>
      <c r="D73" s="57">
        <v>2.3134274986934988E-2</v>
      </c>
      <c r="E73" s="112"/>
      <c r="F73" s="135">
        <f t="shared" si="18"/>
        <v>2033</v>
      </c>
      <c r="G73" s="57">
        <v>2.4191075903759129E-2</v>
      </c>
      <c r="H73" s="112"/>
      <c r="I73" s="135">
        <f t="shared" si="19"/>
        <v>2042</v>
      </c>
      <c r="J73" s="135"/>
      <c r="K73" s="57">
        <v>2.4630996146588036E-2</v>
      </c>
    </row>
    <row r="74" spans="3:11" s="210" customFormat="1">
      <c r="C74" s="135">
        <f t="shared" si="17"/>
        <v>2025</v>
      </c>
      <c r="D74" s="57">
        <v>2.3159080336675242E-2</v>
      </c>
      <c r="E74" s="112"/>
      <c r="F74" s="135">
        <f t="shared" si="18"/>
        <v>2034</v>
      </c>
      <c r="G74" s="57">
        <v>2.4219456505286896E-2</v>
      </c>
      <c r="H74" s="112"/>
      <c r="I74" s="135">
        <f t="shared" si="19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6" orientation="landscape" r:id="rId1"/>
  <headerFooter alignWithMargins="0"/>
  <rowBreaks count="1" manualBreakCount="1">
    <brk id="51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45" sqref="B45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9" width="12.5" style="208" customWidth="1"/>
    <col min="10" max="10" width="11.6640625" style="208" customWidth="1"/>
    <col min="11" max="12" width="9.33203125" style="208"/>
    <col min="13" max="13" width="17.5" style="208" customWidth="1"/>
    <col min="14" max="14" width="4.83203125" style="208" customWidth="1"/>
    <col min="15" max="15" width="11.5" style="208" customWidth="1"/>
    <col min="16" max="16" width="12.5" style="208" customWidth="1"/>
    <col min="17" max="16384" width="9.33203125" style="208"/>
  </cols>
  <sheetData>
    <row r="1" spans="2:19" ht="15.75">
      <c r="B1" s="206" t="s">
        <v>108</v>
      </c>
      <c r="C1" s="207"/>
      <c r="D1" s="207"/>
      <c r="E1" s="207"/>
      <c r="F1" s="207"/>
      <c r="G1" s="207"/>
      <c r="H1" s="207"/>
      <c r="I1" s="207"/>
    </row>
    <row r="2" spans="2:19" ht="15.75">
      <c r="B2" s="206" t="s">
        <v>182</v>
      </c>
      <c r="C2" s="207"/>
      <c r="D2" s="207"/>
      <c r="E2" s="207"/>
      <c r="F2" s="207"/>
      <c r="G2" s="207"/>
      <c r="H2" s="207"/>
      <c r="I2" s="207"/>
    </row>
    <row r="3" spans="2:19" ht="15.75">
      <c r="B3" s="206" t="str">
        <f>TEXT($C$63,"0%")&amp;" Capacity Factor"</f>
        <v>90% Capacity Factor</v>
      </c>
      <c r="C3" s="207"/>
      <c r="D3" s="207"/>
      <c r="E3" s="207"/>
      <c r="F3" s="207"/>
      <c r="G3" s="207"/>
      <c r="H3" s="207"/>
      <c r="I3" s="207"/>
    </row>
    <row r="4" spans="2:19">
      <c r="B4" s="209"/>
      <c r="C4" s="209"/>
      <c r="D4" s="209"/>
      <c r="E4" s="209"/>
      <c r="F4" s="209"/>
      <c r="G4" s="209"/>
      <c r="H4" s="209"/>
      <c r="I4" s="210"/>
      <c r="J4" s="210"/>
    </row>
    <row r="5" spans="2:19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212" t="s">
        <v>123</v>
      </c>
      <c r="J5" s="19" t="s">
        <v>73</v>
      </c>
      <c r="K5"/>
      <c r="Q5" s="272"/>
    </row>
    <row r="6" spans="2:19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/>
      <c r="N6" s="274"/>
      <c r="O6" s="274"/>
      <c r="P6" s="69"/>
      <c r="Q6" s="69"/>
      <c r="R6" s="69"/>
    </row>
    <row r="7" spans="2:19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/>
      <c r="N7" s="69"/>
      <c r="O7" s="69"/>
      <c r="P7" s="69"/>
      <c r="Q7" s="69"/>
      <c r="R7" s="69"/>
    </row>
    <row r="8" spans="2:19" ht="6" customHeight="1">
      <c r="K8"/>
    </row>
    <row r="9" spans="2:19" ht="15.75">
      <c r="B9" s="60" t="str">
        <f>C52</f>
        <v>2017 IRP Geothermal PPA West Side Resource - 90% Capacity Factor</v>
      </c>
      <c r="C9" s="210"/>
      <c r="E9" s="210"/>
      <c r="F9" s="210"/>
      <c r="G9" s="210"/>
      <c r="H9" s="210"/>
      <c r="I9" s="210"/>
      <c r="J9" s="210"/>
      <c r="K9"/>
    </row>
    <row r="10" spans="2:19">
      <c r="B10" s="217">
        <v>2016</v>
      </c>
      <c r="C10" s="218">
        <f>C55</f>
        <v>0</v>
      </c>
      <c r="D10" s="219">
        <f>C10*$C$62</f>
        <v>0</v>
      </c>
      <c r="E10" s="219">
        <f>C56</f>
        <v>0</v>
      </c>
      <c r="F10" s="220">
        <f t="shared" ref="F10:F36" si="0">(D10+E10)/(8.76*$C$63)</f>
        <v>0</v>
      </c>
      <c r="G10" s="220">
        <f>$C$58</f>
        <v>77.34</v>
      </c>
      <c r="H10" s="267">
        <f>C59</f>
        <v>0</v>
      </c>
      <c r="I10" s="221">
        <f>F10+H10+G10</f>
        <v>77.34</v>
      </c>
      <c r="J10" s="221">
        <f>ROUND(I10*$C$63*8.76,2)</f>
        <v>611.44000000000005</v>
      </c>
      <c r="K10"/>
      <c r="N10" s="69"/>
      <c r="O10" s="69"/>
      <c r="P10" s="69"/>
      <c r="Q10" s="273"/>
      <c r="R10" s="69"/>
    </row>
    <row r="11" spans="2:19">
      <c r="B11" s="217">
        <f t="shared" ref="B11:B36" si="1">B10+1</f>
        <v>2017</v>
      </c>
      <c r="C11" s="223"/>
      <c r="D11" s="219">
        <f>ROUND(D10*(1+$D66),2)</f>
        <v>0</v>
      </c>
      <c r="E11" s="219">
        <f>ROUND(E10*(1+$D66),2)</f>
        <v>0</v>
      </c>
      <c r="F11" s="220">
        <f t="shared" si="0"/>
        <v>0</v>
      </c>
      <c r="G11" s="115">
        <f>ROUND(G10*(1+$D66),2)</f>
        <v>79.05</v>
      </c>
      <c r="H11" s="219">
        <f>ROUND(H10*(1+$D66),2)</f>
        <v>0</v>
      </c>
      <c r="I11" s="221">
        <f>F11+H11+G11</f>
        <v>79.05</v>
      </c>
      <c r="J11" s="221">
        <f t="shared" ref="J11:J36" si="2">ROUND(I11*$C$63*8.76,2)</f>
        <v>624.96</v>
      </c>
      <c r="K11"/>
      <c r="N11" s="69"/>
      <c r="O11" s="69"/>
      <c r="P11" s="69"/>
      <c r="Q11" s="273"/>
      <c r="R11" s="69"/>
    </row>
    <row r="12" spans="2:19">
      <c r="B12" s="230">
        <f t="shared" si="1"/>
        <v>2018</v>
      </c>
      <c r="C12" s="231"/>
      <c r="D12" s="219">
        <f t="shared" ref="D12:E19" si="3">ROUND(D11*(1+$D67),2)</f>
        <v>0</v>
      </c>
      <c r="E12" s="219">
        <f t="shared" si="3"/>
        <v>0</v>
      </c>
      <c r="F12" s="221">
        <f t="shared" si="0"/>
        <v>0</v>
      </c>
      <c r="G12" s="219">
        <f t="shared" ref="G12:G19" si="4">ROUND(G11*(1+$D67),2)</f>
        <v>80.760000000000005</v>
      </c>
      <c r="H12" s="232">
        <f t="shared" ref="H12" si="5">ROUND(H11*(1+$D67),2)</f>
        <v>0</v>
      </c>
      <c r="I12" s="221">
        <f t="shared" ref="I12:I36" si="6">F12+H12+G12</f>
        <v>80.760000000000005</v>
      </c>
      <c r="J12" s="221">
        <f t="shared" si="2"/>
        <v>638.48</v>
      </c>
      <c r="K12"/>
      <c r="L12" s="210"/>
      <c r="N12" s="69"/>
      <c r="O12" s="69"/>
      <c r="P12" s="69"/>
      <c r="Q12" s="273"/>
      <c r="R12" s="69"/>
    </row>
    <row r="13" spans="2:19">
      <c r="B13" s="230">
        <f t="shared" si="1"/>
        <v>2019</v>
      </c>
      <c r="C13" s="231"/>
      <c r="D13" s="219">
        <f t="shared" si="3"/>
        <v>0</v>
      </c>
      <c r="E13" s="219">
        <f t="shared" si="3"/>
        <v>0</v>
      </c>
      <c r="F13" s="221">
        <f t="shared" si="0"/>
        <v>0</v>
      </c>
      <c r="G13" s="219">
        <f t="shared" si="4"/>
        <v>82.38</v>
      </c>
      <c r="H13" s="232">
        <f t="shared" ref="H13" si="7">ROUND(H12*(1+$D68),2)</f>
        <v>0</v>
      </c>
      <c r="I13" s="221">
        <f t="shared" si="6"/>
        <v>82.38</v>
      </c>
      <c r="J13" s="221">
        <f t="shared" si="2"/>
        <v>651.29</v>
      </c>
      <c r="K13"/>
      <c r="L13" s="210"/>
      <c r="N13" s="69"/>
      <c r="O13" s="69"/>
      <c r="P13" s="69"/>
      <c r="Q13" s="273"/>
      <c r="R13" s="69"/>
    </row>
    <row r="14" spans="2:19">
      <c r="B14" s="230">
        <f t="shared" si="1"/>
        <v>2020</v>
      </c>
      <c r="C14" s="231"/>
      <c r="D14" s="219">
        <f t="shared" si="3"/>
        <v>0</v>
      </c>
      <c r="E14" s="219">
        <f t="shared" si="3"/>
        <v>0</v>
      </c>
      <c r="F14" s="221">
        <f t="shared" si="0"/>
        <v>0</v>
      </c>
      <c r="G14" s="219">
        <f t="shared" si="4"/>
        <v>84.14</v>
      </c>
      <c r="H14" s="232">
        <f t="shared" ref="H14" si="8">ROUND(H13*(1+$D69),2)</f>
        <v>0</v>
      </c>
      <c r="I14" s="221">
        <f t="shared" si="6"/>
        <v>84.14</v>
      </c>
      <c r="J14" s="221">
        <f t="shared" si="2"/>
        <v>665.2</v>
      </c>
      <c r="K14"/>
      <c r="L14" s="210"/>
      <c r="N14" s="69"/>
      <c r="O14" s="69"/>
      <c r="P14" s="69"/>
      <c r="Q14" s="273"/>
      <c r="R14" s="69"/>
      <c r="S14" s="229"/>
    </row>
    <row r="15" spans="2:19">
      <c r="B15" s="230">
        <f t="shared" si="1"/>
        <v>2021</v>
      </c>
      <c r="C15" s="231"/>
      <c r="D15" s="219">
        <f t="shared" si="3"/>
        <v>0</v>
      </c>
      <c r="E15" s="219">
        <f t="shared" si="3"/>
        <v>0</v>
      </c>
      <c r="F15" s="221">
        <f t="shared" si="0"/>
        <v>0</v>
      </c>
      <c r="G15" s="219">
        <f t="shared" si="4"/>
        <v>86.03</v>
      </c>
      <c r="H15" s="232">
        <f t="shared" ref="H15" si="9">ROUND(H14*(1+$D70),2)</f>
        <v>0</v>
      </c>
      <c r="I15" s="221">
        <f t="shared" si="6"/>
        <v>86.03</v>
      </c>
      <c r="J15" s="221">
        <f t="shared" si="2"/>
        <v>680.14</v>
      </c>
      <c r="K15"/>
      <c r="L15" s="210"/>
      <c r="N15" s="69"/>
      <c r="O15" s="69"/>
      <c r="P15" s="69"/>
      <c r="Q15" s="273"/>
      <c r="R15" s="69"/>
      <c r="S15" s="229"/>
    </row>
    <row r="16" spans="2:19">
      <c r="B16" s="230">
        <f t="shared" si="1"/>
        <v>2022</v>
      </c>
      <c r="C16" s="231"/>
      <c r="D16" s="219">
        <f t="shared" si="3"/>
        <v>0</v>
      </c>
      <c r="E16" s="219">
        <f t="shared" si="3"/>
        <v>0</v>
      </c>
      <c r="F16" s="221">
        <f t="shared" si="0"/>
        <v>0</v>
      </c>
      <c r="G16" s="219">
        <f t="shared" si="4"/>
        <v>87.97</v>
      </c>
      <c r="H16" s="232">
        <f t="shared" ref="H16" si="10">ROUND(H15*(1+$D71),2)</f>
        <v>0</v>
      </c>
      <c r="I16" s="221">
        <f t="shared" si="6"/>
        <v>87.97</v>
      </c>
      <c r="J16" s="221">
        <f t="shared" si="2"/>
        <v>695.48</v>
      </c>
      <c r="K16"/>
      <c r="L16" s="210"/>
      <c r="N16" s="69"/>
      <c r="O16" s="69"/>
      <c r="P16" s="69"/>
      <c r="Q16" s="273"/>
      <c r="R16" s="69"/>
    </row>
    <row r="17" spans="2:19">
      <c r="B17" s="230">
        <f t="shared" si="1"/>
        <v>2023</v>
      </c>
      <c r="C17" s="231"/>
      <c r="D17" s="219">
        <f t="shared" si="3"/>
        <v>0</v>
      </c>
      <c r="E17" s="219">
        <f t="shared" si="3"/>
        <v>0</v>
      </c>
      <c r="F17" s="221">
        <f t="shared" si="0"/>
        <v>0</v>
      </c>
      <c r="G17" s="219">
        <f t="shared" si="4"/>
        <v>90</v>
      </c>
      <c r="H17" s="232">
        <f t="shared" ref="H17" si="11">ROUND(H16*(1+$D72),2)</f>
        <v>0</v>
      </c>
      <c r="I17" s="221">
        <f t="shared" si="6"/>
        <v>90</v>
      </c>
      <c r="J17" s="221">
        <f t="shared" si="2"/>
        <v>711.53</v>
      </c>
      <c r="K17"/>
      <c r="L17" s="210"/>
      <c r="N17" s="69"/>
      <c r="O17" s="69"/>
      <c r="P17" s="69"/>
      <c r="Q17" s="273"/>
      <c r="R17" s="69"/>
    </row>
    <row r="18" spans="2:19">
      <c r="B18" s="230">
        <f t="shared" si="1"/>
        <v>2024</v>
      </c>
      <c r="C18" s="231"/>
      <c r="D18" s="219">
        <f t="shared" si="3"/>
        <v>0</v>
      </c>
      <c r="E18" s="219">
        <f t="shared" si="3"/>
        <v>0</v>
      </c>
      <c r="F18" s="221">
        <f t="shared" si="0"/>
        <v>0</v>
      </c>
      <c r="G18" s="219">
        <f t="shared" si="4"/>
        <v>92.08</v>
      </c>
      <c r="H18" s="232">
        <f t="shared" ref="H18" si="12">ROUND(H17*(1+$D73),2)</f>
        <v>0</v>
      </c>
      <c r="I18" s="221">
        <f t="shared" si="6"/>
        <v>92.08</v>
      </c>
      <c r="J18" s="221">
        <f t="shared" si="2"/>
        <v>727.98</v>
      </c>
      <c r="K18"/>
      <c r="L18" s="210"/>
      <c r="N18" s="69"/>
      <c r="O18" s="69"/>
      <c r="P18" s="69"/>
      <c r="Q18" s="273"/>
      <c r="R18" s="69"/>
    </row>
    <row r="19" spans="2:19">
      <c r="B19" s="230">
        <f t="shared" si="1"/>
        <v>2025</v>
      </c>
      <c r="C19" s="231"/>
      <c r="D19" s="219">
        <f t="shared" si="3"/>
        <v>0</v>
      </c>
      <c r="E19" s="219">
        <f t="shared" si="3"/>
        <v>0</v>
      </c>
      <c r="F19" s="221">
        <f t="shared" si="0"/>
        <v>0</v>
      </c>
      <c r="G19" s="219">
        <f t="shared" si="4"/>
        <v>94.21</v>
      </c>
      <c r="H19" s="232">
        <f t="shared" ref="H19" si="13">ROUND(H18*(1+$D74),2)</f>
        <v>0</v>
      </c>
      <c r="I19" s="221">
        <f t="shared" si="6"/>
        <v>94.21</v>
      </c>
      <c r="J19" s="221">
        <f t="shared" si="2"/>
        <v>744.81</v>
      </c>
      <c r="K19"/>
      <c r="L19" s="210"/>
      <c r="N19" s="69"/>
      <c r="O19" s="69"/>
      <c r="P19" s="69"/>
      <c r="Q19" s="273"/>
      <c r="R19" s="69"/>
    </row>
    <row r="20" spans="2:19">
      <c r="B20" s="230">
        <f t="shared" si="1"/>
        <v>2026</v>
      </c>
      <c r="C20" s="231"/>
      <c r="D20" s="219">
        <f>ROUND(D19*(1+$G66),2)</f>
        <v>0</v>
      </c>
      <c r="E20" s="219">
        <f>ROUND(E19*(1+$G66),2)</f>
        <v>0</v>
      </c>
      <c r="F20" s="221">
        <f t="shared" si="0"/>
        <v>0</v>
      </c>
      <c r="G20" s="219">
        <f>ROUND(G19*(1+$G66),2)</f>
        <v>96.37</v>
      </c>
      <c r="H20" s="232">
        <f>ROUND(H19*(1+$G66),2)</f>
        <v>0</v>
      </c>
      <c r="I20" s="221">
        <f t="shared" si="6"/>
        <v>96.37</v>
      </c>
      <c r="J20" s="221">
        <f t="shared" si="2"/>
        <v>761.89</v>
      </c>
      <c r="K20"/>
      <c r="L20" s="210"/>
      <c r="N20" s="69"/>
      <c r="O20" s="69"/>
      <c r="P20" s="69"/>
      <c r="Q20" s="273"/>
      <c r="R20" s="69"/>
    </row>
    <row r="21" spans="2:19">
      <c r="B21" s="230">
        <f t="shared" si="1"/>
        <v>2027</v>
      </c>
      <c r="C21" s="231"/>
      <c r="D21" s="219">
        <f t="shared" ref="D21:E28" si="14">ROUND(D20*(1+$G67),2)</f>
        <v>0</v>
      </c>
      <c r="E21" s="219">
        <f t="shared" si="14"/>
        <v>0</v>
      </c>
      <c r="F21" s="221">
        <f t="shared" si="0"/>
        <v>0</v>
      </c>
      <c r="G21" s="219">
        <f t="shared" ref="G21:G28" si="15">ROUND(G20*(1+$G67),2)</f>
        <v>98.6</v>
      </c>
      <c r="H21" s="232">
        <f t="shared" ref="H21" si="16">ROUND(H20*(1+$G67),2)</f>
        <v>0</v>
      </c>
      <c r="I21" s="221">
        <f t="shared" si="6"/>
        <v>98.6</v>
      </c>
      <c r="J21" s="221">
        <f t="shared" si="2"/>
        <v>779.52</v>
      </c>
      <c r="K21"/>
      <c r="L21" s="210"/>
      <c r="N21" s="69"/>
      <c r="O21" s="69"/>
      <c r="P21" s="69"/>
      <c r="Q21" s="273"/>
      <c r="R21" s="69"/>
    </row>
    <row r="22" spans="2:19">
      <c r="B22" s="230">
        <f t="shared" si="1"/>
        <v>2028</v>
      </c>
      <c r="C22" s="231"/>
      <c r="D22" s="225">
        <f t="shared" si="14"/>
        <v>0</v>
      </c>
      <c r="E22" s="225">
        <f t="shared" si="14"/>
        <v>0</v>
      </c>
      <c r="F22" s="226">
        <f t="shared" si="0"/>
        <v>0</v>
      </c>
      <c r="G22" s="225">
        <f t="shared" si="15"/>
        <v>100.89</v>
      </c>
      <c r="H22" s="225">
        <f t="shared" ref="H22" si="17">ROUND(H21*(1+$G68),2)</f>
        <v>0</v>
      </c>
      <c r="I22" s="226">
        <f t="shared" si="6"/>
        <v>100.89</v>
      </c>
      <c r="J22" s="226">
        <f t="shared" si="2"/>
        <v>797.63</v>
      </c>
      <c r="K22"/>
      <c r="L22" s="210"/>
      <c r="N22" s="69"/>
      <c r="O22" s="69"/>
      <c r="P22" s="69"/>
      <c r="Q22" s="273"/>
      <c r="R22" s="69"/>
    </row>
    <row r="23" spans="2:19">
      <c r="B23" s="230">
        <f t="shared" si="1"/>
        <v>2029</v>
      </c>
      <c r="C23" s="231"/>
      <c r="D23" s="219">
        <f t="shared" si="14"/>
        <v>0</v>
      </c>
      <c r="E23" s="219">
        <f t="shared" si="14"/>
        <v>0</v>
      </c>
      <c r="F23" s="221">
        <f t="shared" si="0"/>
        <v>0</v>
      </c>
      <c r="G23" s="219">
        <f t="shared" si="15"/>
        <v>103.28</v>
      </c>
      <c r="H23" s="232">
        <f t="shared" ref="H23" si="18">ROUND(H22*(1+$G69),2)</f>
        <v>0</v>
      </c>
      <c r="I23" s="221">
        <f t="shared" si="6"/>
        <v>103.28</v>
      </c>
      <c r="J23" s="221">
        <f t="shared" si="2"/>
        <v>816.52</v>
      </c>
      <c r="K23"/>
      <c r="L23" s="210"/>
      <c r="N23" s="69"/>
      <c r="O23" s="69"/>
      <c r="P23" s="273"/>
      <c r="Q23" s="273"/>
      <c r="R23" s="219"/>
      <c r="S23" s="250"/>
    </row>
    <row r="24" spans="2:19">
      <c r="B24" s="230">
        <f t="shared" si="1"/>
        <v>2030</v>
      </c>
      <c r="C24" s="231"/>
      <c r="D24" s="219">
        <f t="shared" si="14"/>
        <v>0</v>
      </c>
      <c r="E24" s="219">
        <f t="shared" si="14"/>
        <v>0</v>
      </c>
      <c r="F24" s="221">
        <f t="shared" si="0"/>
        <v>0</v>
      </c>
      <c r="G24" s="219">
        <f t="shared" si="15"/>
        <v>105.74</v>
      </c>
      <c r="H24" s="232">
        <f t="shared" ref="H24" si="19">ROUND(H23*(1+$G70),2)</f>
        <v>0</v>
      </c>
      <c r="I24" s="221">
        <f t="shared" si="6"/>
        <v>105.74</v>
      </c>
      <c r="J24" s="221">
        <f t="shared" si="2"/>
        <v>835.97</v>
      </c>
      <c r="K24"/>
      <c r="L24" s="210"/>
      <c r="N24" s="69"/>
      <c r="O24" s="69"/>
      <c r="P24" s="273"/>
      <c r="Q24" s="273"/>
      <c r="R24" s="219"/>
      <c r="S24" s="250"/>
    </row>
    <row r="25" spans="2:19">
      <c r="B25" s="230">
        <f t="shared" si="1"/>
        <v>2031</v>
      </c>
      <c r="C25" s="231"/>
      <c r="D25" s="219">
        <f t="shared" si="14"/>
        <v>0</v>
      </c>
      <c r="E25" s="219">
        <f t="shared" si="14"/>
        <v>0</v>
      </c>
      <c r="F25" s="221">
        <f t="shared" si="0"/>
        <v>0</v>
      </c>
      <c r="G25" s="219">
        <f t="shared" si="15"/>
        <v>108.28</v>
      </c>
      <c r="H25" s="232">
        <f t="shared" ref="H25" si="20">ROUND(H24*(1+$G71),2)</f>
        <v>0</v>
      </c>
      <c r="I25" s="221">
        <f t="shared" si="6"/>
        <v>108.28</v>
      </c>
      <c r="J25" s="221">
        <f t="shared" si="2"/>
        <v>856.05</v>
      </c>
      <c r="K25"/>
      <c r="L25" s="210"/>
      <c r="N25" s="69"/>
      <c r="O25" s="69"/>
      <c r="P25" s="273"/>
      <c r="Q25" s="273"/>
      <c r="R25" s="219"/>
      <c r="S25" s="250"/>
    </row>
    <row r="26" spans="2:19">
      <c r="B26" s="230">
        <f t="shared" si="1"/>
        <v>2032</v>
      </c>
      <c r="C26" s="231"/>
      <c r="D26" s="219">
        <f t="shared" si="14"/>
        <v>0</v>
      </c>
      <c r="E26" s="219">
        <f t="shared" si="14"/>
        <v>0</v>
      </c>
      <c r="F26" s="221">
        <f t="shared" si="0"/>
        <v>0</v>
      </c>
      <c r="G26" s="219">
        <f t="shared" si="15"/>
        <v>110.89</v>
      </c>
      <c r="H26" s="232">
        <f t="shared" ref="H26" si="21">ROUND(H25*(1+$G72),2)</f>
        <v>0</v>
      </c>
      <c r="I26" s="221">
        <f t="shared" si="6"/>
        <v>110.89</v>
      </c>
      <c r="J26" s="221">
        <f t="shared" si="2"/>
        <v>876.69</v>
      </c>
      <c r="K26"/>
      <c r="L26" s="210"/>
      <c r="N26" s="69"/>
      <c r="O26" s="69"/>
      <c r="P26" s="273"/>
      <c r="Q26" s="273"/>
      <c r="R26" s="219"/>
      <c r="S26" s="250"/>
    </row>
    <row r="27" spans="2:19">
      <c r="B27" s="230">
        <f t="shared" si="1"/>
        <v>2033</v>
      </c>
      <c r="C27" s="231"/>
      <c r="D27" s="219">
        <f t="shared" si="14"/>
        <v>0</v>
      </c>
      <c r="E27" s="219">
        <f t="shared" si="14"/>
        <v>0</v>
      </c>
      <c r="F27" s="221">
        <f t="shared" si="0"/>
        <v>0</v>
      </c>
      <c r="G27" s="219">
        <f t="shared" si="15"/>
        <v>113.57</v>
      </c>
      <c r="H27" s="232">
        <f t="shared" ref="H27" si="22">ROUND(H26*(1+$G73),2)</f>
        <v>0</v>
      </c>
      <c r="I27" s="221">
        <f t="shared" si="6"/>
        <v>113.57</v>
      </c>
      <c r="J27" s="221">
        <f t="shared" si="2"/>
        <v>897.87</v>
      </c>
      <c r="K27"/>
      <c r="L27" s="210"/>
      <c r="N27" s="69"/>
      <c r="O27" s="69"/>
      <c r="P27" s="273"/>
      <c r="Q27" s="273"/>
      <c r="R27" s="219"/>
      <c r="S27" s="250"/>
    </row>
    <row r="28" spans="2:19">
      <c r="B28" s="230">
        <f t="shared" si="1"/>
        <v>2034</v>
      </c>
      <c r="C28" s="231"/>
      <c r="D28" s="219">
        <f t="shared" si="14"/>
        <v>0</v>
      </c>
      <c r="E28" s="219">
        <f t="shared" si="14"/>
        <v>0</v>
      </c>
      <c r="F28" s="221">
        <f t="shared" si="0"/>
        <v>0</v>
      </c>
      <c r="G28" s="219">
        <f t="shared" si="15"/>
        <v>116.32</v>
      </c>
      <c r="H28" s="232">
        <f t="shared" ref="H28" si="23">ROUND(H27*(1+$G74),2)</f>
        <v>0</v>
      </c>
      <c r="I28" s="221">
        <f t="shared" si="6"/>
        <v>116.32</v>
      </c>
      <c r="J28" s="221">
        <f t="shared" si="2"/>
        <v>919.61</v>
      </c>
      <c r="K28"/>
      <c r="L28" s="210"/>
      <c r="N28" s="69"/>
      <c r="O28" s="69"/>
      <c r="P28" s="273"/>
      <c r="Q28" s="273"/>
      <c r="R28" s="219"/>
      <c r="S28" s="250"/>
    </row>
    <row r="29" spans="2:19">
      <c r="B29" s="230">
        <f t="shared" si="1"/>
        <v>2035</v>
      </c>
      <c r="C29" s="231"/>
      <c r="D29" s="219">
        <f>ROUND(D28*(1+$J66),2)</f>
        <v>0</v>
      </c>
      <c r="E29" s="219">
        <f>ROUND(E28*(1+$J66),2)</f>
        <v>0</v>
      </c>
      <c r="F29" s="221">
        <f t="shared" si="0"/>
        <v>0</v>
      </c>
      <c r="G29" s="219">
        <f>ROUND(G28*(1+$J66),2)</f>
        <v>119.13</v>
      </c>
      <c r="H29" s="232">
        <f>ROUND(H28*(1+$J66),2)</f>
        <v>0</v>
      </c>
      <c r="I29" s="221">
        <f t="shared" si="6"/>
        <v>119.13</v>
      </c>
      <c r="J29" s="221">
        <f t="shared" si="2"/>
        <v>941.83</v>
      </c>
      <c r="K29"/>
      <c r="L29" s="210"/>
      <c r="N29" s="69"/>
      <c r="O29" s="69"/>
      <c r="P29" s="273"/>
      <c r="Q29" s="273"/>
      <c r="R29" s="219"/>
      <c r="S29" s="250"/>
    </row>
    <row r="30" spans="2:19">
      <c r="B30" s="230">
        <f t="shared" si="1"/>
        <v>2036</v>
      </c>
      <c r="C30" s="231"/>
      <c r="D30" s="219">
        <f t="shared" ref="D30:E36" si="24">ROUND(D29*(1+$J67),2)</f>
        <v>0</v>
      </c>
      <c r="E30" s="219">
        <f t="shared" si="24"/>
        <v>0</v>
      </c>
      <c r="F30" s="221">
        <f t="shared" si="0"/>
        <v>0</v>
      </c>
      <c r="G30" s="219">
        <f t="shared" ref="G30:G36" si="25">ROUND(G29*(1+$J67),2)</f>
        <v>122.03</v>
      </c>
      <c r="H30" s="232">
        <f t="shared" ref="H30" si="26">ROUND(H29*(1+$J67),2)</f>
        <v>0</v>
      </c>
      <c r="I30" s="221">
        <f t="shared" si="6"/>
        <v>122.03</v>
      </c>
      <c r="J30" s="221">
        <f t="shared" si="2"/>
        <v>964.76</v>
      </c>
      <c r="K30"/>
      <c r="L30" s="210"/>
      <c r="N30" s="69"/>
      <c r="O30" s="69"/>
      <c r="P30" s="273"/>
      <c r="Q30" s="273"/>
      <c r="R30" s="219"/>
      <c r="S30" s="250"/>
    </row>
    <row r="31" spans="2:19">
      <c r="B31" s="230">
        <f t="shared" si="1"/>
        <v>2037</v>
      </c>
      <c r="C31" s="231"/>
      <c r="D31" s="219">
        <f t="shared" si="24"/>
        <v>0</v>
      </c>
      <c r="E31" s="219">
        <f t="shared" si="24"/>
        <v>0</v>
      </c>
      <c r="F31" s="221">
        <f t="shared" si="0"/>
        <v>0</v>
      </c>
      <c r="G31" s="219">
        <f t="shared" si="25"/>
        <v>124.99</v>
      </c>
      <c r="H31" s="232">
        <f t="shared" ref="H31" si="27">ROUND(H30*(1+$J68),2)</f>
        <v>0</v>
      </c>
      <c r="I31" s="221">
        <f t="shared" si="6"/>
        <v>124.99</v>
      </c>
      <c r="J31" s="221">
        <f t="shared" si="2"/>
        <v>988.16</v>
      </c>
      <c r="K31"/>
      <c r="L31" s="210"/>
      <c r="N31" s="69"/>
      <c r="O31" s="69"/>
      <c r="P31" s="69"/>
      <c r="Q31" s="273"/>
      <c r="R31" s="219"/>
      <c r="S31" s="219"/>
    </row>
    <row r="32" spans="2:19">
      <c r="B32" s="230">
        <f t="shared" si="1"/>
        <v>2038</v>
      </c>
      <c r="C32" s="231"/>
      <c r="D32" s="219">
        <f t="shared" si="24"/>
        <v>0</v>
      </c>
      <c r="E32" s="219">
        <f t="shared" si="24"/>
        <v>0</v>
      </c>
      <c r="F32" s="221">
        <f t="shared" si="0"/>
        <v>0</v>
      </c>
      <c r="G32" s="219">
        <f t="shared" si="25"/>
        <v>128.04</v>
      </c>
      <c r="H32" s="232">
        <f t="shared" ref="H32" si="28">ROUND(H31*(1+$J69),2)</f>
        <v>0</v>
      </c>
      <c r="I32" s="221">
        <f t="shared" si="6"/>
        <v>128.04</v>
      </c>
      <c r="J32" s="221">
        <f t="shared" si="2"/>
        <v>1012.27</v>
      </c>
      <c r="K32"/>
      <c r="L32" s="210"/>
      <c r="N32" s="69"/>
      <c r="O32" s="69"/>
      <c r="Q32" s="260"/>
      <c r="R32" s="219"/>
      <c r="S32" s="219"/>
    </row>
    <row r="33" spans="2:19">
      <c r="B33" s="230">
        <f t="shared" si="1"/>
        <v>2039</v>
      </c>
      <c r="C33" s="231"/>
      <c r="D33" s="219">
        <f t="shared" si="24"/>
        <v>0</v>
      </c>
      <c r="E33" s="219">
        <f t="shared" si="24"/>
        <v>0</v>
      </c>
      <c r="F33" s="221">
        <f t="shared" si="0"/>
        <v>0</v>
      </c>
      <c r="G33" s="219">
        <f t="shared" si="25"/>
        <v>131.18</v>
      </c>
      <c r="H33" s="232">
        <f t="shared" ref="H33" si="29">ROUND(H32*(1+$J70),2)</f>
        <v>0</v>
      </c>
      <c r="I33" s="221">
        <f t="shared" si="6"/>
        <v>131.18</v>
      </c>
      <c r="J33" s="221">
        <f t="shared" si="2"/>
        <v>1037.0999999999999</v>
      </c>
      <c r="K33"/>
      <c r="L33" s="210"/>
      <c r="N33" s="69"/>
      <c r="O33" s="69"/>
      <c r="Q33" s="260"/>
      <c r="R33" s="219"/>
      <c r="S33" s="219"/>
    </row>
    <row r="34" spans="2:19">
      <c r="B34" s="230">
        <f t="shared" si="1"/>
        <v>2040</v>
      </c>
      <c r="C34" s="231"/>
      <c r="D34" s="219">
        <f t="shared" si="24"/>
        <v>0</v>
      </c>
      <c r="E34" s="219">
        <f t="shared" si="24"/>
        <v>0</v>
      </c>
      <c r="F34" s="221">
        <f t="shared" si="0"/>
        <v>0</v>
      </c>
      <c r="G34" s="219">
        <f t="shared" si="25"/>
        <v>134.38</v>
      </c>
      <c r="H34" s="232">
        <f t="shared" ref="H34" si="30">ROUND(H33*(1+$J71),2)</f>
        <v>0</v>
      </c>
      <c r="I34" s="221">
        <f t="shared" si="6"/>
        <v>134.38</v>
      </c>
      <c r="J34" s="221">
        <f t="shared" si="2"/>
        <v>1062.3900000000001</v>
      </c>
      <c r="K34"/>
      <c r="L34" s="210"/>
      <c r="N34" s="69"/>
      <c r="O34" s="69"/>
      <c r="Q34" s="260"/>
      <c r="R34" s="219"/>
      <c r="S34" s="219"/>
    </row>
    <row r="35" spans="2:19">
      <c r="B35" s="230">
        <f t="shared" si="1"/>
        <v>2041</v>
      </c>
      <c r="C35" s="231"/>
      <c r="D35" s="219">
        <f t="shared" si="24"/>
        <v>0</v>
      </c>
      <c r="E35" s="219">
        <f t="shared" si="24"/>
        <v>0</v>
      </c>
      <c r="F35" s="221">
        <f t="shared" si="0"/>
        <v>0</v>
      </c>
      <c r="G35" s="219">
        <f t="shared" si="25"/>
        <v>137.68</v>
      </c>
      <c r="H35" s="232">
        <f t="shared" ref="H35" si="31">ROUND(H34*(1+$J72),2)</f>
        <v>0</v>
      </c>
      <c r="I35" s="221">
        <f t="shared" si="6"/>
        <v>137.68</v>
      </c>
      <c r="J35" s="221">
        <f t="shared" si="2"/>
        <v>1088.48</v>
      </c>
      <c r="K35"/>
      <c r="L35" s="210"/>
      <c r="N35" s="69"/>
      <c r="O35" s="69"/>
      <c r="Q35" s="260"/>
      <c r="R35" s="219"/>
      <c r="S35" s="219"/>
    </row>
    <row r="36" spans="2:19">
      <c r="B36" s="230">
        <f t="shared" si="1"/>
        <v>2042</v>
      </c>
      <c r="C36" s="231"/>
      <c r="D36" s="219">
        <f t="shared" si="24"/>
        <v>0</v>
      </c>
      <c r="E36" s="219">
        <f t="shared" si="24"/>
        <v>0</v>
      </c>
      <c r="F36" s="221">
        <f t="shared" si="0"/>
        <v>0</v>
      </c>
      <c r="G36" s="219">
        <f t="shared" si="25"/>
        <v>141.07</v>
      </c>
      <c r="H36" s="232">
        <f t="shared" ref="H36" si="32">ROUND(H35*(1+$J73),2)</f>
        <v>0</v>
      </c>
      <c r="I36" s="221">
        <f t="shared" si="6"/>
        <v>141.07</v>
      </c>
      <c r="J36" s="221">
        <f t="shared" si="2"/>
        <v>1115.29</v>
      </c>
      <c r="K36"/>
      <c r="L36" s="210"/>
      <c r="N36" s="69"/>
      <c r="O36" s="69"/>
      <c r="Q36" s="260"/>
      <c r="R36" s="219"/>
      <c r="S36" s="219"/>
    </row>
    <row r="37" spans="2:19">
      <c r="B37" s="230"/>
      <c r="C37" s="223"/>
      <c r="D37" s="219"/>
      <c r="E37" s="219"/>
      <c r="F37" s="220"/>
      <c r="G37" s="219"/>
      <c r="H37" s="219"/>
      <c r="I37" s="221"/>
      <c r="J37" s="233"/>
    </row>
    <row r="38" spans="2:19">
      <c r="B38" s="217"/>
      <c r="C38" s="223"/>
      <c r="D38" s="219"/>
      <c r="E38" s="219"/>
      <c r="F38" s="220"/>
      <c r="G38" s="219"/>
      <c r="H38" s="219"/>
      <c r="I38" s="221"/>
      <c r="J38" s="233"/>
    </row>
    <row r="39" spans="2:19">
      <c r="B39" s="217"/>
      <c r="C39" s="223"/>
      <c r="D39" s="219"/>
      <c r="E39" s="219"/>
      <c r="F39" s="220"/>
      <c r="G39" s="219"/>
      <c r="H39" s="219"/>
      <c r="I39" s="221"/>
      <c r="J39" s="233"/>
    </row>
    <row r="40" spans="2:19">
      <c r="B40" s="217"/>
      <c r="C40" s="223"/>
      <c r="D40" s="219"/>
      <c r="E40" s="219"/>
      <c r="F40" s="220"/>
      <c r="G40" s="219"/>
      <c r="H40" s="219"/>
      <c r="I40" s="221"/>
      <c r="J40" s="233"/>
    </row>
    <row r="42" spans="2:19" ht="14.25">
      <c r="B42" s="234" t="s">
        <v>31</v>
      </c>
      <c r="C42" s="235"/>
      <c r="D42" s="235"/>
      <c r="E42" s="235"/>
      <c r="F42" s="235"/>
      <c r="G42" s="235"/>
      <c r="H42" s="235"/>
    </row>
    <row r="44" spans="2:19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9">
      <c r="C45" s="236" t="str">
        <f>C7</f>
        <v>(a)</v>
      </c>
      <c r="D45" s="208" t="s">
        <v>114</v>
      </c>
    </row>
    <row r="46" spans="2:19">
      <c r="C46" s="236" t="str">
        <f>D7</f>
        <v>(b)</v>
      </c>
      <c r="D46" s="221" t="str">
        <f>"= "&amp;C7&amp;" x "&amp;C62</f>
        <v>= (a) x 0.0631141369791985</v>
      </c>
    </row>
    <row r="47" spans="2:19">
      <c r="C47" s="236" t="str">
        <f>F7</f>
        <v>(d)</v>
      </c>
      <c r="D47" s="221" t="str">
        <f>"= ("&amp;$D$7&amp;" + "&amp;$E$7&amp;") /  (8.76 x "&amp;TEXT(C63,"0.0%")&amp;")"</f>
        <v>= ((b) + (c)) /  (8.76 x 90.3%)</v>
      </c>
    </row>
    <row r="48" spans="2:19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J7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Geothermal PPA West Side Resource - 90% Capacity Factor</v>
      </c>
      <c r="D52" s="238"/>
      <c r="E52" s="238"/>
      <c r="F52" s="238"/>
      <c r="G52" s="238"/>
      <c r="H52" s="238"/>
      <c r="I52" s="239"/>
      <c r="J52" s="240"/>
    </row>
    <row r="53" spans="2:24" ht="13.5" thickBot="1">
      <c r="C53" s="241" t="s">
        <v>121</v>
      </c>
      <c r="D53" s="242" t="s">
        <v>116</v>
      </c>
      <c r="E53" s="242"/>
      <c r="F53" s="242"/>
      <c r="G53" s="242"/>
      <c r="H53" s="243"/>
      <c r="I53" s="239"/>
      <c r="J53" s="240"/>
    </row>
    <row r="55" spans="2:24">
      <c r="B55" s="110" t="s">
        <v>102</v>
      </c>
      <c r="C55" s="244">
        <v>0</v>
      </c>
      <c r="D55" s="208" t="s">
        <v>114</v>
      </c>
      <c r="H55" s="208" t="s">
        <v>9</v>
      </c>
    </row>
    <row r="56" spans="2:24">
      <c r="B56" s="110" t="s">
        <v>102</v>
      </c>
      <c r="C56" s="245">
        <v>0</v>
      </c>
      <c r="D56" s="208" t="s">
        <v>117</v>
      </c>
      <c r="H56" s="208" t="s">
        <v>9</v>
      </c>
    </row>
    <row r="57" spans="2:24">
      <c r="B57" s="110" t="s">
        <v>102</v>
      </c>
      <c r="C57" s="250">
        <v>0</v>
      </c>
      <c r="D57" s="208" t="s">
        <v>122</v>
      </c>
      <c r="H57" s="208" t="s">
        <v>119</v>
      </c>
    </row>
    <row r="58" spans="2:24">
      <c r="B58" s="110" t="s">
        <v>102</v>
      </c>
      <c r="C58" s="245">
        <v>77.34</v>
      </c>
      <c r="D58" s="208" t="s">
        <v>118</v>
      </c>
      <c r="H58" s="208" t="s">
        <v>119</v>
      </c>
      <c r="J58" s="210"/>
      <c r="K58" s="246"/>
      <c r="L58" s="68"/>
      <c r="M58" s="247"/>
      <c r="N58" s="247"/>
      <c r="O58" s="68"/>
      <c r="P58" s="247"/>
      <c r="Q58" s="68"/>
      <c r="R58" s="210"/>
      <c r="S58" s="210"/>
      <c r="T58" s="210"/>
      <c r="U58" s="210"/>
      <c r="V58" s="210"/>
      <c r="W58" s="210"/>
      <c r="X58" s="210"/>
    </row>
    <row r="59" spans="2:24">
      <c r="B59" s="110" t="s">
        <v>102</v>
      </c>
      <c r="C59" s="258">
        <v>0</v>
      </c>
      <c r="D59" s="208" t="s">
        <v>120</v>
      </c>
      <c r="H59" s="208" t="s">
        <v>119</v>
      </c>
      <c r="J59" s="248"/>
      <c r="K59" s="248"/>
      <c r="L59" s="249"/>
      <c r="M59" s="250"/>
      <c r="N59" s="250"/>
      <c r="O59" s="247"/>
      <c r="P59" s="251"/>
      <c r="Q59" s="210"/>
      <c r="R59" s="210"/>
      <c r="S59" s="210"/>
      <c r="T59" s="210"/>
      <c r="U59" s="210"/>
      <c r="V59" s="210"/>
      <c r="W59" s="210"/>
      <c r="X59" s="210"/>
    </row>
    <row r="60" spans="2:24">
      <c r="J60" s="248"/>
      <c r="K60" s="248"/>
      <c r="L60" s="248"/>
      <c r="M60" s="210"/>
      <c r="N60" s="210"/>
      <c r="O60" s="247"/>
      <c r="P60" s="251"/>
      <c r="Q60" s="210"/>
      <c r="R60" s="210"/>
      <c r="S60" s="210"/>
      <c r="T60" s="210"/>
      <c r="U60" s="210"/>
      <c r="V60" s="210"/>
      <c r="W60" s="210"/>
      <c r="X60" s="210"/>
    </row>
    <row r="61" spans="2:24">
      <c r="C61" s="252"/>
      <c r="J61" s="248"/>
      <c r="K61" s="248"/>
      <c r="L61" s="248"/>
      <c r="M61" s="210"/>
      <c r="N61" s="210"/>
      <c r="O61" s="248"/>
      <c r="P61" s="251"/>
      <c r="S61" s="210"/>
      <c r="T61" s="210"/>
      <c r="U61" s="210"/>
      <c r="V61" s="210"/>
      <c r="W61" s="210"/>
      <c r="X61" s="210"/>
    </row>
    <row r="62" spans="2:24">
      <c r="C62" s="253">
        <v>6.3114136979198515E-2</v>
      </c>
      <c r="D62" s="208" t="s">
        <v>54</v>
      </c>
      <c r="J62" s="254"/>
      <c r="K62" s="255"/>
      <c r="L62" s="255"/>
      <c r="O62" s="256"/>
    </row>
    <row r="63" spans="2:24">
      <c r="C63" s="259">
        <v>0.90249999999999997</v>
      </c>
      <c r="D63" s="208" t="s">
        <v>55</v>
      </c>
    </row>
    <row r="64" spans="2:24" ht="13.5" thickBot="1">
      <c r="D64" s="251"/>
    </row>
    <row r="65" spans="3:10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40"/>
    </row>
    <row r="66" spans="3:10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57">
        <v>2.4174683944208519E-2</v>
      </c>
    </row>
    <row r="67" spans="3:10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57">
        <v>2.4311492116604327E-2</v>
      </c>
    </row>
    <row r="68" spans="3:10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57">
        <v>2.4277391473133791E-2</v>
      </c>
    </row>
    <row r="69" spans="3:10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57">
        <v>2.4418737348747444E-2</v>
      </c>
    </row>
    <row r="70" spans="3:10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57">
        <v>2.4490791911648602E-2</v>
      </c>
    </row>
    <row r="71" spans="3:10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57">
        <v>2.442458536688985E-2</v>
      </c>
    </row>
    <row r="72" spans="3:10" s="210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57">
        <v>2.4530694634797623E-2</v>
      </c>
    </row>
    <row r="73" spans="3:10" s="210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57">
        <v>2.4630996146588036E-2</v>
      </c>
    </row>
    <row r="74" spans="3:10" s="210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57">
        <v>2.4704209858992465E-2</v>
      </c>
    </row>
    <row r="75" spans="3:10" s="210" customFormat="1"/>
    <row r="76" spans="3:10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6" orientation="landscape" r:id="rId1"/>
  <headerFooter alignWithMargins="0"/>
  <rowBreaks count="1" manualBreakCount="1">
    <brk id="51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45</vt:i4>
      </vt:variant>
    </vt:vector>
  </HeadingPairs>
  <TitlesOfParts>
    <vt:vector size="59" baseType="lpstr">
      <vt:lpstr>Table 1</vt:lpstr>
      <vt:lpstr>Table 2</vt:lpstr>
      <vt:lpstr>Table 4</vt:lpstr>
      <vt:lpstr>Table 5</vt:lpstr>
      <vt:lpstr>Table 3 WY Wind 2021</vt:lpstr>
      <vt:lpstr>Table 3 DJ Wind 2031</vt:lpstr>
      <vt:lpstr>Table 3 UT Solar 2031</vt:lpstr>
      <vt:lpstr>Table 3 Yakima Solar 2028</vt:lpstr>
      <vt:lpstr>Table 3 30 MW Geoth 2029</vt:lpstr>
      <vt:lpstr>Table 3 200 MW (UT N) 2029)</vt:lpstr>
      <vt:lpstr>Table 3 436MW (West M) 2030</vt:lpstr>
      <vt:lpstr>Table 3 477 MW (Wyo) 2033</vt:lpstr>
      <vt:lpstr>Table 3 200 MW (Wyo) 2033</vt:lpstr>
      <vt:lpstr>Table 3 ID Wind 2036</vt:lpstr>
      <vt:lpstr>'Table 2'!_200_SCCT_UtahN</vt:lpstr>
      <vt:lpstr>_200_SCCT_UtahN</vt:lpstr>
      <vt:lpstr>_200_SCCT_WYNE</vt:lpstr>
      <vt:lpstr>'Table 2'!_30_Geo_West</vt:lpstr>
      <vt:lpstr>_30_Geo_West</vt:lpstr>
      <vt:lpstr>'Table 2'!_436_CCCT_WestMain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2'!Print_Area</vt:lpstr>
      <vt:lpstr>'Table 3 200 MW (UT N) 2029)'!Print_Area</vt:lpstr>
      <vt:lpstr>'Table 3 200 MW (Wyo) 2033'!Print_Area</vt:lpstr>
      <vt:lpstr>'Table 3 30 MW Geoth 2029'!Print_Area</vt:lpstr>
      <vt:lpstr>'Table 3 436MW (West M) 2030'!Print_Area</vt:lpstr>
      <vt:lpstr>'Table 3 477 MW (Wyo) 2033'!Print_Area</vt:lpstr>
      <vt:lpstr>'Table 3 DJ Wind 2031'!Print_Area</vt:lpstr>
      <vt:lpstr>'Table 3 ID Wind 2036'!Print_Area</vt:lpstr>
      <vt:lpstr>'Table 3 UT Solar 2031'!Print_Area</vt:lpstr>
      <vt:lpstr>'Table 3 WY Wind 2021'!Print_Area</vt:lpstr>
      <vt:lpstr>'Table 3 Yakima Solar 2028'!Print_Area</vt:lpstr>
      <vt:lpstr>'Table 4'!Print_Area</vt:lpstr>
      <vt:lpstr>'Table 5'!Print_Area</vt:lpstr>
      <vt:lpstr>'Table 2'!Print_Titles</vt:lpstr>
      <vt:lpstr>'Table 3 200 MW (UT N) 2029)'!Print_Titles</vt:lpstr>
      <vt:lpstr>'Table 3 200 MW (Wyo) 2033'!Print_Titles</vt:lpstr>
      <vt:lpstr>'Table 3 436MW (West M) 2030'!Print_Titles</vt:lpstr>
      <vt:lpstr>'Table 3 477 MW (Wyo) 2033'!Print_Titles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Melissa Paschal</cp:lastModifiedBy>
  <cp:lastPrinted>2016-12-15T21:28:57Z</cp:lastPrinted>
  <dcterms:created xsi:type="dcterms:W3CDTF">2001-03-19T15:45:46Z</dcterms:created>
  <dcterms:modified xsi:type="dcterms:W3CDTF">2017-05-31T14:12:11Z</dcterms:modified>
</cp:coreProperties>
</file>